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folave_desarrollosocial_cl/Documents/Escritorio/"/>
    </mc:Choice>
  </mc:AlternateContent>
  <xr:revisionPtr revIDLastSave="0" documentId="8_{20AE2924-B0CB-42FE-9476-15F72707684E}" xr6:coauthVersionLast="47" xr6:coauthVersionMax="47" xr10:uidLastSave="{00000000-0000-0000-0000-000000000000}"/>
  <bookViews>
    <workbookView xWindow="-120" yWindow="-120" windowWidth="20730" windowHeight="11040" tabRatio="968" xr2:uid="{00000000-000D-0000-FFFF-FFFF00000000}"/>
  </bookViews>
  <sheets>
    <sheet name="24-01-321 Ind. Telecentros" sheetId="1" r:id="rId1"/>
    <sheet name="24-01-321 Res. Telecentros" sheetId="2" r:id="rId2"/>
    <sheet name="24-01-322 Ind. Sub.Calefac" sheetId="3" r:id="rId3"/>
    <sheet name="24-01-322 Res. Sub. Calefac" sheetId="4" r:id="rId4"/>
    <sheet name="24-01-414 Ind. Vivienda P" sheetId="18" r:id="rId5"/>
    <sheet name="24-01-414 Res. Vivienda P" sheetId="19" r:id="rId6"/>
    <sheet name="24-01-998 Ind. N DIGNA" sheetId="22" r:id="rId7"/>
    <sheet name="24-01-998 Res. N DIGNA" sheetId="23" r:id="rId8"/>
    <sheet name="24-03-315 Ind. EVS" sheetId="6" r:id="rId9"/>
    <sheet name="24-03-315 Res. EVS" sheetId="7" r:id="rId10"/>
    <sheet name="24-03-341 Ind. RSH" sheetId="8" r:id="rId11"/>
    <sheet name="24-03-341 Res. RSH" sheetId="9" r:id="rId12"/>
    <sheet name="24-03-342 Ind. GSL" sheetId="10" r:id="rId13"/>
    <sheet name="24-03-342 Res. GSL" sheetId="11" r:id="rId14"/>
    <sheet name="24-03-349 Ind. SPE" sheetId="12" r:id="rId15"/>
    <sheet name="24-03-349 Res. SPE" sheetId="13" r:id="rId16"/>
    <sheet name="24-03-358 Ind. S Mental" sheetId="14" r:id="rId17"/>
    <sheet name="24-03-358 Res. S Mental" sheetId="15" r:id="rId18"/>
    <sheet name="24-03-409 Ind. UCAI" sheetId="16" r:id="rId19"/>
    <sheet name="24-03-409 Res. UCAI" sheetId="17" r:id="rId20"/>
    <sheet name="24-03-996 Ind. RIPS" sheetId="20" r:id="rId21"/>
    <sheet name="24-03-996 Res. RIPS" sheetId="21" r:id="rId22"/>
    <sheet name="24-07-001 Ind. OOII" sheetId="24" r:id="rId23"/>
    <sheet name="24-07-001 Res. OOII" sheetId="25" r:id="rId24"/>
    <sheet name="Hoja2" sheetId="27" r:id="rId25"/>
  </sheets>
  <definedNames>
    <definedName name="_xlnm.Print_Area" localSheetId="0">'24-01-321 Ind. Telecentros'!$A$1:$AJ$72</definedName>
    <definedName name="_xlnm.Print_Area" localSheetId="2">'24-01-322 Ind. Sub.Calefac'!$A$1:$AJ$72</definedName>
    <definedName name="_xlnm.Print_Area" localSheetId="4">'24-01-414 Ind. Vivienda P'!$A$1:$AJ$72</definedName>
    <definedName name="_xlnm.Print_Area" localSheetId="6">'24-01-998 Ind. N DIGNA'!$A$1:$AJ$199</definedName>
    <definedName name="_xlnm.Print_Area" localSheetId="8">'24-03-315 Ind. EVS'!$A$1:$AJ$77</definedName>
    <definedName name="_xlnm.Print_Area" localSheetId="10">'24-03-341 Ind. RSH'!$A$1:$AJ$412</definedName>
    <definedName name="_xlnm.Print_Area" localSheetId="12">'24-03-342 Ind. GSL'!$A$1:$AJ$72</definedName>
    <definedName name="_xlnm.Print_Area" localSheetId="14">'24-03-349 Ind. SPE'!$A$1:$AJ$72</definedName>
    <definedName name="_xlnm.Print_Area" localSheetId="16">'24-03-358 Ind. S Mental'!$A$1:$AJ$84</definedName>
    <definedName name="_xlnm.Print_Area" localSheetId="18">'24-03-409 Ind. UCAI'!$A$1:$AJ$72</definedName>
    <definedName name="_xlnm.Print_Area" localSheetId="20">'24-03-996 Ind. RIPS'!$A$1:$AJ$72</definedName>
    <definedName name="_xlnm.Print_Area" localSheetId="22">'24-07-001 Ind. OOII'!$A$1:$AJ$72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3" i="23" l="1"/>
  <c r="M23" i="23"/>
  <c r="K24" i="23"/>
  <c r="K23" i="23"/>
  <c r="K180" i="22"/>
  <c r="AG179" i="22"/>
  <c r="AC179" i="22"/>
  <c r="Y179" i="22"/>
  <c r="U179" i="22"/>
  <c r="AH179" i="22" s="1"/>
  <c r="AG178" i="22"/>
  <c r="AC178" i="22"/>
  <c r="Y178" i="22"/>
  <c r="U178" i="22"/>
  <c r="AG177" i="22"/>
  <c r="AC177" i="22"/>
  <c r="Y177" i="22"/>
  <c r="U177" i="22"/>
  <c r="AH177" i="22" s="1"/>
  <c r="AG176" i="22"/>
  <c r="AC176" i="22"/>
  <c r="Y176" i="22"/>
  <c r="AH176" i="22" s="1"/>
  <c r="U176" i="22"/>
  <c r="AG175" i="22"/>
  <c r="AC175" i="22"/>
  <c r="Y175" i="22"/>
  <c r="U175" i="22"/>
  <c r="AG174" i="22"/>
  <c r="AC174" i="22"/>
  <c r="AH174" i="22" s="1"/>
  <c r="Y174" i="22"/>
  <c r="U174" i="22"/>
  <c r="AG173" i="22"/>
  <c r="AC173" i="22"/>
  <c r="Y173" i="22"/>
  <c r="AH173" i="22" s="1"/>
  <c r="U173" i="22"/>
  <c r="AG172" i="22"/>
  <c r="AC172" i="22"/>
  <c r="Y172" i="22"/>
  <c r="U172" i="22"/>
  <c r="AG171" i="22"/>
  <c r="AC171" i="22"/>
  <c r="Y171" i="22"/>
  <c r="U171" i="22"/>
  <c r="AG170" i="22"/>
  <c r="AC170" i="22"/>
  <c r="Y170" i="22"/>
  <c r="U170" i="22"/>
  <c r="AG169" i="22"/>
  <c r="AC169" i="22"/>
  <c r="Y169" i="22"/>
  <c r="U169" i="22"/>
  <c r="AG168" i="22"/>
  <c r="AC168" i="22"/>
  <c r="Y168" i="22"/>
  <c r="AH168" i="22" s="1"/>
  <c r="U168" i="22"/>
  <c r="AG167" i="22"/>
  <c r="AC167" i="22"/>
  <c r="Y167" i="22"/>
  <c r="U167" i="22"/>
  <c r="AG166" i="22"/>
  <c r="AC166" i="22"/>
  <c r="Y166" i="22"/>
  <c r="U166" i="22"/>
  <c r="AG165" i="22"/>
  <c r="AC165" i="22"/>
  <c r="Y165" i="22"/>
  <c r="AH165" i="22" s="1"/>
  <c r="U165" i="22"/>
  <c r="AG164" i="22"/>
  <c r="AC164" i="22"/>
  <c r="Y164" i="22"/>
  <c r="U164" i="22"/>
  <c r="AG163" i="22"/>
  <c r="AC163" i="22"/>
  <c r="Y163" i="22"/>
  <c r="U163" i="22"/>
  <c r="AG162" i="22"/>
  <c r="AC162" i="22"/>
  <c r="Y162" i="22"/>
  <c r="U162" i="22"/>
  <c r="AG161" i="22"/>
  <c r="AC161" i="22"/>
  <c r="Y161" i="22"/>
  <c r="U161" i="22"/>
  <c r="AH160" i="22"/>
  <c r="AG160" i="22"/>
  <c r="AC160" i="22"/>
  <c r="Y160" i="22"/>
  <c r="U160" i="22"/>
  <c r="AG159" i="22"/>
  <c r="AH159" i="22" s="1"/>
  <c r="AC159" i="22"/>
  <c r="Y159" i="22"/>
  <c r="U159" i="22"/>
  <c r="AG158" i="22"/>
  <c r="AC158" i="22"/>
  <c r="Y158" i="22"/>
  <c r="U158" i="22"/>
  <c r="AG157" i="22"/>
  <c r="AC157" i="22"/>
  <c r="Y157" i="22"/>
  <c r="AH157" i="22" s="1"/>
  <c r="U157" i="22"/>
  <c r="AG156" i="22"/>
  <c r="AC156" i="22"/>
  <c r="Y156" i="22"/>
  <c r="U156" i="22"/>
  <c r="AG155" i="22"/>
  <c r="AC155" i="22"/>
  <c r="Y155" i="22"/>
  <c r="U155" i="22"/>
  <c r="AH155" i="22" s="1"/>
  <c r="AG154" i="22"/>
  <c r="AC154" i="22"/>
  <c r="Y154" i="22"/>
  <c r="U154" i="22"/>
  <c r="AG153" i="22"/>
  <c r="AC153" i="22"/>
  <c r="Y153" i="22"/>
  <c r="U153" i="22"/>
  <c r="AG152" i="22"/>
  <c r="AC152" i="22"/>
  <c r="Y152" i="22"/>
  <c r="AH152" i="22" s="1"/>
  <c r="U152" i="22"/>
  <c r="AG151" i="22"/>
  <c r="AC151" i="22"/>
  <c r="Y151" i="22"/>
  <c r="U151" i="22"/>
  <c r="AG150" i="22"/>
  <c r="AC150" i="22"/>
  <c r="Y150" i="22"/>
  <c r="U150" i="22"/>
  <c r="AG149" i="22"/>
  <c r="AC149" i="22"/>
  <c r="Y149" i="22"/>
  <c r="AH149" i="22" s="1"/>
  <c r="U149" i="22"/>
  <c r="AG148" i="22"/>
  <c r="AC148" i="22"/>
  <c r="Y148" i="22"/>
  <c r="U148" i="22"/>
  <c r="AG147" i="22"/>
  <c r="AC147" i="22"/>
  <c r="Y147" i="22"/>
  <c r="U147" i="22"/>
  <c r="AG146" i="22"/>
  <c r="AC146" i="22"/>
  <c r="Y146" i="22"/>
  <c r="U146" i="22"/>
  <c r="AF193" i="22"/>
  <c r="AE193" i="22"/>
  <c r="AD193" i="22"/>
  <c r="AB193" i="22"/>
  <c r="AA193" i="22"/>
  <c r="Z193" i="22"/>
  <c r="X193" i="22"/>
  <c r="W193" i="22"/>
  <c r="V193" i="22"/>
  <c r="K193" i="22"/>
  <c r="K192" i="22"/>
  <c r="AG191" i="22"/>
  <c r="AC191" i="22"/>
  <c r="Y191" i="22"/>
  <c r="U191" i="22"/>
  <c r="AG190" i="22"/>
  <c r="AC190" i="22"/>
  <c r="Y190" i="22"/>
  <c r="U190" i="22"/>
  <c r="AG189" i="22"/>
  <c r="AC189" i="22"/>
  <c r="Y189" i="22"/>
  <c r="U189" i="22"/>
  <c r="AG188" i="22"/>
  <c r="AC188" i="22"/>
  <c r="Y188" i="22"/>
  <c r="U188" i="22"/>
  <c r="AH188" i="22" s="1"/>
  <c r="AG187" i="22"/>
  <c r="AC187" i="22"/>
  <c r="Y187" i="22"/>
  <c r="U187" i="22"/>
  <c r="AG186" i="22"/>
  <c r="AC186" i="22"/>
  <c r="AH186" i="22" s="1"/>
  <c r="Y186" i="22"/>
  <c r="U186" i="22"/>
  <c r="AG185" i="22"/>
  <c r="AC185" i="22"/>
  <c r="Y185" i="22"/>
  <c r="U185" i="22"/>
  <c r="AG184" i="22"/>
  <c r="AC184" i="22"/>
  <c r="Y184" i="22"/>
  <c r="U184" i="22"/>
  <c r="K142" i="22"/>
  <c r="U130" i="22"/>
  <c r="Y130" i="22"/>
  <c r="AC130" i="22"/>
  <c r="AG130" i="22"/>
  <c r="U131" i="22"/>
  <c r="Y131" i="22"/>
  <c r="AC131" i="22"/>
  <c r="AG131" i="22"/>
  <c r="U132" i="22"/>
  <c r="Y132" i="22"/>
  <c r="AC132" i="22"/>
  <c r="AG132" i="22"/>
  <c r="U133" i="22"/>
  <c r="Y133" i="22"/>
  <c r="AC133" i="22"/>
  <c r="AG133" i="22"/>
  <c r="U134" i="22"/>
  <c r="Y134" i="22"/>
  <c r="AC134" i="22"/>
  <c r="AG134" i="22"/>
  <c r="U135" i="22"/>
  <c r="AH135" i="22" s="1"/>
  <c r="AI135" i="22" s="1"/>
  <c r="Y135" i="22"/>
  <c r="AC135" i="22"/>
  <c r="AG135" i="22"/>
  <c r="U136" i="22"/>
  <c r="Y136" i="22"/>
  <c r="AC136" i="22"/>
  <c r="AG136" i="22"/>
  <c r="AH136" i="22"/>
  <c r="AI136" i="22" s="1"/>
  <c r="U137" i="22"/>
  <c r="Y137" i="22"/>
  <c r="AC137" i="22"/>
  <c r="AG137" i="22"/>
  <c r="K138" i="22"/>
  <c r="U124" i="22"/>
  <c r="Y124" i="22"/>
  <c r="AC124" i="22"/>
  <c r="AG124" i="22"/>
  <c r="U125" i="22"/>
  <c r="Y125" i="22"/>
  <c r="AC125" i="22"/>
  <c r="AG125" i="22"/>
  <c r="K126" i="22"/>
  <c r="K120" i="22"/>
  <c r="AG119" i="22"/>
  <c r="AC119" i="22"/>
  <c r="Y119" i="22"/>
  <c r="U119" i="22"/>
  <c r="K115" i="22"/>
  <c r="AG114" i="22"/>
  <c r="AC114" i="22"/>
  <c r="Y114" i="22"/>
  <c r="U114" i="22"/>
  <c r="AG113" i="22"/>
  <c r="AC113" i="22"/>
  <c r="Y113" i="22"/>
  <c r="U113" i="22"/>
  <c r="AG112" i="22"/>
  <c r="AC112" i="22"/>
  <c r="Y112" i="22"/>
  <c r="U112" i="22"/>
  <c r="AG111" i="22"/>
  <c r="AC111" i="22"/>
  <c r="Y111" i="22"/>
  <c r="U111" i="22"/>
  <c r="AG110" i="22"/>
  <c r="AC110" i="22"/>
  <c r="Y110" i="22"/>
  <c r="U110" i="22"/>
  <c r="AG109" i="22"/>
  <c r="AC109" i="22"/>
  <c r="Y109" i="22"/>
  <c r="U109" i="22"/>
  <c r="AG108" i="22"/>
  <c r="AC108" i="22"/>
  <c r="Y108" i="22"/>
  <c r="U108" i="22"/>
  <c r="AG107" i="22"/>
  <c r="AC107" i="22"/>
  <c r="Y107" i="22"/>
  <c r="U107" i="22"/>
  <c r="K103" i="22"/>
  <c r="AG102" i="22"/>
  <c r="AC102" i="22"/>
  <c r="Y102" i="22"/>
  <c r="U102" i="22"/>
  <c r="AG101" i="22"/>
  <c r="AC101" i="22"/>
  <c r="Y101" i="22"/>
  <c r="U101" i="22"/>
  <c r="AG100" i="22"/>
  <c r="AC100" i="22"/>
  <c r="Y100" i="22"/>
  <c r="U100" i="22"/>
  <c r="AG99" i="22"/>
  <c r="AC99" i="22"/>
  <c r="Y99" i="22"/>
  <c r="U99" i="22"/>
  <c r="K95" i="22"/>
  <c r="AG94" i="22"/>
  <c r="AC94" i="22"/>
  <c r="Y94" i="22"/>
  <c r="U94" i="22"/>
  <c r="AG93" i="22"/>
  <c r="AC93" i="22"/>
  <c r="Y93" i="22"/>
  <c r="U93" i="22"/>
  <c r="AG92" i="22"/>
  <c r="AC92" i="22"/>
  <c r="Y92" i="22"/>
  <c r="U92" i="22"/>
  <c r="AG91" i="22"/>
  <c r="AC91" i="22"/>
  <c r="Y91" i="22"/>
  <c r="U91" i="22"/>
  <c r="AG90" i="22"/>
  <c r="AC90" i="22"/>
  <c r="Y90" i="22"/>
  <c r="U90" i="22"/>
  <c r="AG89" i="22"/>
  <c r="AC89" i="22"/>
  <c r="Y89" i="22"/>
  <c r="U89" i="22"/>
  <c r="AG88" i="22"/>
  <c r="AC88" i="22"/>
  <c r="Y88" i="22"/>
  <c r="U88" i="22"/>
  <c r="AG87" i="22"/>
  <c r="AC87" i="22"/>
  <c r="Y87" i="22"/>
  <c r="U87" i="22"/>
  <c r="AG86" i="22"/>
  <c r="AC86" i="22"/>
  <c r="Y86" i="22"/>
  <c r="U86" i="22"/>
  <c r="AG85" i="22"/>
  <c r="AC85" i="22"/>
  <c r="Y85" i="22"/>
  <c r="U85" i="22"/>
  <c r="AG84" i="22"/>
  <c r="AC84" i="22"/>
  <c r="Y84" i="22"/>
  <c r="U84" i="22"/>
  <c r="AG83" i="22"/>
  <c r="AC83" i="22"/>
  <c r="Y83" i="22"/>
  <c r="U83" i="22"/>
  <c r="AG82" i="22"/>
  <c r="AC82" i="22"/>
  <c r="Y82" i="22"/>
  <c r="U82" i="22"/>
  <c r="AG81" i="22"/>
  <c r="AC81" i="22"/>
  <c r="Y81" i="22"/>
  <c r="U81" i="22"/>
  <c r="K77" i="22"/>
  <c r="AG76" i="22"/>
  <c r="AC76" i="22"/>
  <c r="Y76" i="22"/>
  <c r="U76" i="22"/>
  <c r="AG75" i="22"/>
  <c r="AC75" i="22"/>
  <c r="Y75" i="22"/>
  <c r="U75" i="22"/>
  <c r="AG74" i="22"/>
  <c r="AC74" i="22"/>
  <c r="Y74" i="22"/>
  <c r="U74" i="22"/>
  <c r="AG73" i="22"/>
  <c r="AC73" i="22"/>
  <c r="Y73" i="22"/>
  <c r="U73" i="22"/>
  <c r="AG72" i="22"/>
  <c r="AC72" i="22"/>
  <c r="Y72" i="22"/>
  <c r="U72" i="22"/>
  <c r="AG71" i="22"/>
  <c r="AC71" i="22"/>
  <c r="Y71" i="22"/>
  <c r="U71" i="22"/>
  <c r="AG70" i="22"/>
  <c r="AC70" i="22"/>
  <c r="Y70" i="22"/>
  <c r="U70" i="22"/>
  <c r="AG69" i="22"/>
  <c r="AC69" i="22"/>
  <c r="Y69" i="22"/>
  <c r="U69" i="22"/>
  <c r="K58" i="22"/>
  <c r="K65" i="22" s="1"/>
  <c r="AG64" i="22"/>
  <c r="AC64" i="22"/>
  <c r="Y64" i="22"/>
  <c r="U64" i="22"/>
  <c r="AG63" i="22"/>
  <c r="AC63" i="22"/>
  <c r="Y63" i="22"/>
  <c r="U63" i="22"/>
  <c r="AG62" i="22"/>
  <c r="AC62" i="22"/>
  <c r="Y62" i="22"/>
  <c r="U62" i="22"/>
  <c r="AG61" i="22"/>
  <c r="AC61" i="22"/>
  <c r="Y61" i="22"/>
  <c r="U61" i="22"/>
  <c r="AG60" i="22"/>
  <c r="AC60" i="22"/>
  <c r="Y60" i="22"/>
  <c r="U60" i="22"/>
  <c r="AG59" i="22"/>
  <c r="AC59" i="22"/>
  <c r="Y59" i="22"/>
  <c r="U59" i="22"/>
  <c r="K55" i="22"/>
  <c r="AG54" i="22"/>
  <c r="AC54" i="22"/>
  <c r="Y54" i="22"/>
  <c r="U54" i="22"/>
  <c r="AG53" i="22"/>
  <c r="AC53" i="22"/>
  <c r="Y53" i="22"/>
  <c r="U53" i="22"/>
  <c r="AG52" i="22"/>
  <c r="AC52" i="22"/>
  <c r="Y52" i="22"/>
  <c r="U52" i="22"/>
  <c r="AG51" i="22"/>
  <c r="AC51" i="22"/>
  <c r="Y51" i="22"/>
  <c r="U51" i="22"/>
  <c r="AG50" i="22"/>
  <c r="AC50" i="22"/>
  <c r="Y50" i="22"/>
  <c r="U50" i="22"/>
  <c r="AG49" i="22"/>
  <c r="AC49" i="22"/>
  <c r="Y49" i="22"/>
  <c r="U49" i="22"/>
  <c r="AG48" i="22"/>
  <c r="AC48" i="22"/>
  <c r="Y48" i="22"/>
  <c r="U48" i="22"/>
  <c r="AG47" i="22"/>
  <c r="AC47" i="22"/>
  <c r="Y47" i="22"/>
  <c r="U47" i="22"/>
  <c r="AG46" i="22"/>
  <c r="AC46" i="22"/>
  <c r="Y46" i="22"/>
  <c r="U46" i="22"/>
  <c r="AG45" i="22"/>
  <c r="AC45" i="22"/>
  <c r="Y45" i="22"/>
  <c r="U45" i="22"/>
  <c r="AG44" i="22"/>
  <c r="AC44" i="22"/>
  <c r="Y44" i="22"/>
  <c r="U44" i="22"/>
  <c r="AG43" i="22"/>
  <c r="AC43" i="22"/>
  <c r="Y43" i="22"/>
  <c r="U43" i="22"/>
  <c r="AG42" i="22"/>
  <c r="AC42" i="22"/>
  <c r="Y42" i="22"/>
  <c r="U42" i="22"/>
  <c r="AG41" i="22"/>
  <c r="AC41" i="22"/>
  <c r="Y41" i="22"/>
  <c r="U41" i="22"/>
  <c r="AG40" i="22"/>
  <c r="AC40" i="22"/>
  <c r="Y40" i="22"/>
  <c r="U40" i="22"/>
  <c r="AG39" i="22"/>
  <c r="AC39" i="22"/>
  <c r="Y39" i="22"/>
  <c r="U39" i="22"/>
  <c r="AG38" i="22"/>
  <c r="AC38" i="22"/>
  <c r="Y38" i="22"/>
  <c r="U38" i="22"/>
  <c r="AG37" i="22"/>
  <c r="AC37" i="22"/>
  <c r="Y37" i="22"/>
  <c r="U37" i="22"/>
  <c r="AG36" i="22"/>
  <c r="AC36" i="22"/>
  <c r="Y36" i="22"/>
  <c r="U36" i="22"/>
  <c r="AG35" i="22"/>
  <c r="AC35" i="22"/>
  <c r="Y35" i="22"/>
  <c r="U35" i="22"/>
  <c r="K31" i="22"/>
  <c r="AG30" i="22"/>
  <c r="AC30" i="22"/>
  <c r="Y30" i="22"/>
  <c r="U30" i="22"/>
  <c r="K26" i="22"/>
  <c r="K22" i="22"/>
  <c r="AG21" i="22"/>
  <c r="AC21" i="22"/>
  <c r="Y21" i="22"/>
  <c r="U21" i="22"/>
  <c r="AG20" i="22"/>
  <c r="AC20" i="22"/>
  <c r="Y20" i="22"/>
  <c r="U20" i="22"/>
  <c r="AG19" i="22"/>
  <c r="AC19" i="22"/>
  <c r="Y19" i="22"/>
  <c r="U19" i="22"/>
  <c r="AG18" i="22"/>
  <c r="AC18" i="22"/>
  <c r="Y18" i="22"/>
  <c r="U18" i="22"/>
  <c r="AG17" i="22"/>
  <c r="AC17" i="22"/>
  <c r="Y17" i="22"/>
  <c r="U17" i="22"/>
  <c r="X14" i="22"/>
  <c r="Y10" i="22"/>
  <c r="AC10" i="22"/>
  <c r="AG10" i="22"/>
  <c r="Y11" i="22"/>
  <c r="AC11" i="22"/>
  <c r="AG11" i="22"/>
  <c r="Y12" i="22"/>
  <c r="AC12" i="22"/>
  <c r="AG12" i="22"/>
  <c r="K12" i="22"/>
  <c r="M23" i="9"/>
  <c r="L23" i="9"/>
  <c r="K23" i="9"/>
  <c r="K25" i="9" s="1"/>
  <c r="C25" i="9"/>
  <c r="B25" i="9"/>
  <c r="K198" i="22"/>
  <c r="AG196" i="22"/>
  <c r="AC196" i="22"/>
  <c r="Y196" i="22"/>
  <c r="U196" i="22"/>
  <c r="K406" i="8"/>
  <c r="AG381" i="8"/>
  <c r="AC381" i="8"/>
  <c r="Y381" i="8"/>
  <c r="U381" i="8"/>
  <c r="AH381" i="8" s="1"/>
  <c r="AG380" i="8"/>
  <c r="AC380" i="8"/>
  <c r="Y380" i="8"/>
  <c r="U380" i="8"/>
  <c r="AG379" i="8"/>
  <c r="AC379" i="8"/>
  <c r="Y379" i="8"/>
  <c r="U379" i="8"/>
  <c r="AG378" i="8"/>
  <c r="AC378" i="8"/>
  <c r="Y378" i="8"/>
  <c r="U378" i="8"/>
  <c r="AG377" i="8"/>
  <c r="AC377" i="8"/>
  <c r="Y377" i="8"/>
  <c r="U377" i="8"/>
  <c r="AG376" i="8"/>
  <c r="AC376" i="8"/>
  <c r="Y376" i="8"/>
  <c r="U376" i="8"/>
  <c r="AG375" i="8"/>
  <c r="AC375" i="8"/>
  <c r="Y375" i="8"/>
  <c r="U375" i="8"/>
  <c r="AG374" i="8"/>
  <c r="AC374" i="8"/>
  <c r="Y374" i="8"/>
  <c r="U374" i="8"/>
  <c r="AG373" i="8"/>
  <c r="AC373" i="8"/>
  <c r="Y373" i="8"/>
  <c r="U373" i="8"/>
  <c r="AG372" i="8"/>
  <c r="AC372" i="8"/>
  <c r="Y372" i="8"/>
  <c r="U372" i="8"/>
  <c r="AG371" i="8"/>
  <c r="AC371" i="8"/>
  <c r="Y371" i="8"/>
  <c r="U371" i="8"/>
  <c r="AG370" i="8"/>
  <c r="AC370" i="8"/>
  <c r="Y370" i="8"/>
  <c r="U370" i="8"/>
  <c r="AG369" i="8"/>
  <c r="AC369" i="8"/>
  <c r="Y369" i="8"/>
  <c r="U369" i="8"/>
  <c r="AG368" i="8"/>
  <c r="AC368" i="8"/>
  <c r="Y368" i="8"/>
  <c r="U368" i="8"/>
  <c r="AG367" i="8"/>
  <c r="AC367" i="8"/>
  <c r="Y367" i="8"/>
  <c r="U367" i="8"/>
  <c r="AG366" i="8"/>
  <c r="AC366" i="8"/>
  <c r="Y366" i="8"/>
  <c r="U366" i="8"/>
  <c r="AG365" i="8"/>
  <c r="AC365" i="8"/>
  <c r="Y365" i="8"/>
  <c r="U365" i="8"/>
  <c r="AG364" i="8"/>
  <c r="AC364" i="8"/>
  <c r="Y364" i="8"/>
  <c r="U364" i="8"/>
  <c r="AG363" i="8"/>
  <c r="AC363" i="8"/>
  <c r="Y363" i="8"/>
  <c r="U363" i="8"/>
  <c r="AH362" i="8"/>
  <c r="AG362" i="8"/>
  <c r="AC362" i="8"/>
  <c r="Y362" i="8"/>
  <c r="U362" i="8"/>
  <c r="AG361" i="8"/>
  <c r="AC361" i="8"/>
  <c r="Y361" i="8"/>
  <c r="U361" i="8"/>
  <c r="AG360" i="8"/>
  <c r="AC360" i="8"/>
  <c r="Y360" i="8"/>
  <c r="U360" i="8"/>
  <c r="AG359" i="8"/>
  <c r="AC359" i="8"/>
  <c r="Y359" i="8"/>
  <c r="U359" i="8"/>
  <c r="AG358" i="8"/>
  <c r="AC358" i="8"/>
  <c r="Y358" i="8"/>
  <c r="U358" i="8"/>
  <c r="AH358" i="8" s="1"/>
  <c r="AG357" i="8"/>
  <c r="AC357" i="8"/>
  <c r="Y357" i="8"/>
  <c r="U357" i="8"/>
  <c r="AG356" i="8"/>
  <c r="AC356" i="8"/>
  <c r="Y356" i="8"/>
  <c r="U356" i="8"/>
  <c r="AH356" i="8" s="1"/>
  <c r="AG355" i="8"/>
  <c r="AC355" i="8"/>
  <c r="Y355" i="8"/>
  <c r="U355" i="8"/>
  <c r="AG354" i="8"/>
  <c r="AC354" i="8"/>
  <c r="Y354" i="8"/>
  <c r="AH354" i="8" s="1"/>
  <c r="U354" i="8"/>
  <c r="AG353" i="8"/>
  <c r="AC353" i="8"/>
  <c r="Y353" i="8"/>
  <c r="U353" i="8"/>
  <c r="AG352" i="8"/>
  <c r="AC352" i="8"/>
  <c r="Y352" i="8"/>
  <c r="U352" i="8"/>
  <c r="AG351" i="8"/>
  <c r="AC351" i="8"/>
  <c r="Y351" i="8"/>
  <c r="AH351" i="8" s="1"/>
  <c r="U351" i="8"/>
  <c r="AG350" i="8"/>
  <c r="AC350" i="8"/>
  <c r="Y350" i="8"/>
  <c r="U350" i="8"/>
  <c r="AG349" i="8"/>
  <c r="AC349" i="8"/>
  <c r="Y349" i="8"/>
  <c r="U349" i="8"/>
  <c r="AG348" i="8"/>
  <c r="AC348" i="8"/>
  <c r="Y348" i="8"/>
  <c r="U348" i="8"/>
  <c r="AH348" i="8" s="1"/>
  <c r="AG347" i="8"/>
  <c r="AC347" i="8"/>
  <c r="Y347" i="8"/>
  <c r="U347" i="8"/>
  <c r="AG346" i="8"/>
  <c r="AC346" i="8"/>
  <c r="Y346" i="8"/>
  <c r="U346" i="8"/>
  <c r="AG345" i="8"/>
  <c r="AC345" i="8"/>
  <c r="Y345" i="8"/>
  <c r="U345" i="8"/>
  <c r="AG344" i="8"/>
  <c r="AC344" i="8"/>
  <c r="Y344" i="8"/>
  <c r="U344" i="8"/>
  <c r="AG343" i="8"/>
  <c r="AC343" i="8"/>
  <c r="Y343" i="8"/>
  <c r="U343" i="8"/>
  <c r="AG342" i="8"/>
  <c r="AC342" i="8"/>
  <c r="Y342" i="8"/>
  <c r="U342" i="8"/>
  <c r="AG341" i="8"/>
  <c r="AC341" i="8"/>
  <c r="Y341" i="8"/>
  <c r="U341" i="8"/>
  <c r="AG340" i="8"/>
  <c r="AC340" i="8"/>
  <c r="Y340" i="8"/>
  <c r="U340" i="8"/>
  <c r="AG339" i="8"/>
  <c r="AC339" i="8"/>
  <c r="Y339" i="8"/>
  <c r="U339" i="8"/>
  <c r="AG338" i="8"/>
  <c r="AC338" i="8"/>
  <c r="Y338" i="8"/>
  <c r="U338" i="8"/>
  <c r="AG337" i="8"/>
  <c r="AC337" i="8"/>
  <c r="Y337" i="8"/>
  <c r="U337" i="8"/>
  <c r="AG336" i="8"/>
  <c r="AC336" i="8"/>
  <c r="Y336" i="8"/>
  <c r="U336" i="8"/>
  <c r="AG335" i="8"/>
  <c r="AC335" i="8"/>
  <c r="Y335" i="8"/>
  <c r="U335" i="8"/>
  <c r="AG334" i="8"/>
  <c r="AC334" i="8"/>
  <c r="Y334" i="8"/>
  <c r="U334" i="8"/>
  <c r="AH334" i="8" s="1"/>
  <c r="AG333" i="8"/>
  <c r="AC333" i="8"/>
  <c r="Y333" i="8"/>
  <c r="U333" i="8"/>
  <c r="AG332" i="8"/>
  <c r="AC332" i="8"/>
  <c r="Y332" i="8"/>
  <c r="U332" i="8"/>
  <c r="AH332" i="8" s="1"/>
  <c r="AG331" i="8"/>
  <c r="AC331" i="8"/>
  <c r="Y331" i="8"/>
  <c r="U331" i="8"/>
  <c r="AG330" i="8"/>
  <c r="AC330" i="8"/>
  <c r="Y330" i="8"/>
  <c r="U330" i="8"/>
  <c r="W272" i="8"/>
  <c r="Y272" i="8" s="1"/>
  <c r="W242" i="8"/>
  <c r="K272" i="8"/>
  <c r="K242" i="8"/>
  <c r="AG277" i="8"/>
  <c r="AC277" i="8"/>
  <c r="Y277" i="8"/>
  <c r="U277" i="8"/>
  <c r="AG276" i="8"/>
  <c r="AC276" i="8"/>
  <c r="Y276" i="8"/>
  <c r="U276" i="8"/>
  <c r="AG275" i="8"/>
  <c r="AC275" i="8"/>
  <c r="Y275" i="8"/>
  <c r="U275" i="8"/>
  <c r="AG274" i="8"/>
  <c r="AC274" i="8"/>
  <c r="Y274" i="8"/>
  <c r="U274" i="8"/>
  <c r="AG273" i="8"/>
  <c r="AC273" i="8"/>
  <c r="Y273" i="8"/>
  <c r="U273" i="8"/>
  <c r="AG272" i="8"/>
  <c r="AC272" i="8"/>
  <c r="U272" i="8"/>
  <c r="AG271" i="8"/>
  <c r="AC271" i="8"/>
  <c r="Y271" i="8"/>
  <c r="U271" i="8"/>
  <c r="AG270" i="8"/>
  <c r="AC270" i="8"/>
  <c r="Y270" i="8"/>
  <c r="U270" i="8"/>
  <c r="AG269" i="8"/>
  <c r="AC269" i="8"/>
  <c r="Y269" i="8"/>
  <c r="U269" i="8"/>
  <c r="AG268" i="8"/>
  <c r="AC268" i="8"/>
  <c r="Y268" i="8"/>
  <c r="U268" i="8"/>
  <c r="AG267" i="8"/>
  <c r="AC267" i="8"/>
  <c r="Y267" i="8"/>
  <c r="U267" i="8"/>
  <c r="AH267" i="8" s="1"/>
  <c r="AH266" i="8"/>
  <c r="AG266" i="8"/>
  <c r="AC266" i="8"/>
  <c r="Y266" i="8"/>
  <c r="U266" i="8"/>
  <c r="AG265" i="8"/>
  <c r="AC265" i="8"/>
  <c r="Y265" i="8"/>
  <c r="U265" i="8"/>
  <c r="AG264" i="8"/>
  <c r="AC264" i="8"/>
  <c r="Y264" i="8"/>
  <c r="U264" i="8"/>
  <c r="AG263" i="8"/>
  <c r="AC263" i="8"/>
  <c r="Y263" i="8"/>
  <c r="U263" i="8"/>
  <c r="AG262" i="8"/>
  <c r="AC262" i="8"/>
  <c r="Y262" i="8"/>
  <c r="U262" i="8"/>
  <c r="AG261" i="8"/>
  <c r="AC261" i="8"/>
  <c r="Y261" i="8"/>
  <c r="U261" i="8"/>
  <c r="AG260" i="8"/>
  <c r="AC260" i="8"/>
  <c r="Y260" i="8"/>
  <c r="U260" i="8"/>
  <c r="AG259" i="8"/>
  <c r="AC259" i="8"/>
  <c r="Y259" i="8"/>
  <c r="U259" i="8"/>
  <c r="AG258" i="8"/>
  <c r="AC258" i="8"/>
  <c r="AH258" i="8" s="1"/>
  <c r="Y258" i="8"/>
  <c r="U258" i="8"/>
  <c r="AG257" i="8"/>
  <c r="AC257" i="8"/>
  <c r="Y257" i="8"/>
  <c r="U257" i="8"/>
  <c r="AG256" i="8"/>
  <c r="AC256" i="8"/>
  <c r="Y256" i="8"/>
  <c r="U256" i="8"/>
  <c r="AG255" i="8"/>
  <c r="AC255" i="8"/>
  <c r="Y255" i="8"/>
  <c r="U255" i="8"/>
  <c r="AG254" i="8"/>
  <c r="AC254" i="8"/>
  <c r="Y254" i="8"/>
  <c r="U254" i="8"/>
  <c r="AG253" i="8"/>
  <c r="AC253" i="8"/>
  <c r="Y253" i="8"/>
  <c r="AH253" i="8" s="1"/>
  <c r="U253" i="8"/>
  <c r="AG252" i="8"/>
  <c r="AC252" i="8"/>
  <c r="Y252" i="8"/>
  <c r="U252" i="8"/>
  <c r="AG251" i="8"/>
  <c r="AC251" i="8"/>
  <c r="Y251" i="8"/>
  <c r="U251" i="8"/>
  <c r="AG250" i="8"/>
  <c r="AH250" i="8" s="1"/>
  <c r="AC250" i="8"/>
  <c r="Y250" i="8"/>
  <c r="U250" i="8"/>
  <c r="AG249" i="8"/>
  <c r="AC249" i="8"/>
  <c r="Y249" i="8"/>
  <c r="U249" i="8"/>
  <c r="AG248" i="8"/>
  <c r="AC248" i="8"/>
  <c r="Y248" i="8"/>
  <c r="U248" i="8"/>
  <c r="AG247" i="8"/>
  <c r="AC247" i="8"/>
  <c r="Y247" i="8"/>
  <c r="U247" i="8"/>
  <c r="AG246" i="8"/>
  <c r="AC246" i="8"/>
  <c r="Y246" i="8"/>
  <c r="U246" i="8"/>
  <c r="AG245" i="8"/>
  <c r="AC245" i="8"/>
  <c r="Y245" i="8"/>
  <c r="U245" i="8"/>
  <c r="AG244" i="8"/>
  <c r="AC244" i="8"/>
  <c r="Y244" i="8"/>
  <c r="U244" i="8"/>
  <c r="AG243" i="8"/>
  <c r="AC243" i="8"/>
  <c r="Y243" i="8"/>
  <c r="U243" i="8"/>
  <c r="Y200" i="8"/>
  <c r="W167" i="8"/>
  <c r="X167" i="8"/>
  <c r="V167" i="8"/>
  <c r="K167" i="8"/>
  <c r="AG166" i="8"/>
  <c r="AC166" i="8"/>
  <c r="Y166" i="8"/>
  <c r="U166" i="8"/>
  <c r="AG165" i="8"/>
  <c r="AC165" i="8"/>
  <c r="Y165" i="8"/>
  <c r="U165" i="8"/>
  <c r="AG164" i="8"/>
  <c r="AC164" i="8"/>
  <c r="Y164" i="8"/>
  <c r="U164" i="8"/>
  <c r="AG163" i="8"/>
  <c r="AC163" i="8"/>
  <c r="Y163" i="8"/>
  <c r="U163" i="8"/>
  <c r="AG162" i="8"/>
  <c r="AC162" i="8"/>
  <c r="Y162" i="8"/>
  <c r="U162" i="8"/>
  <c r="AG161" i="8"/>
  <c r="AC161" i="8"/>
  <c r="Y161" i="8"/>
  <c r="U161" i="8"/>
  <c r="AG160" i="8"/>
  <c r="AC160" i="8"/>
  <c r="Y160" i="8"/>
  <c r="U160" i="8"/>
  <c r="AG159" i="8"/>
  <c r="AC159" i="8"/>
  <c r="Y159" i="8"/>
  <c r="U159" i="8"/>
  <c r="AG158" i="8"/>
  <c r="AC158" i="8"/>
  <c r="Y158" i="8"/>
  <c r="U158" i="8"/>
  <c r="AG157" i="8"/>
  <c r="AC157" i="8"/>
  <c r="Y157" i="8"/>
  <c r="U157" i="8"/>
  <c r="AG156" i="8"/>
  <c r="AC156" i="8"/>
  <c r="Y156" i="8"/>
  <c r="U156" i="8"/>
  <c r="AG155" i="8"/>
  <c r="AC155" i="8"/>
  <c r="Y155" i="8"/>
  <c r="U155" i="8"/>
  <c r="AG154" i="8"/>
  <c r="AC154" i="8"/>
  <c r="Y154" i="8"/>
  <c r="U154" i="8"/>
  <c r="AG153" i="8"/>
  <c r="AC153" i="8"/>
  <c r="Y153" i="8"/>
  <c r="U153" i="8"/>
  <c r="AG152" i="8"/>
  <c r="AC152" i="8"/>
  <c r="Y152" i="8"/>
  <c r="U152" i="8"/>
  <c r="AG151" i="8"/>
  <c r="AC151" i="8"/>
  <c r="Y151" i="8"/>
  <c r="U151" i="8"/>
  <c r="AG150" i="8"/>
  <c r="AC150" i="8"/>
  <c r="Y150" i="8"/>
  <c r="U150" i="8"/>
  <c r="AG149" i="8"/>
  <c r="AC149" i="8"/>
  <c r="Y149" i="8"/>
  <c r="U149" i="8"/>
  <c r="AG148" i="8"/>
  <c r="AC148" i="8"/>
  <c r="Y148" i="8"/>
  <c r="U148" i="8"/>
  <c r="AG147" i="8"/>
  <c r="AC147" i="8"/>
  <c r="Y147" i="8"/>
  <c r="U147" i="8"/>
  <c r="AG146" i="8"/>
  <c r="AC146" i="8"/>
  <c r="Y146" i="8"/>
  <c r="U146" i="8"/>
  <c r="AG145" i="8"/>
  <c r="AC145" i="8"/>
  <c r="Y145" i="8"/>
  <c r="U145" i="8"/>
  <c r="AG144" i="8"/>
  <c r="AC144" i="8"/>
  <c r="Y144" i="8"/>
  <c r="U144" i="8"/>
  <c r="AG143" i="8"/>
  <c r="AC143" i="8"/>
  <c r="Y143" i="8"/>
  <c r="U143" i="8"/>
  <c r="AG142" i="8"/>
  <c r="AC142" i="8"/>
  <c r="Y142" i="8"/>
  <c r="U142" i="8"/>
  <c r="AG141" i="8"/>
  <c r="AC141" i="8"/>
  <c r="Y141" i="8"/>
  <c r="U141" i="8"/>
  <c r="AG140" i="8"/>
  <c r="AC140" i="8"/>
  <c r="Y140" i="8"/>
  <c r="U140" i="8"/>
  <c r="AG139" i="8"/>
  <c r="AC139" i="8"/>
  <c r="Y139" i="8"/>
  <c r="U139" i="8"/>
  <c r="AG138" i="8"/>
  <c r="AC138" i="8"/>
  <c r="Y138" i="8"/>
  <c r="U138" i="8"/>
  <c r="AG98" i="8"/>
  <c r="AC98" i="8"/>
  <c r="Y98" i="8"/>
  <c r="U98" i="8"/>
  <c r="AG97" i="8"/>
  <c r="AC97" i="8"/>
  <c r="Y97" i="8"/>
  <c r="U97" i="8"/>
  <c r="AG96" i="8"/>
  <c r="AC96" i="8"/>
  <c r="Y96" i="8"/>
  <c r="U96" i="8"/>
  <c r="AG95" i="8"/>
  <c r="AC95" i="8"/>
  <c r="Y95" i="8"/>
  <c r="U95" i="8"/>
  <c r="AG94" i="8"/>
  <c r="AC94" i="8"/>
  <c r="Y94" i="8"/>
  <c r="U94" i="8"/>
  <c r="AG93" i="8"/>
  <c r="AC93" i="8"/>
  <c r="Y93" i="8"/>
  <c r="U93" i="8"/>
  <c r="AG92" i="8"/>
  <c r="AC92" i="8"/>
  <c r="Y92" i="8"/>
  <c r="U92" i="8"/>
  <c r="AG91" i="8"/>
  <c r="AC91" i="8"/>
  <c r="Y91" i="8"/>
  <c r="U91" i="8"/>
  <c r="AG90" i="8"/>
  <c r="AC90" i="8"/>
  <c r="Y90" i="8"/>
  <c r="U90" i="8"/>
  <c r="AG89" i="8"/>
  <c r="AC89" i="8"/>
  <c r="Y89" i="8"/>
  <c r="U89" i="8"/>
  <c r="AG88" i="8"/>
  <c r="AC88" i="8"/>
  <c r="Y88" i="8"/>
  <c r="U88" i="8"/>
  <c r="AG87" i="8"/>
  <c r="AC87" i="8"/>
  <c r="Y87" i="8"/>
  <c r="U87" i="8"/>
  <c r="AG86" i="8"/>
  <c r="AC86" i="8"/>
  <c r="Y86" i="8"/>
  <c r="U86" i="8"/>
  <c r="AG85" i="8"/>
  <c r="AC85" i="8"/>
  <c r="Y85" i="8"/>
  <c r="U85" i="8"/>
  <c r="AG84" i="8"/>
  <c r="AC84" i="8"/>
  <c r="Y84" i="8"/>
  <c r="U84" i="8"/>
  <c r="AG83" i="8"/>
  <c r="AC83" i="8"/>
  <c r="Y83" i="8"/>
  <c r="U83" i="8"/>
  <c r="AG82" i="8"/>
  <c r="AC82" i="8"/>
  <c r="Y82" i="8"/>
  <c r="U82" i="8"/>
  <c r="AG81" i="8"/>
  <c r="AC81" i="8"/>
  <c r="Y81" i="8"/>
  <c r="U81" i="8"/>
  <c r="AG80" i="8"/>
  <c r="AC80" i="8"/>
  <c r="Y80" i="8"/>
  <c r="U80" i="8"/>
  <c r="AG79" i="8"/>
  <c r="AC79" i="8"/>
  <c r="Y79" i="8"/>
  <c r="U79" i="8"/>
  <c r="AG78" i="8"/>
  <c r="AC78" i="8"/>
  <c r="Y78" i="8"/>
  <c r="U78" i="8"/>
  <c r="AG77" i="8"/>
  <c r="AC77" i="8"/>
  <c r="Y77" i="8"/>
  <c r="U77" i="8"/>
  <c r="AG76" i="8"/>
  <c r="AC76" i="8"/>
  <c r="Y76" i="8"/>
  <c r="U76" i="8"/>
  <c r="AG75" i="8"/>
  <c r="AC75" i="8"/>
  <c r="Y75" i="8"/>
  <c r="U75" i="8"/>
  <c r="AG74" i="8"/>
  <c r="AC74" i="8"/>
  <c r="Y74" i="8"/>
  <c r="U74" i="8"/>
  <c r="AG73" i="8"/>
  <c r="AC73" i="8"/>
  <c r="Y73" i="8"/>
  <c r="U73" i="8"/>
  <c r="AG72" i="8"/>
  <c r="AC72" i="8"/>
  <c r="Y72" i="8"/>
  <c r="U72" i="8"/>
  <c r="AG71" i="8"/>
  <c r="AC71" i="8"/>
  <c r="Y71" i="8"/>
  <c r="U71" i="8"/>
  <c r="AG70" i="8"/>
  <c r="AC70" i="8"/>
  <c r="Y70" i="8"/>
  <c r="U70" i="8"/>
  <c r="AG69" i="8"/>
  <c r="AC69" i="8"/>
  <c r="Y69" i="8"/>
  <c r="U69" i="8"/>
  <c r="AG68" i="8"/>
  <c r="AC68" i="8"/>
  <c r="Y68" i="8"/>
  <c r="U68" i="8"/>
  <c r="AG67" i="8"/>
  <c r="AC67" i="8"/>
  <c r="Y67" i="8"/>
  <c r="U67" i="8"/>
  <c r="AG66" i="8"/>
  <c r="AC66" i="8"/>
  <c r="Y66" i="8"/>
  <c r="U66" i="8"/>
  <c r="AG65" i="8"/>
  <c r="AC65" i="8"/>
  <c r="Y65" i="8"/>
  <c r="U65" i="8"/>
  <c r="AG64" i="8"/>
  <c r="AC64" i="8"/>
  <c r="Y64" i="8"/>
  <c r="U64" i="8"/>
  <c r="AG63" i="8"/>
  <c r="AC63" i="8"/>
  <c r="Y63" i="8"/>
  <c r="U63" i="8"/>
  <c r="AG62" i="8"/>
  <c r="AC62" i="8"/>
  <c r="Y62" i="8"/>
  <c r="U62" i="8"/>
  <c r="W27" i="8"/>
  <c r="V27" i="8"/>
  <c r="K27" i="8"/>
  <c r="V28" i="8"/>
  <c r="K28" i="8"/>
  <c r="AG13" i="8"/>
  <c r="AC13" i="8"/>
  <c r="Y13" i="8"/>
  <c r="U13" i="8"/>
  <c r="AH153" i="22" l="1"/>
  <c r="AH178" i="22"/>
  <c r="AH161" i="22"/>
  <c r="AI161" i="22" s="1"/>
  <c r="AH163" i="22"/>
  <c r="AH169" i="22"/>
  <c r="AH171" i="22"/>
  <c r="AH154" i="22"/>
  <c r="AI154" i="22" s="1"/>
  <c r="AH156" i="22"/>
  <c r="AH167" i="22"/>
  <c r="AH162" i="22"/>
  <c r="AI162" i="22" s="1"/>
  <c r="AH164" i="22"/>
  <c r="AI164" i="22" s="1"/>
  <c r="AH175" i="22"/>
  <c r="AH158" i="22"/>
  <c r="AH170" i="22"/>
  <c r="AH172" i="22"/>
  <c r="AH166" i="22"/>
  <c r="AI166" i="22" s="1"/>
  <c r="AH151" i="22"/>
  <c r="AH146" i="22"/>
  <c r="AI146" i="22" s="1"/>
  <c r="AH148" i="22"/>
  <c r="AI148" i="22" s="1"/>
  <c r="AH150" i="22"/>
  <c r="AH147" i="22"/>
  <c r="AI147" i="22" s="1"/>
  <c r="AI178" i="22"/>
  <c r="AI149" i="22"/>
  <c r="AI153" i="22"/>
  <c r="AI155" i="22"/>
  <c r="AI174" i="22"/>
  <c r="AI157" i="22"/>
  <c r="AI163" i="22"/>
  <c r="AI151" i="22"/>
  <c r="AI165" i="22"/>
  <c r="AI169" i="22"/>
  <c r="AI171" i="22"/>
  <c r="AI159" i="22"/>
  <c r="AI173" i="22"/>
  <c r="AI177" i="22"/>
  <c r="AI179" i="22"/>
  <c r="AI156" i="22"/>
  <c r="AI167" i="22"/>
  <c r="AI150" i="22"/>
  <c r="AI175" i="22"/>
  <c r="AI158" i="22"/>
  <c r="AI170" i="22"/>
  <c r="AI172" i="22"/>
  <c r="AI152" i="22"/>
  <c r="AI160" i="22"/>
  <c r="AI168" i="22"/>
  <c r="AI176" i="22"/>
  <c r="AH184" i="22"/>
  <c r="AH137" i="22"/>
  <c r="AI137" i="22" s="1"/>
  <c r="AH124" i="22"/>
  <c r="AI124" i="22" s="1"/>
  <c r="AH185" i="22"/>
  <c r="AI185" i="22" s="1"/>
  <c r="AH191" i="22"/>
  <c r="AI191" i="22" s="1"/>
  <c r="AH189" i="22"/>
  <c r="AI189" i="22" s="1"/>
  <c r="AH187" i="22"/>
  <c r="AI187" i="22" s="1"/>
  <c r="AH190" i="22"/>
  <c r="AI184" i="22"/>
  <c r="AI188" i="22"/>
  <c r="AH133" i="22"/>
  <c r="AI133" i="22" s="1"/>
  <c r="AH131" i="22"/>
  <c r="AI131" i="22" s="1"/>
  <c r="AH130" i="22"/>
  <c r="AI130" i="22" s="1"/>
  <c r="AH132" i="22"/>
  <c r="AI132" i="22" s="1"/>
  <c r="AH134" i="22"/>
  <c r="AI134" i="22" s="1"/>
  <c r="AH125" i="22"/>
  <c r="AI125" i="22" s="1"/>
  <c r="AH111" i="22"/>
  <c r="AI111" i="22" s="1"/>
  <c r="AH119" i="22"/>
  <c r="AI119" i="22" s="1"/>
  <c r="AH108" i="22"/>
  <c r="AI108" i="22" s="1"/>
  <c r="AH114" i="22"/>
  <c r="AH99" i="22"/>
  <c r="AI99" i="22" s="1"/>
  <c r="AH109" i="22"/>
  <c r="AI109" i="22" s="1"/>
  <c r="AH112" i="22"/>
  <c r="AI112" i="22" s="1"/>
  <c r="AH113" i="22"/>
  <c r="AI113" i="22" s="1"/>
  <c r="AH107" i="22"/>
  <c r="AI107" i="22" s="1"/>
  <c r="AH110" i="22"/>
  <c r="AI110" i="22" s="1"/>
  <c r="AI114" i="22"/>
  <c r="AH94" i="22"/>
  <c r="AI94" i="22" s="1"/>
  <c r="AH89" i="22"/>
  <c r="AI89" i="22" s="1"/>
  <c r="AH40" i="22"/>
  <c r="AI40" i="22" s="1"/>
  <c r="AH42" i="22"/>
  <c r="AI42" i="22" s="1"/>
  <c r="AH83" i="22"/>
  <c r="AI83" i="22" s="1"/>
  <c r="AH100" i="22"/>
  <c r="AI100" i="22" s="1"/>
  <c r="AH102" i="22"/>
  <c r="AI102" i="22" s="1"/>
  <c r="AH101" i="22"/>
  <c r="AI101" i="22" s="1"/>
  <c r="AH91" i="22"/>
  <c r="AI91" i="22" s="1"/>
  <c r="AH35" i="22"/>
  <c r="AI35" i="22" s="1"/>
  <c r="AH88" i="22"/>
  <c r="AI88" i="22" s="1"/>
  <c r="AH81" i="22"/>
  <c r="AI81" i="22" s="1"/>
  <c r="AH84" i="22"/>
  <c r="AI84" i="22" s="1"/>
  <c r="AH86" i="22"/>
  <c r="AI86" i="22" s="1"/>
  <c r="AH82" i="22"/>
  <c r="AI82" i="22" s="1"/>
  <c r="AH92" i="22"/>
  <c r="AI92" i="22" s="1"/>
  <c r="AH85" i="22"/>
  <c r="AI85" i="22" s="1"/>
  <c r="AH87" i="22"/>
  <c r="AI87" i="22" s="1"/>
  <c r="AH90" i="22"/>
  <c r="AI90" i="22" s="1"/>
  <c r="AH93" i="22"/>
  <c r="AI93" i="22" s="1"/>
  <c r="AH61" i="22"/>
  <c r="AI61" i="22" s="1"/>
  <c r="AH71" i="22"/>
  <c r="AI71" i="22" s="1"/>
  <c r="AH73" i="22"/>
  <c r="AI73" i="22" s="1"/>
  <c r="AH48" i="22"/>
  <c r="AI48" i="22" s="1"/>
  <c r="AH50" i="22"/>
  <c r="AI50" i="22" s="1"/>
  <c r="AH70" i="22"/>
  <c r="AI70" i="22" s="1"/>
  <c r="AH76" i="22"/>
  <c r="AI76" i="22" s="1"/>
  <c r="AH74" i="22"/>
  <c r="AI74" i="22" s="1"/>
  <c r="AH72" i="22"/>
  <c r="AI72" i="22" s="1"/>
  <c r="AH69" i="22"/>
  <c r="AI69" i="22" s="1"/>
  <c r="AH75" i="22"/>
  <c r="AI75" i="22" s="1"/>
  <c r="AH63" i="22"/>
  <c r="AI63" i="22" s="1"/>
  <c r="AH62" i="22"/>
  <c r="AI62" i="22" s="1"/>
  <c r="AH64" i="22"/>
  <c r="AI64" i="22" s="1"/>
  <c r="AH59" i="22"/>
  <c r="AI59" i="22" s="1"/>
  <c r="AH60" i="22"/>
  <c r="AI60" i="22" s="1"/>
  <c r="AH52" i="22"/>
  <c r="AI52" i="22" s="1"/>
  <c r="AH51" i="22"/>
  <c r="AI51" i="22" s="1"/>
  <c r="AH37" i="22"/>
  <c r="AI37" i="22" s="1"/>
  <c r="AH53" i="22"/>
  <c r="AI53" i="22" s="1"/>
  <c r="AH36" i="22"/>
  <c r="AI36" i="22" s="1"/>
  <c r="AH18" i="22"/>
  <c r="AI18" i="22" s="1"/>
  <c r="AH20" i="22"/>
  <c r="AI20" i="22" s="1"/>
  <c r="AH49" i="22"/>
  <c r="AI49" i="22" s="1"/>
  <c r="AH30" i="22"/>
  <c r="AI30" i="22" s="1"/>
  <c r="AH43" i="22"/>
  <c r="AI43" i="22" s="1"/>
  <c r="AH45" i="22"/>
  <c r="AI45" i="22" s="1"/>
  <c r="AH54" i="22"/>
  <c r="AI54" i="22" s="1"/>
  <c r="AH38" i="22"/>
  <c r="AI38" i="22" s="1"/>
  <c r="AH44" i="22"/>
  <c r="AI44" i="22" s="1"/>
  <c r="AH46" i="22"/>
  <c r="AI46" i="22" s="1"/>
  <c r="AH39" i="22"/>
  <c r="AI39" i="22" s="1"/>
  <c r="AH41" i="22"/>
  <c r="AI41" i="22" s="1"/>
  <c r="AH47" i="22"/>
  <c r="AI47" i="22" s="1"/>
  <c r="AH17" i="22"/>
  <c r="AI17" i="22" s="1"/>
  <c r="AH21" i="22"/>
  <c r="AI21" i="22" s="1"/>
  <c r="AH19" i="22"/>
  <c r="AI19" i="22" s="1"/>
  <c r="AH10" i="22"/>
  <c r="AI10" i="22" s="1"/>
  <c r="AH12" i="22"/>
  <c r="AI12" i="22" s="1"/>
  <c r="AH11" i="22"/>
  <c r="AI11" i="22" s="1"/>
  <c r="AH196" i="22"/>
  <c r="AI196" i="22" s="1"/>
  <c r="AH330" i="8"/>
  <c r="AI330" i="8" s="1"/>
  <c r="AH338" i="8"/>
  <c r="AI338" i="8" s="1"/>
  <c r="AH340" i="8"/>
  <c r="AH342" i="8"/>
  <c r="AH346" i="8"/>
  <c r="AI346" i="8" s="1"/>
  <c r="AH376" i="8"/>
  <c r="AI376" i="8" s="1"/>
  <c r="AH378" i="8"/>
  <c r="AI378" i="8" s="1"/>
  <c r="AH355" i="8"/>
  <c r="AI355" i="8" s="1"/>
  <c r="AH357" i="8"/>
  <c r="AH359" i="8"/>
  <c r="AI359" i="8" s="1"/>
  <c r="AH370" i="8"/>
  <c r="AI370" i="8" s="1"/>
  <c r="AH363" i="8"/>
  <c r="AH365" i="8"/>
  <c r="AI365" i="8" s="1"/>
  <c r="AH367" i="8"/>
  <c r="AI367" i="8" s="1"/>
  <c r="AH371" i="8"/>
  <c r="AI371" i="8" s="1"/>
  <c r="AH373" i="8"/>
  <c r="AI373" i="8" s="1"/>
  <c r="AH379" i="8"/>
  <c r="AI379" i="8" s="1"/>
  <c r="AH337" i="8"/>
  <c r="AI337" i="8" s="1"/>
  <c r="AH336" i="8"/>
  <c r="AI336" i="8" s="1"/>
  <c r="AH350" i="8"/>
  <c r="AI350" i="8" s="1"/>
  <c r="AH361" i="8"/>
  <c r="AH375" i="8"/>
  <c r="AI375" i="8" s="1"/>
  <c r="AH344" i="8"/>
  <c r="AI344" i="8" s="1"/>
  <c r="AH369" i="8"/>
  <c r="AI369" i="8" s="1"/>
  <c r="AH345" i="8"/>
  <c r="AI345" i="8" s="1"/>
  <c r="AH353" i="8"/>
  <c r="AI353" i="8" s="1"/>
  <c r="AH331" i="8"/>
  <c r="AI331" i="8" s="1"/>
  <c r="AH333" i="8"/>
  <c r="AI333" i="8" s="1"/>
  <c r="AH335" i="8"/>
  <c r="AI335" i="8" s="1"/>
  <c r="AH352" i="8"/>
  <c r="AI352" i="8" s="1"/>
  <c r="AH364" i="8"/>
  <c r="AI364" i="8" s="1"/>
  <c r="AH366" i="8"/>
  <c r="AI366" i="8" s="1"/>
  <c r="AH377" i="8"/>
  <c r="AI377" i="8" s="1"/>
  <c r="AH339" i="8"/>
  <c r="AI339" i="8" s="1"/>
  <c r="AH341" i="8"/>
  <c r="AI341" i="8" s="1"/>
  <c r="AH343" i="8"/>
  <c r="AH360" i="8"/>
  <c r="AI360" i="8" s="1"/>
  <c r="AH372" i="8"/>
  <c r="AH374" i="8"/>
  <c r="AI374" i="8" s="1"/>
  <c r="AH259" i="8"/>
  <c r="AH265" i="8"/>
  <c r="AH347" i="8"/>
  <c r="AI347" i="8" s="1"/>
  <c r="AH349" i="8"/>
  <c r="AI349" i="8" s="1"/>
  <c r="AH368" i="8"/>
  <c r="AH380" i="8"/>
  <c r="AI368" i="8"/>
  <c r="AI380" i="8"/>
  <c r="AI351" i="8"/>
  <c r="AI357" i="8"/>
  <c r="AI340" i="8"/>
  <c r="AI348" i="8"/>
  <c r="AI361" i="8"/>
  <c r="AI381" i="8"/>
  <c r="AI332" i="8"/>
  <c r="AI342" i="8"/>
  <c r="AI356" i="8"/>
  <c r="AI358" i="8"/>
  <c r="AI334" i="8"/>
  <c r="AI363" i="8"/>
  <c r="AI343" i="8"/>
  <c r="AI372" i="8"/>
  <c r="AI354" i="8"/>
  <c r="AI362" i="8"/>
  <c r="AH263" i="8"/>
  <c r="AI263" i="8" s="1"/>
  <c r="AH252" i="8"/>
  <c r="AH261" i="8"/>
  <c r="AH269" i="8"/>
  <c r="AH67" i="8"/>
  <c r="AI67" i="8" s="1"/>
  <c r="AH77" i="8"/>
  <c r="AI77" i="8" s="1"/>
  <c r="AH156" i="8"/>
  <c r="AI156" i="8" s="1"/>
  <c r="AH164" i="8"/>
  <c r="AI164" i="8" s="1"/>
  <c r="AH63" i="8"/>
  <c r="AI63" i="8" s="1"/>
  <c r="AH75" i="8"/>
  <c r="AI75" i="8" s="1"/>
  <c r="AH65" i="8"/>
  <c r="AH73" i="8"/>
  <c r="AH243" i="8"/>
  <c r="AI243" i="8" s="1"/>
  <c r="AH247" i="8"/>
  <c r="AH249" i="8"/>
  <c r="AI249" i="8" s="1"/>
  <c r="AH264" i="8"/>
  <c r="AI264" i="8" s="1"/>
  <c r="AH245" i="8"/>
  <c r="AI245" i="8" s="1"/>
  <c r="AH276" i="8"/>
  <c r="AI276" i="8" s="1"/>
  <c r="AH274" i="8"/>
  <c r="AI274" i="8" s="1"/>
  <c r="AH271" i="8"/>
  <c r="AH272" i="8"/>
  <c r="AI272" i="8" s="1"/>
  <c r="AH273" i="8"/>
  <c r="AI273" i="8" s="1"/>
  <c r="AH275" i="8"/>
  <c r="AI275" i="8" s="1"/>
  <c r="AH277" i="8"/>
  <c r="AI277" i="8" s="1"/>
  <c r="AH270" i="8"/>
  <c r="AI270" i="8" s="1"/>
  <c r="AH260" i="8"/>
  <c r="AI260" i="8" s="1"/>
  <c r="AH262" i="8"/>
  <c r="AH268" i="8"/>
  <c r="AH251" i="8"/>
  <c r="AI251" i="8" s="1"/>
  <c r="AH255" i="8"/>
  <c r="AI255" i="8" s="1"/>
  <c r="AH257" i="8"/>
  <c r="AH244" i="8"/>
  <c r="AI244" i="8" s="1"/>
  <c r="AH246" i="8"/>
  <c r="AI246" i="8" s="1"/>
  <c r="AH254" i="8"/>
  <c r="AH248" i="8"/>
  <c r="AH256" i="8"/>
  <c r="AI256" i="8" s="1"/>
  <c r="AI257" i="8"/>
  <c r="AI261" i="8"/>
  <c r="AI267" i="8"/>
  <c r="AI259" i="8"/>
  <c r="AI269" i="8"/>
  <c r="AI271" i="8"/>
  <c r="AI253" i="8"/>
  <c r="AI252" i="8"/>
  <c r="AI254" i="8"/>
  <c r="AI247" i="8"/>
  <c r="AI265" i="8"/>
  <c r="AI248" i="8"/>
  <c r="AI262" i="8"/>
  <c r="AI268" i="8"/>
  <c r="AI250" i="8"/>
  <c r="AI258" i="8"/>
  <c r="AI266" i="8"/>
  <c r="AH81" i="8"/>
  <c r="AI81" i="8" s="1"/>
  <c r="AH160" i="8"/>
  <c r="AI160" i="8" s="1"/>
  <c r="AH66" i="8"/>
  <c r="AI66" i="8" s="1"/>
  <c r="AH82" i="8"/>
  <c r="AH90" i="8"/>
  <c r="AH92" i="8"/>
  <c r="AH165" i="8"/>
  <c r="AI165" i="8" s="1"/>
  <c r="AH80" i="8"/>
  <c r="AI80" i="8" s="1"/>
  <c r="AH139" i="8"/>
  <c r="AI139" i="8" s="1"/>
  <c r="AH147" i="8"/>
  <c r="AI147" i="8" s="1"/>
  <c r="AH155" i="8"/>
  <c r="AI155" i="8" s="1"/>
  <c r="AH163" i="8"/>
  <c r="AI163" i="8" s="1"/>
  <c r="AH152" i="8"/>
  <c r="AH98" i="8"/>
  <c r="AI98" i="8" s="1"/>
  <c r="AH146" i="8"/>
  <c r="AI146" i="8" s="1"/>
  <c r="AH153" i="8"/>
  <c r="AI153" i="8" s="1"/>
  <c r="AH138" i="8"/>
  <c r="AI138" i="8" s="1"/>
  <c r="AH158" i="8"/>
  <c r="AI158" i="8" s="1"/>
  <c r="AH140" i="8"/>
  <c r="AI140" i="8" s="1"/>
  <c r="AH142" i="8"/>
  <c r="AI142" i="8" s="1"/>
  <c r="AH144" i="8"/>
  <c r="AI144" i="8" s="1"/>
  <c r="AH161" i="8"/>
  <c r="AI161" i="8" s="1"/>
  <c r="AH148" i="8"/>
  <c r="AI148" i="8" s="1"/>
  <c r="AH150" i="8"/>
  <c r="AI150" i="8" s="1"/>
  <c r="AH166" i="8"/>
  <c r="AH141" i="8"/>
  <c r="AI141" i="8" s="1"/>
  <c r="AH143" i="8"/>
  <c r="AI143" i="8" s="1"/>
  <c r="AH145" i="8"/>
  <c r="AI145" i="8" s="1"/>
  <c r="AH154" i="8"/>
  <c r="AI154" i="8" s="1"/>
  <c r="AH149" i="8"/>
  <c r="AI149" i="8" s="1"/>
  <c r="AH151" i="8"/>
  <c r="AI151" i="8" s="1"/>
  <c r="AH162" i="8"/>
  <c r="AI162" i="8" s="1"/>
  <c r="AH157" i="8"/>
  <c r="AI157" i="8" s="1"/>
  <c r="AH159" i="8"/>
  <c r="AI159" i="8" s="1"/>
  <c r="AI152" i="8"/>
  <c r="AI166" i="8"/>
  <c r="AH97" i="8"/>
  <c r="AH89" i="8"/>
  <c r="AI89" i="8" s="1"/>
  <c r="AH91" i="8"/>
  <c r="AI91" i="8" s="1"/>
  <c r="AH94" i="8"/>
  <c r="AH88" i="8"/>
  <c r="AI88" i="8" s="1"/>
  <c r="AH83" i="8"/>
  <c r="AI83" i="8" s="1"/>
  <c r="AH79" i="8"/>
  <c r="AI79" i="8" s="1"/>
  <c r="AH69" i="8"/>
  <c r="AI69" i="8" s="1"/>
  <c r="AH71" i="8"/>
  <c r="AI71" i="8" s="1"/>
  <c r="AH84" i="8"/>
  <c r="AI84" i="8" s="1"/>
  <c r="AH86" i="8"/>
  <c r="AI86" i="8" s="1"/>
  <c r="AH62" i="8"/>
  <c r="AI62" i="8" s="1"/>
  <c r="AH64" i="8"/>
  <c r="AI64" i="8" s="1"/>
  <c r="AH96" i="8"/>
  <c r="AI96" i="8" s="1"/>
  <c r="AH68" i="8"/>
  <c r="AI68" i="8" s="1"/>
  <c r="AH70" i="8"/>
  <c r="AI70" i="8" s="1"/>
  <c r="AH72" i="8"/>
  <c r="AH85" i="8"/>
  <c r="AI85" i="8" s="1"/>
  <c r="AH87" i="8"/>
  <c r="AI87" i="8" s="1"/>
  <c r="AH74" i="8"/>
  <c r="AI74" i="8" s="1"/>
  <c r="AH76" i="8"/>
  <c r="AI76" i="8" s="1"/>
  <c r="AH78" i="8"/>
  <c r="AI78" i="8" s="1"/>
  <c r="AH93" i="8"/>
  <c r="AI93" i="8" s="1"/>
  <c r="AH95" i="8"/>
  <c r="AI95" i="8" s="1"/>
  <c r="AI90" i="8"/>
  <c r="AI92" i="8"/>
  <c r="AI94" i="8"/>
  <c r="AI72" i="8"/>
  <c r="AI82" i="8"/>
  <c r="AI65" i="8"/>
  <c r="AI73" i="8"/>
  <c r="AI97" i="8"/>
  <c r="AH13" i="8"/>
  <c r="AI13" i="8" s="1"/>
  <c r="K409" i="8"/>
  <c r="W409" i="8"/>
  <c r="X409" i="8"/>
  <c r="V409" i="8"/>
  <c r="K70" i="16"/>
  <c r="K71" i="16"/>
  <c r="X70" i="16"/>
  <c r="AH69" i="16"/>
  <c r="Y80" i="14"/>
  <c r="AC80" i="14"/>
  <c r="AG80" i="14"/>
  <c r="AH80" i="14"/>
  <c r="Y81" i="14"/>
  <c r="AC81" i="14"/>
  <c r="AG81" i="14"/>
  <c r="AH81" i="14"/>
  <c r="K82" i="14"/>
  <c r="Y22" i="7" l="1"/>
  <c r="X22" i="7"/>
  <c r="W22" i="7"/>
  <c r="V22" i="7"/>
  <c r="R22" i="7"/>
  <c r="N22" i="7"/>
  <c r="M22" i="7"/>
  <c r="L22" i="7"/>
  <c r="K22" i="7"/>
  <c r="J22" i="7"/>
  <c r="G22" i="7"/>
  <c r="C22" i="7"/>
  <c r="D22" i="7"/>
  <c r="E22" i="7"/>
  <c r="F22" i="7"/>
  <c r="H22" i="7"/>
  <c r="I22" i="7"/>
  <c r="O22" i="7"/>
  <c r="P22" i="7"/>
  <c r="Q22" i="7"/>
  <c r="S22" i="7"/>
  <c r="T22" i="7"/>
  <c r="U22" i="7"/>
  <c r="B22" i="7"/>
  <c r="K77" i="6"/>
  <c r="W74" i="6"/>
  <c r="X76" i="6"/>
  <c r="X74" i="6"/>
  <c r="K74" i="6" l="1"/>
  <c r="AG65" i="6"/>
  <c r="AG67" i="6" s="1"/>
  <c r="AG77" i="6" s="1"/>
  <c r="AC65" i="6"/>
  <c r="Y66" i="6"/>
  <c r="AH66" i="6" s="1"/>
  <c r="AI66" i="6" s="1"/>
  <c r="Y65" i="6"/>
  <c r="Z77" i="6"/>
  <c r="AA77" i="6"/>
  <c r="AB77" i="6"/>
  <c r="AD77" i="6"/>
  <c r="AE77" i="6"/>
  <c r="AF77" i="6"/>
  <c r="U77" i="6"/>
  <c r="AF67" i="6"/>
  <c r="AE67" i="6"/>
  <c r="AD67" i="6"/>
  <c r="AC67" i="6"/>
  <c r="AC77" i="6" s="1"/>
  <c r="AB67" i="6"/>
  <c r="AA67" i="6"/>
  <c r="Z67" i="6"/>
  <c r="X67" i="6"/>
  <c r="W67" i="6"/>
  <c r="V67" i="6"/>
  <c r="U67" i="6"/>
  <c r="K67" i="6"/>
  <c r="J67" i="6"/>
  <c r="AH65" i="6" l="1"/>
  <c r="AH67" i="6" s="1"/>
  <c r="Y67" i="6"/>
  <c r="S409" i="8"/>
  <c r="S411" i="8" s="1"/>
  <c r="T409" i="8"/>
  <c r="U409" i="8" s="1"/>
  <c r="AF411" i="8"/>
  <c r="AE411" i="8"/>
  <c r="AD411" i="8"/>
  <c r="AB411" i="8"/>
  <c r="AA411" i="8"/>
  <c r="Z411" i="8"/>
  <c r="X411" i="8"/>
  <c r="W411" i="8"/>
  <c r="V411" i="8"/>
  <c r="R411" i="8"/>
  <c r="K411" i="8"/>
  <c r="AG409" i="8"/>
  <c r="AC409" i="8"/>
  <c r="Y409" i="8"/>
  <c r="J411" i="8"/>
  <c r="U23" i="9"/>
  <c r="T23" i="9"/>
  <c r="S23" i="9"/>
  <c r="Q23" i="9"/>
  <c r="P23" i="9"/>
  <c r="O23" i="9"/>
  <c r="F23" i="9"/>
  <c r="E23" i="9"/>
  <c r="D23" i="9"/>
  <c r="AG404" i="8"/>
  <c r="AC404" i="8"/>
  <c r="Y404" i="8"/>
  <c r="U404" i="8"/>
  <c r="AG403" i="8"/>
  <c r="AC403" i="8"/>
  <c r="Y403" i="8"/>
  <c r="U403" i="8"/>
  <c r="AG402" i="8"/>
  <c r="AC402" i="8"/>
  <c r="Y402" i="8"/>
  <c r="U402" i="8"/>
  <c r="AG401" i="8"/>
  <c r="AC401" i="8"/>
  <c r="Y401" i="8"/>
  <c r="U401" i="8"/>
  <c r="AG400" i="8"/>
  <c r="AC400" i="8"/>
  <c r="Y400" i="8"/>
  <c r="U400" i="8"/>
  <c r="AG399" i="8"/>
  <c r="AC399" i="8"/>
  <c r="Y399" i="8"/>
  <c r="U399" i="8"/>
  <c r="AG398" i="8"/>
  <c r="AC398" i="8"/>
  <c r="Y398" i="8"/>
  <c r="U398" i="8"/>
  <c r="AG397" i="8"/>
  <c r="AC397" i="8"/>
  <c r="Y397" i="8"/>
  <c r="U397" i="8"/>
  <c r="AG396" i="8"/>
  <c r="AC396" i="8"/>
  <c r="Y396" i="8"/>
  <c r="U396" i="8"/>
  <c r="AG395" i="8"/>
  <c r="AC395" i="8"/>
  <c r="Y395" i="8"/>
  <c r="U395" i="8"/>
  <c r="AG394" i="8"/>
  <c r="AC394" i="8"/>
  <c r="Y394" i="8"/>
  <c r="U394" i="8"/>
  <c r="AG393" i="8"/>
  <c r="AC393" i="8"/>
  <c r="Y393" i="8"/>
  <c r="U393" i="8"/>
  <c r="AG392" i="8"/>
  <c r="AC392" i="8"/>
  <c r="Y392" i="8"/>
  <c r="U392" i="8"/>
  <c r="AG391" i="8"/>
  <c r="AC391" i="8"/>
  <c r="Y391" i="8"/>
  <c r="U391" i="8"/>
  <c r="AG390" i="8"/>
  <c r="AC390" i="8"/>
  <c r="Y390" i="8"/>
  <c r="U390" i="8"/>
  <c r="AG389" i="8"/>
  <c r="AC389" i="8"/>
  <c r="Y389" i="8"/>
  <c r="U389" i="8"/>
  <c r="AG388" i="8"/>
  <c r="AC388" i="8"/>
  <c r="Y388" i="8"/>
  <c r="U388" i="8"/>
  <c r="AG387" i="8"/>
  <c r="AC387" i="8"/>
  <c r="Y387" i="8"/>
  <c r="U387" i="8"/>
  <c r="AG386" i="8"/>
  <c r="AC386" i="8"/>
  <c r="Y386" i="8"/>
  <c r="U386" i="8"/>
  <c r="AG385" i="8"/>
  <c r="AC385" i="8"/>
  <c r="Y385" i="8"/>
  <c r="U385" i="8"/>
  <c r="AF406" i="8"/>
  <c r="AE406" i="8"/>
  <c r="AD406" i="8"/>
  <c r="AB406" i="8"/>
  <c r="AA406" i="8"/>
  <c r="Z406" i="8"/>
  <c r="X406" i="8"/>
  <c r="W406" i="8"/>
  <c r="V406" i="8"/>
  <c r="T406" i="8"/>
  <c r="I23" i="9" s="1"/>
  <c r="S406" i="8"/>
  <c r="H23" i="9" s="1"/>
  <c r="R406" i="8"/>
  <c r="G23" i="9" s="1"/>
  <c r="O406" i="8"/>
  <c r="N406" i="8"/>
  <c r="M406" i="8"/>
  <c r="C23" i="9"/>
  <c r="J406" i="8"/>
  <c r="B23" i="9" s="1"/>
  <c r="AG405" i="8"/>
  <c r="AC405" i="8"/>
  <c r="Y405" i="8"/>
  <c r="U405" i="8"/>
  <c r="AG384" i="8"/>
  <c r="AC384" i="8"/>
  <c r="Y384" i="8"/>
  <c r="U384" i="8"/>
  <c r="AG325" i="8"/>
  <c r="AC325" i="8"/>
  <c r="Y325" i="8"/>
  <c r="U325" i="8"/>
  <c r="AG324" i="8"/>
  <c r="AC324" i="8"/>
  <c r="Y324" i="8"/>
  <c r="U324" i="8"/>
  <c r="AG323" i="8"/>
  <c r="AC323" i="8"/>
  <c r="Y323" i="8"/>
  <c r="U323" i="8"/>
  <c r="AG318" i="8"/>
  <c r="AC318" i="8"/>
  <c r="Y318" i="8"/>
  <c r="U318" i="8"/>
  <c r="AG317" i="8"/>
  <c r="AC317" i="8"/>
  <c r="Y317" i="8"/>
  <c r="U317" i="8"/>
  <c r="AG316" i="8"/>
  <c r="AC316" i="8"/>
  <c r="Y316" i="8"/>
  <c r="U316" i="8"/>
  <c r="AG315" i="8"/>
  <c r="AC315" i="8"/>
  <c r="Y315" i="8"/>
  <c r="U315" i="8"/>
  <c r="AG314" i="8"/>
  <c r="AC314" i="8"/>
  <c r="Y314" i="8"/>
  <c r="U314" i="8"/>
  <c r="AG313" i="8"/>
  <c r="AC313" i="8"/>
  <c r="Y313" i="8"/>
  <c r="U313" i="8"/>
  <c r="AG312" i="8"/>
  <c r="AC312" i="8"/>
  <c r="Y312" i="8"/>
  <c r="U312" i="8"/>
  <c r="AG311" i="8"/>
  <c r="AC311" i="8"/>
  <c r="Y311" i="8"/>
  <c r="U311" i="8"/>
  <c r="AG310" i="8"/>
  <c r="AC310" i="8"/>
  <c r="Y310" i="8"/>
  <c r="U310" i="8"/>
  <c r="AG309" i="8"/>
  <c r="AC309" i="8"/>
  <c r="Y309" i="8"/>
  <c r="U309" i="8"/>
  <c r="AG308" i="8"/>
  <c r="AC308" i="8"/>
  <c r="Y308" i="8"/>
  <c r="U308" i="8"/>
  <c r="AG303" i="8"/>
  <c r="AC303" i="8"/>
  <c r="Y303" i="8"/>
  <c r="U303" i="8"/>
  <c r="AG302" i="8"/>
  <c r="AC302" i="8"/>
  <c r="Y302" i="8"/>
  <c r="U302" i="8"/>
  <c r="AG301" i="8"/>
  <c r="AC301" i="8"/>
  <c r="Y301" i="8"/>
  <c r="U301" i="8"/>
  <c r="AG300" i="8"/>
  <c r="AC300" i="8"/>
  <c r="Y300" i="8"/>
  <c r="U300" i="8"/>
  <c r="AG299" i="8"/>
  <c r="AC299" i="8"/>
  <c r="Y299" i="8"/>
  <c r="U299" i="8"/>
  <c r="AG298" i="8"/>
  <c r="AC298" i="8"/>
  <c r="Y298" i="8"/>
  <c r="U298" i="8"/>
  <c r="AG297" i="8"/>
  <c r="AC297" i="8"/>
  <c r="Y297" i="8"/>
  <c r="U297" i="8"/>
  <c r="AG296" i="8"/>
  <c r="AC296" i="8"/>
  <c r="Y296" i="8"/>
  <c r="U296" i="8"/>
  <c r="AG295" i="8"/>
  <c r="AC295" i="8"/>
  <c r="Y295" i="8"/>
  <c r="U295" i="8"/>
  <c r="K292" i="8"/>
  <c r="AG290" i="8"/>
  <c r="AC290" i="8"/>
  <c r="Y290" i="8"/>
  <c r="U290" i="8"/>
  <c r="AG289" i="8"/>
  <c r="AC289" i="8"/>
  <c r="Y289" i="8"/>
  <c r="U289" i="8"/>
  <c r="AG288" i="8"/>
  <c r="AC288" i="8"/>
  <c r="Y288" i="8"/>
  <c r="U288" i="8"/>
  <c r="AG287" i="8"/>
  <c r="AC287" i="8"/>
  <c r="Y287" i="8"/>
  <c r="U287" i="8"/>
  <c r="AG286" i="8"/>
  <c r="AC286" i="8"/>
  <c r="Y286" i="8"/>
  <c r="U286" i="8"/>
  <c r="AG285" i="8"/>
  <c r="AC285" i="8"/>
  <c r="Y285" i="8"/>
  <c r="U285" i="8"/>
  <c r="AG284" i="8"/>
  <c r="AC284" i="8"/>
  <c r="Y284" i="8"/>
  <c r="U284" i="8"/>
  <c r="AG283" i="8"/>
  <c r="AC283" i="8"/>
  <c r="Y283" i="8"/>
  <c r="U283" i="8"/>
  <c r="AG282" i="8"/>
  <c r="AC282" i="8"/>
  <c r="Y282" i="8"/>
  <c r="U282" i="8"/>
  <c r="AH386" i="8" l="1"/>
  <c r="AH388" i="8"/>
  <c r="AI388" i="8" s="1"/>
  <c r="AH390" i="8"/>
  <c r="AI390" i="8" s="1"/>
  <c r="AH392" i="8"/>
  <c r="AI392" i="8" s="1"/>
  <c r="AH396" i="8"/>
  <c r="AI396" i="8" s="1"/>
  <c r="AH398" i="8"/>
  <c r="AI398" i="8" s="1"/>
  <c r="AH404" i="8"/>
  <c r="AI404" i="8" s="1"/>
  <c r="T411" i="8"/>
  <c r="AH393" i="8"/>
  <c r="AH403" i="8"/>
  <c r="AI403" i="8" s="1"/>
  <c r="AH385" i="8"/>
  <c r="AI385" i="8" s="1"/>
  <c r="AH387" i="8"/>
  <c r="AI387" i="8" s="1"/>
  <c r="AH389" i="8"/>
  <c r="AH395" i="8"/>
  <c r="AI395" i="8" s="1"/>
  <c r="AH409" i="8"/>
  <c r="AI409" i="8" s="1"/>
  <c r="AI65" i="6"/>
  <c r="AI67" i="6" s="1"/>
  <c r="AH394" i="8"/>
  <c r="AI394" i="8" s="1"/>
  <c r="AH391" i="8"/>
  <c r="AI391" i="8" s="1"/>
  <c r="AH402" i="8"/>
  <c r="AI402" i="8" s="1"/>
  <c r="AH397" i="8"/>
  <c r="AI397" i="8" s="1"/>
  <c r="AH399" i="8"/>
  <c r="AI399" i="8" s="1"/>
  <c r="AH401" i="8"/>
  <c r="AI401" i="8" s="1"/>
  <c r="AH400" i="8"/>
  <c r="AI400" i="8" s="1"/>
  <c r="AI386" i="8"/>
  <c r="AI389" i="8"/>
  <c r="AI393" i="8"/>
  <c r="AC406" i="8"/>
  <c r="R23" i="9" s="1"/>
  <c r="AG406" i="8"/>
  <c r="V23" i="9" s="1"/>
  <c r="AH405" i="8"/>
  <c r="AI405" i="8" s="1"/>
  <c r="AH384" i="8"/>
  <c r="AI384" i="8" s="1"/>
  <c r="U406" i="8"/>
  <c r="J23" i="9" s="1"/>
  <c r="AH300" i="8"/>
  <c r="AI300" i="8" s="1"/>
  <c r="AH302" i="8"/>
  <c r="AI302" i="8" s="1"/>
  <c r="AH308" i="8"/>
  <c r="AI308" i="8" s="1"/>
  <c r="AH316" i="8"/>
  <c r="AI316" i="8" s="1"/>
  <c r="AH318" i="8"/>
  <c r="AI318" i="8" s="1"/>
  <c r="AH324" i="8"/>
  <c r="AI324" i="8" s="1"/>
  <c r="Y406" i="8"/>
  <c r="N23" i="9" s="1"/>
  <c r="AH310" i="8"/>
  <c r="AI310" i="8" s="1"/>
  <c r="AH317" i="8"/>
  <c r="AI317" i="8" s="1"/>
  <c r="AH323" i="8"/>
  <c r="AI323" i="8" s="1"/>
  <c r="AH325" i="8"/>
  <c r="AI325" i="8" s="1"/>
  <c r="AH315" i="8"/>
  <c r="AI315" i="8" s="1"/>
  <c r="AH282" i="8"/>
  <c r="AI282" i="8" s="1"/>
  <c r="AH314" i="8"/>
  <c r="AI314" i="8" s="1"/>
  <c r="AH309" i="8"/>
  <c r="AI309" i="8" s="1"/>
  <c r="AH311" i="8"/>
  <c r="AI311" i="8" s="1"/>
  <c r="AH313" i="8"/>
  <c r="AI313" i="8" s="1"/>
  <c r="AH312" i="8"/>
  <c r="AI312" i="8" s="1"/>
  <c r="AH288" i="8"/>
  <c r="AI288" i="8" s="1"/>
  <c r="AH296" i="8"/>
  <c r="AI296" i="8" s="1"/>
  <c r="AH298" i="8"/>
  <c r="AI298" i="8" s="1"/>
  <c r="AH285" i="8"/>
  <c r="AI285" i="8" s="1"/>
  <c r="AH287" i="8"/>
  <c r="AI287" i="8" s="1"/>
  <c r="AH289" i="8"/>
  <c r="AI289" i="8" s="1"/>
  <c r="AH295" i="8"/>
  <c r="AI295" i="8" s="1"/>
  <c r="AH301" i="8"/>
  <c r="AI301" i="8" s="1"/>
  <c r="AH303" i="8"/>
  <c r="AI303" i="8" s="1"/>
  <c r="AH299" i="8"/>
  <c r="AI299" i="8" s="1"/>
  <c r="AH297" i="8"/>
  <c r="AI297" i="8" s="1"/>
  <c r="AH284" i="8"/>
  <c r="AI284" i="8" s="1"/>
  <c r="AH290" i="8"/>
  <c r="AI290" i="8" s="1"/>
  <c r="AH283" i="8"/>
  <c r="AI283" i="8" s="1"/>
  <c r="AH286" i="8"/>
  <c r="AI286" i="8" s="1"/>
  <c r="AG208" i="8"/>
  <c r="AC208" i="8"/>
  <c r="Y208" i="8"/>
  <c r="U208" i="8"/>
  <c r="AG238" i="8"/>
  <c r="AC238" i="8"/>
  <c r="Y238" i="8"/>
  <c r="U238" i="8"/>
  <c r="AG237" i="8"/>
  <c r="AC237" i="8"/>
  <c r="Y237" i="8"/>
  <c r="U237" i="8"/>
  <c r="AG236" i="8"/>
  <c r="AC236" i="8"/>
  <c r="Y236" i="8"/>
  <c r="U236" i="8"/>
  <c r="AG235" i="8"/>
  <c r="AC235" i="8"/>
  <c r="Y235" i="8"/>
  <c r="U235" i="8"/>
  <c r="AG234" i="8"/>
  <c r="AC234" i="8"/>
  <c r="Y234" i="8"/>
  <c r="U234" i="8"/>
  <c r="AG233" i="8"/>
  <c r="AC233" i="8"/>
  <c r="Y233" i="8"/>
  <c r="U233" i="8"/>
  <c r="AG232" i="8"/>
  <c r="AC232" i="8"/>
  <c r="Y232" i="8"/>
  <c r="U232" i="8"/>
  <c r="AG231" i="8"/>
  <c r="AC231" i="8"/>
  <c r="Y231" i="8"/>
  <c r="U231" i="8"/>
  <c r="AG230" i="8"/>
  <c r="AC230" i="8"/>
  <c r="Y230" i="8"/>
  <c r="U230" i="8"/>
  <c r="AG229" i="8"/>
  <c r="AC229" i="8"/>
  <c r="Y229" i="8"/>
  <c r="U229" i="8"/>
  <c r="AG228" i="8"/>
  <c r="AC228" i="8"/>
  <c r="Y228" i="8"/>
  <c r="U228" i="8"/>
  <c r="AG227" i="8"/>
  <c r="AC227" i="8"/>
  <c r="Y227" i="8"/>
  <c r="U227" i="8"/>
  <c r="AG226" i="8"/>
  <c r="AC226" i="8"/>
  <c r="Y226" i="8"/>
  <c r="U226" i="8"/>
  <c r="AG225" i="8"/>
  <c r="AC225" i="8"/>
  <c r="Y225" i="8"/>
  <c r="U225" i="8"/>
  <c r="AG224" i="8"/>
  <c r="AC224" i="8"/>
  <c r="Y224" i="8"/>
  <c r="U224" i="8"/>
  <c r="AG223" i="8"/>
  <c r="AC223" i="8"/>
  <c r="Y223" i="8"/>
  <c r="U223" i="8"/>
  <c r="AG222" i="8"/>
  <c r="AC222" i="8"/>
  <c r="Y222" i="8"/>
  <c r="U222" i="8"/>
  <c r="AG221" i="8"/>
  <c r="AC221" i="8"/>
  <c r="Y221" i="8"/>
  <c r="U221" i="8"/>
  <c r="AG220" i="8"/>
  <c r="AC220" i="8"/>
  <c r="Y220" i="8"/>
  <c r="U220" i="8"/>
  <c r="AG219" i="8"/>
  <c r="AC219" i="8"/>
  <c r="Y219" i="8"/>
  <c r="U219" i="8"/>
  <c r="AG218" i="8"/>
  <c r="AC218" i="8"/>
  <c r="Y218" i="8"/>
  <c r="U218" i="8"/>
  <c r="AG217" i="8"/>
  <c r="AC217" i="8"/>
  <c r="Y217" i="8"/>
  <c r="U217" i="8"/>
  <c r="AG216" i="8"/>
  <c r="AC216" i="8"/>
  <c r="Y216" i="8"/>
  <c r="U216" i="8"/>
  <c r="AG215" i="8"/>
  <c r="AC215" i="8"/>
  <c r="Y215" i="8"/>
  <c r="U215" i="8"/>
  <c r="AG214" i="8"/>
  <c r="AC214" i="8"/>
  <c r="Y214" i="8"/>
  <c r="U214" i="8"/>
  <c r="AG213" i="8"/>
  <c r="AC213" i="8"/>
  <c r="Y213" i="8"/>
  <c r="U213" i="8"/>
  <c r="AG212" i="8"/>
  <c r="AC212" i="8"/>
  <c r="Y212" i="8"/>
  <c r="U212" i="8"/>
  <c r="AG211" i="8"/>
  <c r="AC211" i="8"/>
  <c r="Y211" i="8"/>
  <c r="U211" i="8"/>
  <c r="AG210" i="8"/>
  <c r="AC210" i="8"/>
  <c r="Y210" i="8"/>
  <c r="U210" i="8"/>
  <c r="AG209" i="8"/>
  <c r="AC209" i="8"/>
  <c r="Y209" i="8"/>
  <c r="U209" i="8"/>
  <c r="AG207" i="8"/>
  <c r="AC207" i="8"/>
  <c r="Y207" i="8"/>
  <c r="U207" i="8"/>
  <c r="AG202" i="8"/>
  <c r="AC202" i="8"/>
  <c r="Y202" i="8"/>
  <c r="U202" i="8"/>
  <c r="AG201" i="8"/>
  <c r="AC201" i="8"/>
  <c r="Y201" i="8"/>
  <c r="U201" i="8"/>
  <c r="AG200" i="8"/>
  <c r="AC200" i="8"/>
  <c r="U200" i="8"/>
  <c r="AG199" i="8"/>
  <c r="AC199" i="8"/>
  <c r="Y199" i="8"/>
  <c r="U199" i="8"/>
  <c r="AG198" i="8"/>
  <c r="AC198" i="8"/>
  <c r="Y198" i="8"/>
  <c r="U198" i="8"/>
  <c r="AG197" i="8"/>
  <c r="AC197" i="8"/>
  <c r="Y197" i="8"/>
  <c r="U197" i="8"/>
  <c r="AG196" i="8"/>
  <c r="AC196" i="8"/>
  <c r="Y196" i="8"/>
  <c r="U196" i="8"/>
  <c r="AG195" i="8"/>
  <c r="AC195" i="8"/>
  <c r="Y195" i="8"/>
  <c r="U195" i="8"/>
  <c r="AG194" i="8"/>
  <c r="AC194" i="8"/>
  <c r="Y194" i="8"/>
  <c r="U194" i="8"/>
  <c r="AG193" i="8"/>
  <c r="AC193" i="8"/>
  <c r="Y193" i="8"/>
  <c r="U193" i="8"/>
  <c r="AG192" i="8"/>
  <c r="AC192" i="8"/>
  <c r="Y192" i="8"/>
  <c r="U192" i="8"/>
  <c r="AG191" i="8"/>
  <c r="AC191" i="8"/>
  <c r="Y191" i="8"/>
  <c r="U191" i="8"/>
  <c r="AG190" i="8"/>
  <c r="AC190" i="8"/>
  <c r="Y190" i="8"/>
  <c r="U190" i="8"/>
  <c r="AG189" i="8"/>
  <c r="AC189" i="8"/>
  <c r="Y189" i="8"/>
  <c r="U189" i="8"/>
  <c r="AG188" i="8"/>
  <c r="AC188" i="8"/>
  <c r="Y188" i="8"/>
  <c r="U188" i="8"/>
  <c r="AG187" i="8"/>
  <c r="AC187" i="8"/>
  <c r="Y187" i="8"/>
  <c r="U187" i="8"/>
  <c r="AG186" i="8"/>
  <c r="AC186" i="8"/>
  <c r="Y186" i="8"/>
  <c r="U186" i="8"/>
  <c r="AG185" i="8"/>
  <c r="AC185" i="8"/>
  <c r="Y185" i="8"/>
  <c r="U185" i="8"/>
  <c r="AG184" i="8"/>
  <c r="AC184" i="8"/>
  <c r="Y184" i="8"/>
  <c r="U184" i="8"/>
  <c r="AG183" i="8"/>
  <c r="AC183" i="8"/>
  <c r="Y183" i="8"/>
  <c r="U183" i="8"/>
  <c r="AG182" i="8"/>
  <c r="AC182" i="8"/>
  <c r="Y182" i="8"/>
  <c r="U182" i="8"/>
  <c r="AG181" i="8"/>
  <c r="AC181" i="8"/>
  <c r="Y181" i="8"/>
  <c r="U181" i="8"/>
  <c r="AG180" i="8"/>
  <c r="AC180" i="8"/>
  <c r="Y180" i="8"/>
  <c r="U180" i="8"/>
  <c r="AG179" i="8"/>
  <c r="AC179" i="8"/>
  <c r="Y179" i="8"/>
  <c r="U179" i="8"/>
  <c r="AG178" i="8"/>
  <c r="AC178" i="8"/>
  <c r="Y178" i="8"/>
  <c r="U178" i="8"/>
  <c r="AG177" i="8"/>
  <c r="AC177" i="8"/>
  <c r="Y177" i="8"/>
  <c r="U177" i="8"/>
  <c r="AG176" i="8"/>
  <c r="AC176" i="8"/>
  <c r="Y176" i="8"/>
  <c r="U176" i="8"/>
  <c r="AG175" i="8"/>
  <c r="AC175" i="8"/>
  <c r="Y175" i="8"/>
  <c r="U175" i="8"/>
  <c r="AG174" i="8"/>
  <c r="AC174" i="8"/>
  <c r="Y174" i="8"/>
  <c r="U174" i="8"/>
  <c r="AG173" i="8"/>
  <c r="AC173" i="8"/>
  <c r="Y173" i="8"/>
  <c r="U173" i="8"/>
  <c r="AG172" i="8"/>
  <c r="AC172" i="8"/>
  <c r="Y172" i="8"/>
  <c r="U172" i="8"/>
  <c r="AG171" i="8"/>
  <c r="AC171" i="8"/>
  <c r="Y171" i="8"/>
  <c r="U171" i="8"/>
  <c r="AG133" i="8"/>
  <c r="AC133" i="8"/>
  <c r="Y133" i="8"/>
  <c r="U133" i="8"/>
  <c r="AG132" i="8"/>
  <c r="AC132" i="8"/>
  <c r="Y132" i="8"/>
  <c r="U132" i="8"/>
  <c r="AG131" i="8"/>
  <c r="AC131" i="8"/>
  <c r="Y131" i="8"/>
  <c r="U131" i="8"/>
  <c r="AG130" i="8"/>
  <c r="AC130" i="8"/>
  <c r="Y130" i="8"/>
  <c r="U130" i="8"/>
  <c r="AG129" i="8"/>
  <c r="AC129" i="8"/>
  <c r="Y129" i="8"/>
  <c r="U129" i="8"/>
  <c r="AG128" i="8"/>
  <c r="AC128" i="8"/>
  <c r="Y128" i="8"/>
  <c r="U128" i="8"/>
  <c r="AG127" i="8"/>
  <c r="AC127" i="8"/>
  <c r="Y127" i="8"/>
  <c r="U127" i="8"/>
  <c r="AG126" i="8"/>
  <c r="AC126" i="8"/>
  <c r="Y126" i="8"/>
  <c r="U126" i="8"/>
  <c r="AG125" i="8"/>
  <c r="AC125" i="8"/>
  <c r="Y125" i="8"/>
  <c r="U125" i="8"/>
  <c r="AG124" i="8"/>
  <c r="AC124" i="8"/>
  <c r="Y124" i="8"/>
  <c r="U124" i="8"/>
  <c r="AG123" i="8"/>
  <c r="AC123" i="8"/>
  <c r="Y123" i="8"/>
  <c r="U123" i="8"/>
  <c r="AG122" i="8"/>
  <c r="AC122" i="8"/>
  <c r="Y122" i="8"/>
  <c r="U122" i="8"/>
  <c r="AG121" i="8"/>
  <c r="AC121" i="8"/>
  <c r="Y121" i="8"/>
  <c r="U121" i="8"/>
  <c r="AG120" i="8"/>
  <c r="AC120" i="8"/>
  <c r="Y120" i="8"/>
  <c r="U120" i="8"/>
  <c r="AG119" i="8"/>
  <c r="AC119" i="8"/>
  <c r="Y119" i="8"/>
  <c r="U119" i="8"/>
  <c r="AG118" i="8"/>
  <c r="AC118" i="8"/>
  <c r="Y118" i="8"/>
  <c r="U118" i="8"/>
  <c r="AG117" i="8"/>
  <c r="AC117" i="8"/>
  <c r="Y117" i="8"/>
  <c r="U117" i="8"/>
  <c r="AG116" i="8"/>
  <c r="AC116" i="8"/>
  <c r="Y116" i="8"/>
  <c r="U116" i="8"/>
  <c r="AG115" i="8"/>
  <c r="AC115" i="8"/>
  <c r="Y115" i="8"/>
  <c r="U115" i="8"/>
  <c r="AG114" i="8"/>
  <c r="AC114" i="8"/>
  <c r="Y114" i="8"/>
  <c r="U114" i="8"/>
  <c r="AG113" i="8"/>
  <c r="AC113" i="8"/>
  <c r="Y113" i="8"/>
  <c r="U113" i="8"/>
  <c r="AG112" i="8"/>
  <c r="AC112" i="8"/>
  <c r="Y112" i="8"/>
  <c r="U112" i="8"/>
  <c r="AG111" i="8"/>
  <c r="AC111" i="8"/>
  <c r="Y111" i="8"/>
  <c r="U111" i="8"/>
  <c r="AG110" i="8"/>
  <c r="AC110" i="8"/>
  <c r="Y110" i="8"/>
  <c r="U110" i="8"/>
  <c r="AG109" i="8"/>
  <c r="AC109" i="8"/>
  <c r="Y109" i="8"/>
  <c r="U109" i="8"/>
  <c r="AG108" i="8"/>
  <c r="AC108" i="8"/>
  <c r="Y108" i="8"/>
  <c r="U108" i="8"/>
  <c r="AG107" i="8"/>
  <c r="AC107" i="8"/>
  <c r="Y107" i="8"/>
  <c r="U107" i="8"/>
  <c r="AG106" i="8"/>
  <c r="AC106" i="8"/>
  <c r="Y106" i="8"/>
  <c r="U106" i="8"/>
  <c r="AG105" i="8"/>
  <c r="AC105" i="8"/>
  <c r="Y105" i="8"/>
  <c r="U105" i="8"/>
  <c r="AG104" i="8"/>
  <c r="AC104" i="8"/>
  <c r="Y104" i="8"/>
  <c r="U104" i="8"/>
  <c r="AG103" i="8"/>
  <c r="AC103" i="8"/>
  <c r="Y103" i="8"/>
  <c r="U103" i="8"/>
  <c r="AG102" i="8"/>
  <c r="AC102" i="8"/>
  <c r="Y102" i="8"/>
  <c r="U102" i="8"/>
  <c r="AG57" i="8"/>
  <c r="AC57" i="8"/>
  <c r="Y57" i="8"/>
  <c r="U57" i="8"/>
  <c r="AG56" i="8"/>
  <c r="AC56" i="8"/>
  <c r="Y56" i="8"/>
  <c r="U56" i="8"/>
  <c r="AG55" i="8"/>
  <c r="AC55" i="8"/>
  <c r="Y55" i="8"/>
  <c r="U55" i="8"/>
  <c r="AG54" i="8"/>
  <c r="AC54" i="8"/>
  <c r="Y54" i="8"/>
  <c r="U54" i="8"/>
  <c r="AG53" i="8"/>
  <c r="AC53" i="8"/>
  <c r="Y53" i="8"/>
  <c r="U53" i="8"/>
  <c r="AG52" i="8"/>
  <c r="AC52" i="8"/>
  <c r="Y52" i="8"/>
  <c r="U52" i="8"/>
  <c r="AG51" i="8"/>
  <c r="AC51" i="8"/>
  <c r="Y51" i="8"/>
  <c r="U51" i="8"/>
  <c r="AG50" i="8"/>
  <c r="AC50" i="8"/>
  <c r="Y50" i="8"/>
  <c r="U50" i="8"/>
  <c r="AG49" i="8"/>
  <c r="AC49" i="8"/>
  <c r="Y49" i="8"/>
  <c r="U49" i="8"/>
  <c r="AG48" i="8"/>
  <c r="AC48" i="8"/>
  <c r="Y48" i="8"/>
  <c r="U48" i="8"/>
  <c r="AG47" i="8"/>
  <c r="AC47" i="8"/>
  <c r="Y47" i="8"/>
  <c r="U47" i="8"/>
  <c r="AG46" i="8"/>
  <c r="AC46" i="8"/>
  <c r="Y46" i="8"/>
  <c r="U46" i="8"/>
  <c r="AG45" i="8"/>
  <c r="AC45" i="8"/>
  <c r="Y45" i="8"/>
  <c r="U45" i="8"/>
  <c r="AG44" i="8"/>
  <c r="AC44" i="8"/>
  <c r="Y44" i="8"/>
  <c r="U44" i="8"/>
  <c r="AG43" i="8"/>
  <c r="AC43" i="8"/>
  <c r="Y43" i="8"/>
  <c r="U43" i="8"/>
  <c r="AG38" i="8"/>
  <c r="AC38" i="8"/>
  <c r="Y38" i="8"/>
  <c r="U38" i="8"/>
  <c r="AG37" i="8"/>
  <c r="AC37" i="8"/>
  <c r="Y37" i="8"/>
  <c r="U37" i="8"/>
  <c r="AG36" i="8"/>
  <c r="AC36" i="8"/>
  <c r="Y36" i="8"/>
  <c r="U36" i="8"/>
  <c r="AG35" i="8"/>
  <c r="AC35" i="8"/>
  <c r="Y35" i="8"/>
  <c r="U35" i="8"/>
  <c r="AG34" i="8"/>
  <c r="AC34" i="8"/>
  <c r="Y34" i="8"/>
  <c r="U34" i="8"/>
  <c r="AG33" i="8"/>
  <c r="AC33" i="8"/>
  <c r="Y33" i="8"/>
  <c r="U33" i="8"/>
  <c r="AG32" i="8"/>
  <c r="AC32" i="8"/>
  <c r="Y32" i="8"/>
  <c r="U32" i="8"/>
  <c r="AG27" i="8"/>
  <c r="AC27" i="8"/>
  <c r="Y27" i="8"/>
  <c r="U27" i="8"/>
  <c r="AG26" i="8"/>
  <c r="AC26" i="8"/>
  <c r="Y26" i="8"/>
  <c r="U26" i="8"/>
  <c r="AG25" i="8"/>
  <c r="AC25" i="8"/>
  <c r="Y25" i="8"/>
  <c r="U25" i="8"/>
  <c r="AG24" i="8"/>
  <c r="AC24" i="8"/>
  <c r="Y24" i="8"/>
  <c r="U24" i="8"/>
  <c r="AG23" i="8"/>
  <c r="AC23" i="8"/>
  <c r="Y23" i="8"/>
  <c r="U23" i="8"/>
  <c r="AG22" i="8"/>
  <c r="AC22" i="8"/>
  <c r="Y22" i="8"/>
  <c r="U22" i="8"/>
  <c r="AG21" i="8"/>
  <c r="AC21" i="8"/>
  <c r="Y21" i="8"/>
  <c r="U21" i="8"/>
  <c r="AG20" i="8"/>
  <c r="AC20" i="8"/>
  <c r="Y20" i="8"/>
  <c r="U20" i="8"/>
  <c r="AG19" i="8"/>
  <c r="AC19" i="8"/>
  <c r="Y19" i="8"/>
  <c r="U19" i="8"/>
  <c r="AG14" i="8"/>
  <c r="AC14" i="8"/>
  <c r="Y14" i="8"/>
  <c r="U14" i="8"/>
  <c r="AG12" i="8"/>
  <c r="AC12" i="8"/>
  <c r="Y12" i="8"/>
  <c r="U12" i="8"/>
  <c r="AG11" i="8"/>
  <c r="AC11" i="8"/>
  <c r="Y11" i="8"/>
  <c r="U11" i="8"/>
  <c r="AG10" i="8"/>
  <c r="AC10" i="8"/>
  <c r="Y10" i="8"/>
  <c r="U10" i="8"/>
  <c r="AG71" i="20"/>
  <c r="AF71" i="20"/>
  <c r="AE71" i="20"/>
  <c r="AD71" i="20"/>
  <c r="AC71" i="20"/>
  <c r="AB71" i="20"/>
  <c r="AA71" i="20"/>
  <c r="Z71" i="20"/>
  <c r="X71" i="20"/>
  <c r="W71" i="20"/>
  <c r="V71" i="20"/>
  <c r="U71" i="20"/>
  <c r="T71" i="20"/>
  <c r="S71" i="20"/>
  <c r="R71" i="20"/>
  <c r="K71" i="20"/>
  <c r="S70" i="16"/>
  <c r="T70" i="16"/>
  <c r="AH406" i="8" l="1"/>
  <c r="AH227" i="8"/>
  <c r="AH235" i="8"/>
  <c r="AI235" i="8" s="1"/>
  <c r="AH171" i="8"/>
  <c r="AH173" i="8"/>
  <c r="AI173" i="8" s="1"/>
  <c r="AH183" i="8"/>
  <c r="AI183" i="8" s="1"/>
  <c r="AH191" i="8"/>
  <c r="AI191" i="8" s="1"/>
  <c r="AH228" i="8"/>
  <c r="AI228" i="8" s="1"/>
  <c r="AH234" i="8"/>
  <c r="AI234" i="8" s="1"/>
  <c r="AH238" i="8"/>
  <c r="AI238" i="8" s="1"/>
  <c r="AH216" i="8"/>
  <c r="AH184" i="8"/>
  <c r="AI184" i="8" s="1"/>
  <c r="AH186" i="8"/>
  <c r="AI186" i="8" s="1"/>
  <c r="AH188" i="8"/>
  <c r="AI188" i="8" s="1"/>
  <c r="AH190" i="8"/>
  <c r="AI190" i="8" s="1"/>
  <c r="AH230" i="8"/>
  <c r="AI230" i="8" s="1"/>
  <c r="AH192" i="8"/>
  <c r="AI192" i="8" s="1"/>
  <c r="AH194" i="8"/>
  <c r="AI194" i="8" s="1"/>
  <c r="AH196" i="8"/>
  <c r="AI196" i="8" s="1"/>
  <c r="AH198" i="8"/>
  <c r="AI198" i="8" s="1"/>
  <c r="AH202" i="8"/>
  <c r="AI202" i="8" s="1"/>
  <c r="AH209" i="8"/>
  <c r="AI209" i="8" s="1"/>
  <c r="AH211" i="8"/>
  <c r="AI211" i="8" s="1"/>
  <c r="AH213" i="8"/>
  <c r="AI213" i="8" s="1"/>
  <c r="AH215" i="8"/>
  <c r="AI215" i="8" s="1"/>
  <c r="AH217" i="8"/>
  <c r="AI217" i="8" s="1"/>
  <c r="AH219" i="8"/>
  <c r="AI219" i="8" s="1"/>
  <c r="AH221" i="8"/>
  <c r="AI221" i="8" s="1"/>
  <c r="AH223" i="8"/>
  <c r="AI223" i="8" s="1"/>
  <c r="AH225" i="8"/>
  <c r="AI225" i="8" s="1"/>
  <c r="AH229" i="8"/>
  <c r="AI229" i="8" s="1"/>
  <c r="AH231" i="8"/>
  <c r="AI231" i="8" s="1"/>
  <c r="AH233" i="8"/>
  <c r="AI233" i="8" s="1"/>
  <c r="AH208" i="8"/>
  <c r="AI208" i="8" s="1"/>
  <c r="AH207" i="8"/>
  <c r="AI207" i="8" s="1"/>
  <c r="AH210" i="8"/>
  <c r="AI210" i="8" s="1"/>
  <c r="AH212" i="8"/>
  <c r="AI212" i="8" s="1"/>
  <c r="AH214" i="8"/>
  <c r="AI214" i="8" s="1"/>
  <c r="AH218" i="8"/>
  <c r="AI218" i="8" s="1"/>
  <c r="AH220" i="8"/>
  <c r="AI220" i="8" s="1"/>
  <c r="AH226" i="8"/>
  <c r="AI226" i="8" s="1"/>
  <c r="AH237" i="8"/>
  <c r="AI237" i="8" s="1"/>
  <c r="AH232" i="8"/>
  <c r="AI232" i="8" s="1"/>
  <c r="AH236" i="8"/>
  <c r="AI236" i="8" s="1"/>
  <c r="AH222" i="8"/>
  <c r="AI222" i="8" s="1"/>
  <c r="AH224" i="8"/>
  <c r="AI224" i="8" s="1"/>
  <c r="AI216" i="8"/>
  <c r="AI227" i="8"/>
  <c r="AH193" i="8"/>
  <c r="AI193" i="8" s="1"/>
  <c r="AH195" i="8"/>
  <c r="AI195" i="8" s="1"/>
  <c r="AH197" i="8"/>
  <c r="AI197" i="8" s="1"/>
  <c r="AH199" i="8"/>
  <c r="AI199" i="8" s="1"/>
  <c r="AH172" i="8"/>
  <c r="AI172" i="8" s="1"/>
  <c r="AH174" i="8"/>
  <c r="AI174" i="8" s="1"/>
  <c r="AH176" i="8"/>
  <c r="AI176" i="8" s="1"/>
  <c r="AH178" i="8"/>
  <c r="AI178" i="8" s="1"/>
  <c r="AH180" i="8"/>
  <c r="AI180" i="8" s="1"/>
  <c r="AH182" i="8"/>
  <c r="AI182" i="8" s="1"/>
  <c r="AH175" i="8"/>
  <c r="AI175" i="8" s="1"/>
  <c r="AH177" i="8"/>
  <c r="AI177" i="8" s="1"/>
  <c r="AH179" i="8"/>
  <c r="AI179" i="8" s="1"/>
  <c r="AH181" i="8"/>
  <c r="AI181" i="8" s="1"/>
  <c r="AH185" i="8"/>
  <c r="AI185" i="8" s="1"/>
  <c r="AH187" i="8"/>
  <c r="AI187" i="8" s="1"/>
  <c r="AH189" i="8"/>
  <c r="AI189" i="8" s="1"/>
  <c r="AH201" i="8"/>
  <c r="AI201" i="8" s="1"/>
  <c r="AH200" i="8"/>
  <c r="AI200" i="8" s="1"/>
  <c r="AI171" i="8"/>
  <c r="AH106" i="8"/>
  <c r="AI106" i="8" s="1"/>
  <c r="AH122" i="8"/>
  <c r="AI122" i="8" s="1"/>
  <c r="AH114" i="8"/>
  <c r="AI114" i="8" s="1"/>
  <c r="AH33" i="8"/>
  <c r="AI33" i="8" s="1"/>
  <c r="AH43" i="8"/>
  <c r="AI43" i="8" s="1"/>
  <c r="AH47" i="8"/>
  <c r="AI47" i="8" s="1"/>
  <c r="AH51" i="8"/>
  <c r="AI51" i="8" s="1"/>
  <c r="AH57" i="8"/>
  <c r="AI57" i="8" s="1"/>
  <c r="AH103" i="8"/>
  <c r="AH107" i="8"/>
  <c r="AI107" i="8" s="1"/>
  <c r="AH109" i="8"/>
  <c r="AI109" i="8" s="1"/>
  <c r="AH111" i="8"/>
  <c r="AI111" i="8" s="1"/>
  <c r="AH45" i="8"/>
  <c r="AI45" i="8" s="1"/>
  <c r="AH124" i="8"/>
  <c r="AI124" i="8" s="1"/>
  <c r="AH126" i="8"/>
  <c r="AI126" i="8" s="1"/>
  <c r="AH130" i="8"/>
  <c r="AI130" i="8" s="1"/>
  <c r="AH132" i="8"/>
  <c r="AI132" i="8" s="1"/>
  <c r="AH120" i="8"/>
  <c r="AI120" i="8" s="1"/>
  <c r="AH115" i="8"/>
  <c r="AI115" i="8" s="1"/>
  <c r="AH117" i="8"/>
  <c r="AI117" i="8" s="1"/>
  <c r="AH128" i="8"/>
  <c r="AI128" i="8" s="1"/>
  <c r="AH123" i="8"/>
  <c r="AI123" i="8" s="1"/>
  <c r="AH125" i="8"/>
  <c r="AI125" i="8" s="1"/>
  <c r="AH102" i="8"/>
  <c r="AI102" i="8" s="1"/>
  <c r="AH104" i="8"/>
  <c r="AI104" i="8" s="1"/>
  <c r="AH131" i="8"/>
  <c r="AI131" i="8" s="1"/>
  <c r="AH133" i="8"/>
  <c r="AI133" i="8" s="1"/>
  <c r="AH56" i="8"/>
  <c r="AI56" i="8" s="1"/>
  <c r="AH108" i="8"/>
  <c r="AI108" i="8" s="1"/>
  <c r="AH110" i="8"/>
  <c r="AI110" i="8" s="1"/>
  <c r="AH52" i="8"/>
  <c r="AI52" i="8" s="1"/>
  <c r="AH116" i="8"/>
  <c r="AI116" i="8" s="1"/>
  <c r="AH118" i="8"/>
  <c r="AI118" i="8" s="1"/>
  <c r="AH127" i="8"/>
  <c r="AI127" i="8" s="1"/>
  <c r="AH105" i="8"/>
  <c r="AI105" i="8" s="1"/>
  <c r="AH119" i="8"/>
  <c r="AI119" i="8" s="1"/>
  <c r="AH113" i="8"/>
  <c r="AI113" i="8" s="1"/>
  <c r="AH129" i="8"/>
  <c r="AI129" i="8" s="1"/>
  <c r="AH121" i="8"/>
  <c r="AI121" i="8" s="1"/>
  <c r="AH112" i="8"/>
  <c r="AI112" i="8" s="1"/>
  <c r="AI103" i="8"/>
  <c r="AH53" i="8"/>
  <c r="AI53" i="8" s="1"/>
  <c r="AH55" i="8"/>
  <c r="AI55" i="8" s="1"/>
  <c r="AH48" i="8"/>
  <c r="AI48" i="8" s="1"/>
  <c r="AH44" i="8"/>
  <c r="AI44" i="8" s="1"/>
  <c r="AH46" i="8"/>
  <c r="AI46" i="8" s="1"/>
  <c r="AH50" i="8"/>
  <c r="AI50" i="8" s="1"/>
  <c r="AH54" i="8"/>
  <c r="AI54" i="8" s="1"/>
  <c r="AH49" i="8"/>
  <c r="AI49" i="8" s="1"/>
  <c r="AH37" i="8"/>
  <c r="AI37" i="8" s="1"/>
  <c r="AH32" i="8"/>
  <c r="AI32" i="8" s="1"/>
  <c r="AH38" i="8"/>
  <c r="AI38" i="8" s="1"/>
  <c r="AH34" i="8"/>
  <c r="AI34" i="8" s="1"/>
  <c r="AH35" i="8"/>
  <c r="AI35" i="8" s="1"/>
  <c r="AH36" i="8"/>
  <c r="AI36" i="8" s="1"/>
  <c r="AH22" i="8"/>
  <c r="AI22" i="8" s="1"/>
  <c r="AH26" i="8"/>
  <c r="AI26" i="8" s="1"/>
  <c r="AH12" i="8"/>
  <c r="AI12" i="8" s="1"/>
  <c r="AH21" i="8"/>
  <c r="AI21" i="8" s="1"/>
  <c r="AH27" i="8"/>
  <c r="AI27" i="8" s="1"/>
  <c r="AH10" i="8"/>
  <c r="AI10" i="8" s="1"/>
  <c r="AH19" i="8"/>
  <c r="AI19" i="8" s="1"/>
  <c r="AH24" i="8"/>
  <c r="AI24" i="8" s="1"/>
  <c r="AH20" i="8"/>
  <c r="AI20" i="8" s="1"/>
  <c r="AH23" i="8"/>
  <c r="AI23" i="8" s="1"/>
  <c r="AH25" i="8"/>
  <c r="AI25" i="8" s="1"/>
  <c r="AH11" i="8"/>
  <c r="AI11" i="8" s="1"/>
  <c r="AH14" i="8"/>
  <c r="AI14" i="8" s="1"/>
  <c r="AG71" i="16"/>
  <c r="AF71" i="16"/>
  <c r="AE71" i="16"/>
  <c r="AD71" i="16"/>
  <c r="AC71" i="16"/>
  <c r="AB71" i="16"/>
  <c r="AA71" i="16"/>
  <c r="Z71" i="16"/>
  <c r="X71" i="16"/>
  <c r="W71" i="16"/>
  <c r="V71" i="16"/>
  <c r="T71" i="16"/>
  <c r="S71" i="16"/>
  <c r="R71" i="16"/>
  <c r="K83" i="14"/>
  <c r="AG79" i="14"/>
  <c r="AC79" i="14"/>
  <c r="Y79" i="14"/>
  <c r="U79" i="14"/>
  <c r="AF83" i="14"/>
  <c r="AE83" i="14"/>
  <c r="AD83" i="14"/>
  <c r="AB83" i="14"/>
  <c r="AA83" i="14"/>
  <c r="Z83" i="14"/>
  <c r="X83" i="14"/>
  <c r="W83" i="14"/>
  <c r="V83" i="14"/>
  <c r="T83" i="14"/>
  <c r="S83" i="14"/>
  <c r="R83" i="14"/>
  <c r="AG78" i="14"/>
  <c r="AC78" i="14"/>
  <c r="Y78" i="14"/>
  <c r="U78" i="14"/>
  <c r="AG77" i="14"/>
  <c r="AC77" i="14"/>
  <c r="Y77" i="14"/>
  <c r="U77" i="14"/>
  <c r="AG76" i="14"/>
  <c r="AC76" i="14"/>
  <c r="Y76" i="14"/>
  <c r="U76" i="14"/>
  <c r="AG75" i="14"/>
  <c r="AC75" i="14"/>
  <c r="Y75" i="14"/>
  <c r="U75" i="14"/>
  <c r="AH75" i="14" s="1"/>
  <c r="AG74" i="14"/>
  <c r="AC74" i="14"/>
  <c r="Y74" i="14"/>
  <c r="U74" i="14"/>
  <c r="AG73" i="14"/>
  <c r="AC73" i="14"/>
  <c r="Y73" i="14"/>
  <c r="U73" i="14"/>
  <c r="AG72" i="14"/>
  <c r="AC72" i="14"/>
  <c r="Y72" i="14"/>
  <c r="U72" i="14"/>
  <c r="AG71" i="14"/>
  <c r="AC71" i="14"/>
  <c r="Y71" i="14"/>
  <c r="U71" i="14"/>
  <c r="AH71" i="14" s="1"/>
  <c r="AG70" i="14"/>
  <c r="AC70" i="14"/>
  <c r="Y70" i="14"/>
  <c r="U70" i="14"/>
  <c r="AH77" i="14" l="1"/>
  <c r="AH73" i="14"/>
  <c r="AH76" i="14"/>
  <c r="AH78" i="14"/>
  <c r="AH70" i="14"/>
  <c r="AI70" i="14" s="1"/>
  <c r="AH72" i="14"/>
  <c r="AI406" i="8"/>
  <c r="X23" i="9" s="1"/>
  <c r="W23" i="9"/>
  <c r="AH79" i="14"/>
  <c r="AI79" i="14" s="1"/>
  <c r="AH74" i="14"/>
  <c r="AI74" i="14" s="1"/>
  <c r="AI76" i="14"/>
  <c r="AI78" i="14"/>
  <c r="AI72" i="14"/>
  <c r="AI71" i="14"/>
  <c r="AI75" i="14"/>
  <c r="T76" i="6" l="1"/>
  <c r="V76" i="6"/>
  <c r="V77" i="6" s="1"/>
  <c r="W76" i="6"/>
  <c r="W77" i="6" s="1"/>
  <c r="X77" i="6"/>
  <c r="Z76" i="6"/>
  <c r="AA76" i="6"/>
  <c r="AB76" i="6"/>
  <c r="AD76" i="6"/>
  <c r="AE76" i="6"/>
  <c r="AF76" i="6"/>
  <c r="S76" i="6"/>
  <c r="K76" i="6"/>
  <c r="AG74" i="6"/>
  <c r="AC74" i="6"/>
  <c r="Y74" i="6"/>
  <c r="U74" i="6"/>
  <c r="J76" i="6"/>
  <c r="U23" i="23"/>
  <c r="T23" i="23"/>
  <c r="S23" i="23"/>
  <c r="Q23" i="23"/>
  <c r="P23" i="23"/>
  <c r="O23" i="23"/>
  <c r="F23" i="23"/>
  <c r="E23" i="23"/>
  <c r="D23" i="23"/>
  <c r="K121" i="22"/>
  <c r="J121" i="22"/>
  <c r="J116" i="22"/>
  <c r="S195" i="22"/>
  <c r="L199" i="22"/>
  <c r="P199" i="22"/>
  <c r="Q199" i="22"/>
  <c r="J198" i="22"/>
  <c r="J193" i="22"/>
  <c r="B23" i="23" s="1"/>
  <c r="T193" i="22"/>
  <c r="I23" i="23" s="1"/>
  <c r="S193" i="22"/>
  <c r="H23" i="23" s="1"/>
  <c r="R193" i="22"/>
  <c r="G23" i="23" s="1"/>
  <c r="O193" i="22"/>
  <c r="N193" i="22"/>
  <c r="M193" i="22"/>
  <c r="C23" i="23"/>
  <c r="AG192" i="22"/>
  <c r="AC192" i="22"/>
  <c r="Y192" i="22"/>
  <c r="U192" i="22"/>
  <c r="AG183" i="22"/>
  <c r="AC183" i="22"/>
  <c r="Y183" i="22"/>
  <c r="U183" i="22"/>
  <c r="U193" i="22" s="1"/>
  <c r="J23" i="23" s="1"/>
  <c r="J181" i="22"/>
  <c r="AI190" i="22" l="1"/>
  <c r="J199" i="22"/>
  <c r="AC193" i="22"/>
  <c r="R23" i="23" s="1"/>
  <c r="Y193" i="22"/>
  <c r="N23" i="23" s="1"/>
  <c r="AG193" i="22"/>
  <c r="V23" i="23" s="1"/>
  <c r="AH192" i="22"/>
  <c r="AI192" i="22" s="1"/>
  <c r="AH183" i="22"/>
  <c r="AH74" i="6"/>
  <c r="AI74" i="6" s="1"/>
  <c r="J127" i="22"/>
  <c r="J139" i="22"/>
  <c r="J143" i="22"/>
  <c r="AI186" i="22" s="1"/>
  <c r="J104" i="22"/>
  <c r="J96" i="22"/>
  <c r="J78" i="22"/>
  <c r="J66" i="22"/>
  <c r="J56" i="22"/>
  <c r="J32" i="22"/>
  <c r="J27" i="22"/>
  <c r="J23" i="22"/>
  <c r="J14" i="22"/>
  <c r="J71" i="1"/>
  <c r="F22" i="25"/>
  <c r="G21" i="25"/>
  <c r="F20" i="25"/>
  <c r="M19" i="25"/>
  <c r="E19" i="25"/>
  <c r="C18" i="25"/>
  <c r="Y17" i="25"/>
  <c r="O17" i="25"/>
  <c r="O16" i="25"/>
  <c r="E16" i="25"/>
  <c r="M15" i="25"/>
  <c r="O14" i="25"/>
  <c r="F14" i="25"/>
  <c r="O13" i="25"/>
  <c r="G13" i="25"/>
  <c r="S12" i="25"/>
  <c r="S11" i="25"/>
  <c r="O10" i="25"/>
  <c r="F10" i="25"/>
  <c r="O9" i="25"/>
  <c r="F9" i="25"/>
  <c r="A5" i="25"/>
  <c r="A24" i="25" s="1"/>
  <c r="A72" i="24"/>
  <c r="AF71" i="24"/>
  <c r="U23" i="25" s="1"/>
  <c r="AE71" i="24"/>
  <c r="T23" i="25" s="1"/>
  <c r="AD71" i="24"/>
  <c r="S23" i="25" s="1"/>
  <c r="AB71" i="24"/>
  <c r="Q23" i="25" s="1"/>
  <c r="AA71" i="24"/>
  <c r="P23" i="25" s="1"/>
  <c r="Z71" i="24"/>
  <c r="O23" i="25" s="1"/>
  <c r="X71" i="24"/>
  <c r="M23" i="25" s="1"/>
  <c r="W71" i="24"/>
  <c r="L23" i="25" s="1"/>
  <c r="V71" i="24"/>
  <c r="K23" i="25" s="1"/>
  <c r="T71" i="24"/>
  <c r="I23" i="25" s="1"/>
  <c r="S71" i="24"/>
  <c r="H23" i="25" s="1"/>
  <c r="R71" i="24"/>
  <c r="G23" i="25" s="1"/>
  <c r="O71" i="24"/>
  <c r="F23" i="25" s="1"/>
  <c r="N71" i="24"/>
  <c r="E23" i="25" s="1"/>
  <c r="M71" i="24"/>
  <c r="D23" i="25" s="1"/>
  <c r="K71" i="24"/>
  <c r="C23" i="25" s="1"/>
  <c r="J71" i="24"/>
  <c r="B23" i="25" s="1"/>
  <c r="AG70" i="24"/>
  <c r="AC70" i="24"/>
  <c r="Y70" i="24"/>
  <c r="U70" i="24"/>
  <c r="AH70" i="24" s="1"/>
  <c r="AG69" i="24"/>
  <c r="AG71" i="24" s="1"/>
  <c r="V23" i="25" s="1"/>
  <c r="AC69" i="24"/>
  <c r="AC71" i="24" s="1"/>
  <c r="R23" i="25" s="1"/>
  <c r="Y69" i="24"/>
  <c r="Y71" i="24" s="1"/>
  <c r="N23" i="25" s="1"/>
  <c r="U69" i="24"/>
  <c r="U71" i="24" s="1"/>
  <c r="J23" i="25" s="1"/>
  <c r="AF67" i="24"/>
  <c r="U22" i="25" s="1"/>
  <c r="AE67" i="24"/>
  <c r="T22" i="25" s="1"/>
  <c r="AD67" i="24"/>
  <c r="S22" i="25" s="1"/>
  <c r="AB67" i="24"/>
  <c r="Q22" i="25" s="1"/>
  <c r="AA67" i="24"/>
  <c r="P22" i="25" s="1"/>
  <c r="Z67" i="24"/>
  <c r="O22" i="25" s="1"/>
  <c r="Y67" i="24"/>
  <c r="N22" i="25" s="1"/>
  <c r="X67" i="24"/>
  <c r="M22" i="25" s="1"/>
  <c r="W67" i="24"/>
  <c r="L22" i="25" s="1"/>
  <c r="V67" i="24"/>
  <c r="K22" i="25" s="1"/>
  <c r="T67" i="24"/>
  <c r="I22" i="25" s="1"/>
  <c r="S67" i="24"/>
  <c r="H22" i="25" s="1"/>
  <c r="R67" i="24"/>
  <c r="G22" i="25" s="1"/>
  <c r="O67" i="24"/>
  <c r="N67" i="24"/>
  <c r="E22" i="25" s="1"/>
  <c r="M67" i="24"/>
  <c r="D22" i="25" s="1"/>
  <c r="K67" i="24"/>
  <c r="C22" i="25" s="1"/>
  <c r="J67" i="24"/>
  <c r="B22" i="25" s="1"/>
  <c r="AG66" i="24"/>
  <c r="AC66" i="24"/>
  <c r="Y66" i="24"/>
  <c r="U66" i="24"/>
  <c r="AG65" i="24"/>
  <c r="AC65" i="24"/>
  <c r="Y65" i="24"/>
  <c r="U65" i="24"/>
  <c r="AF63" i="24"/>
  <c r="U21" i="25" s="1"/>
  <c r="AE63" i="24"/>
  <c r="T21" i="25" s="1"/>
  <c r="AD63" i="24"/>
  <c r="S21" i="25" s="1"/>
  <c r="AB63" i="24"/>
  <c r="Q21" i="25" s="1"/>
  <c r="AA63" i="24"/>
  <c r="P21" i="25" s="1"/>
  <c r="Z63" i="24"/>
  <c r="O21" i="25" s="1"/>
  <c r="X63" i="24"/>
  <c r="M21" i="25" s="1"/>
  <c r="W63" i="24"/>
  <c r="L21" i="25" s="1"/>
  <c r="V63" i="24"/>
  <c r="K21" i="25" s="1"/>
  <c r="T63" i="24"/>
  <c r="I21" i="25" s="1"/>
  <c r="S63" i="24"/>
  <c r="H21" i="25" s="1"/>
  <c r="R63" i="24"/>
  <c r="O63" i="24"/>
  <c r="F21" i="25" s="1"/>
  <c r="N63" i="24"/>
  <c r="E21" i="25" s="1"/>
  <c r="M63" i="24"/>
  <c r="D21" i="25" s="1"/>
  <c r="K63" i="24"/>
  <c r="C21" i="25" s="1"/>
  <c r="J63" i="24"/>
  <c r="B21" i="25" s="1"/>
  <c r="AG62" i="24"/>
  <c r="AC62" i="24"/>
  <c r="Y62" i="24"/>
  <c r="U62" i="24"/>
  <c r="AG61" i="24"/>
  <c r="AC61" i="24"/>
  <c r="AC63" i="24" s="1"/>
  <c r="R21" i="25" s="1"/>
  <c r="Y61" i="24"/>
  <c r="U61" i="24"/>
  <c r="AF59" i="24"/>
  <c r="U20" i="25" s="1"/>
  <c r="AE59" i="24"/>
  <c r="T20" i="25" s="1"/>
  <c r="AD59" i="24"/>
  <c r="S20" i="25" s="1"/>
  <c r="AB59" i="24"/>
  <c r="Q20" i="25" s="1"/>
  <c r="AA59" i="24"/>
  <c r="P20" i="25" s="1"/>
  <c r="Z59" i="24"/>
  <c r="X59" i="24"/>
  <c r="M20" i="25" s="1"/>
  <c r="W59" i="24"/>
  <c r="L20" i="25" s="1"/>
  <c r="V59" i="24"/>
  <c r="K20" i="25" s="1"/>
  <c r="T59" i="24"/>
  <c r="I20" i="25" s="1"/>
  <c r="S59" i="24"/>
  <c r="H20" i="25" s="1"/>
  <c r="R59" i="24"/>
  <c r="G20" i="25" s="1"/>
  <c r="O59" i="24"/>
  <c r="N59" i="24"/>
  <c r="E20" i="25" s="1"/>
  <c r="M59" i="24"/>
  <c r="D20" i="25" s="1"/>
  <c r="K59" i="24"/>
  <c r="C20" i="25" s="1"/>
  <c r="J59" i="24"/>
  <c r="B20" i="25" s="1"/>
  <c r="AG58" i="24"/>
  <c r="AC58" i="24"/>
  <c r="AC59" i="24" s="1"/>
  <c r="R20" i="25" s="1"/>
  <c r="Y58" i="24"/>
  <c r="U58" i="24"/>
  <c r="AH58" i="24" s="1"/>
  <c r="AI58" i="24" s="1"/>
  <c r="AG57" i="24"/>
  <c r="AG59" i="24" s="1"/>
  <c r="V20" i="25" s="1"/>
  <c r="AC57" i="24"/>
  <c r="Y57" i="24"/>
  <c r="Y59" i="24" s="1"/>
  <c r="N20" i="25" s="1"/>
  <c r="U57" i="24"/>
  <c r="U59" i="24" s="1"/>
  <c r="J20" i="25" s="1"/>
  <c r="AF55" i="24"/>
  <c r="U19" i="25" s="1"/>
  <c r="AE55" i="24"/>
  <c r="T19" i="25" s="1"/>
  <c r="AD55" i="24"/>
  <c r="S19" i="25" s="1"/>
  <c r="AB55" i="24"/>
  <c r="Q19" i="25" s="1"/>
  <c r="AA55" i="24"/>
  <c r="P19" i="25" s="1"/>
  <c r="Z55" i="24"/>
  <c r="O19" i="25" s="1"/>
  <c r="X55" i="24"/>
  <c r="W55" i="24"/>
  <c r="L19" i="25" s="1"/>
  <c r="V55" i="24"/>
  <c r="K19" i="25" s="1"/>
  <c r="T55" i="24"/>
  <c r="I19" i="25" s="1"/>
  <c r="S55" i="24"/>
  <c r="H19" i="25" s="1"/>
  <c r="R55" i="24"/>
  <c r="G19" i="25" s="1"/>
  <c r="O55" i="24"/>
  <c r="F19" i="25" s="1"/>
  <c r="N55" i="24"/>
  <c r="M55" i="24"/>
  <c r="D19" i="25" s="1"/>
  <c r="K55" i="24"/>
  <c r="C19" i="25" s="1"/>
  <c r="J55" i="24"/>
  <c r="B19" i="25" s="1"/>
  <c r="AG54" i="24"/>
  <c r="AC54" i="24"/>
  <c r="Y54" i="24"/>
  <c r="AH54" i="24" s="1"/>
  <c r="AI54" i="24" s="1"/>
  <c r="U54" i="24"/>
  <c r="AG53" i="24"/>
  <c r="AG55" i="24" s="1"/>
  <c r="V19" i="25" s="1"/>
  <c r="AC53" i="24"/>
  <c r="Y53" i="24"/>
  <c r="AH53" i="24" s="1"/>
  <c r="U53" i="24"/>
  <c r="AF51" i="24"/>
  <c r="U18" i="25" s="1"/>
  <c r="AE51" i="24"/>
  <c r="T18" i="25" s="1"/>
  <c r="AD51" i="24"/>
  <c r="S18" i="25" s="1"/>
  <c r="AB51" i="24"/>
  <c r="Q18" i="25" s="1"/>
  <c r="AA51" i="24"/>
  <c r="P18" i="25" s="1"/>
  <c r="Z51" i="24"/>
  <c r="O18" i="25" s="1"/>
  <c r="X51" i="24"/>
  <c r="M18" i="25" s="1"/>
  <c r="W51" i="24"/>
  <c r="L18" i="25" s="1"/>
  <c r="V51" i="24"/>
  <c r="K18" i="25" s="1"/>
  <c r="T51" i="24"/>
  <c r="I18" i="25" s="1"/>
  <c r="S51" i="24"/>
  <c r="H18" i="25" s="1"/>
  <c r="R51" i="24"/>
  <c r="G18" i="25" s="1"/>
  <c r="O51" i="24"/>
  <c r="F18" i="25" s="1"/>
  <c r="N51" i="24"/>
  <c r="E18" i="25" s="1"/>
  <c r="M51" i="24"/>
  <c r="D18" i="25" s="1"/>
  <c r="J51" i="24"/>
  <c r="B18" i="25" s="1"/>
  <c r="AG50" i="24"/>
  <c r="AG51" i="24" s="1"/>
  <c r="V18" i="25" s="1"/>
  <c r="AC50" i="24"/>
  <c r="Y50" i="24"/>
  <c r="U50" i="24"/>
  <c r="AG49" i="24"/>
  <c r="AC49" i="24"/>
  <c r="Y49" i="24"/>
  <c r="Y51" i="24" s="1"/>
  <c r="N18" i="25" s="1"/>
  <c r="U49" i="24"/>
  <c r="AF47" i="24"/>
  <c r="U17" i="25" s="1"/>
  <c r="AE47" i="24"/>
  <c r="T17" i="25" s="1"/>
  <c r="AD47" i="24"/>
  <c r="S17" i="25" s="1"/>
  <c r="AB47" i="24"/>
  <c r="Q17" i="25" s="1"/>
  <c r="AA47" i="24"/>
  <c r="P17" i="25" s="1"/>
  <c r="Z47" i="24"/>
  <c r="X47" i="24"/>
  <c r="M17" i="25" s="1"/>
  <c r="W47" i="24"/>
  <c r="L17" i="25" s="1"/>
  <c r="V47" i="24"/>
  <c r="K17" i="25" s="1"/>
  <c r="T47" i="24"/>
  <c r="I17" i="25" s="1"/>
  <c r="S47" i="24"/>
  <c r="H17" i="25" s="1"/>
  <c r="R47" i="24"/>
  <c r="G17" i="25" s="1"/>
  <c r="O47" i="24"/>
  <c r="F17" i="25" s="1"/>
  <c r="N47" i="24"/>
  <c r="E17" i="25" s="1"/>
  <c r="M47" i="24"/>
  <c r="D17" i="25" s="1"/>
  <c r="K47" i="24"/>
  <c r="C17" i="25" s="1"/>
  <c r="J47" i="24"/>
  <c r="B17" i="25" s="1"/>
  <c r="AG46" i="24"/>
  <c r="AG47" i="24" s="1"/>
  <c r="V17" i="25" s="1"/>
  <c r="AC46" i="24"/>
  <c r="Y46" i="24"/>
  <c r="U46" i="24"/>
  <c r="AG45" i="24"/>
  <c r="AC45" i="24"/>
  <c r="AC47" i="24" s="1"/>
  <c r="R17" i="25" s="1"/>
  <c r="Y45" i="24"/>
  <c r="AH45" i="24" s="1"/>
  <c r="U45" i="24"/>
  <c r="AF43" i="24"/>
  <c r="U16" i="25" s="1"/>
  <c r="AE43" i="24"/>
  <c r="T16" i="25" s="1"/>
  <c r="AD43" i="24"/>
  <c r="S16" i="25" s="1"/>
  <c r="AB43" i="24"/>
  <c r="Q16" i="25" s="1"/>
  <c r="AA43" i="24"/>
  <c r="P16" i="25" s="1"/>
  <c r="Z43" i="24"/>
  <c r="X43" i="24"/>
  <c r="M16" i="25" s="1"/>
  <c r="W43" i="24"/>
  <c r="L16" i="25" s="1"/>
  <c r="V43" i="24"/>
  <c r="K16" i="25" s="1"/>
  <c r="T43" i="24"/>
  <c r="I16" i="25" s="1"/>
  <c r="S43" i="24"/>
  <c r="H16" i="25" s="1"/>
  <c r="R43" i="24"/>
  <c r="G16" i="25" s="1"/>
  <c r="O43" i="24"/>
  <c r="F16" i="25" s="1"/>
  <c r="N43" i="24"/>
  <c r="M43" i="24"/>
  <c r="D16" i="25" s="1"/>
  <c r="K43" i="24"/>
  <c r="C16" i="25" s="1"/>
  <c r="J43" i="24"/>
  <c r="B16" i="25" s="1"/>
  <c r="AG42" i="24"/>
  <c r="AC42" i="24"/>
  <c r="Y42" i="24"/>
  <c r="U42" i="24"/>
  <c r="AG41" i="24"/>
  <c r="AG43" i="24" s="1"/>
  <c r="V16" i="25" s="1"/>
  <c r="AC41" i="24"/>
  <c r="AC43" i="24" s="1"/>
  <c r="R16" i="25" s="1"/>
  <c r="Y41" i="24"/>
  <c r="Y43" i="24" s="1"/>
  <c r="N16" i="25" s="1"/>
  <c r="U41" i="24"/>
  <c r="U43" i="24" s="1"/>
  <c r="J16" i="25" s="1"/>
  <c r="AF39" i="24"/>
  <c r="U15" i="25" s="1"/>
  <c r="AE39" i="24"/>
  <c r="T15" i="25" s="1"/>
  <c r="AD39" i="24"/>
  <c r="S15" i="25" s="1"/>
  <c r="AB39" i="24"/>
  <c r="Q15" i="25" s="1"/>
  <c r="AA39" i="24"/>
  <c r="P15" i="25" s="1"/>
  <c r="Z39" i="24"/>
  <c r="O15" i="25" s="1"/>
  <c r="X39" i="24"/>
  <c r="W39" i="24"/>
  <c r="L15" i="25" s="1"/>
  <c r="V39" i="24"/>
  <c r="K15" i="25" s="1"/>
  <c r="T39" i="24"/>
  <c r="I15" i="25" s="1"/>
  <c r="S39" i="24"/>
  <c r="H15" i="25" s="1"/>
  <c r="R39" i="24"/>
  <c r="G15" i="25" s="1"/>
  <c r="O39" i="24"/>
  <c r="F15" i="25" s="1"/>
  <c r="N39" i="24"/>
  <c r="E15" i="25" s="1"/>
  <c r="M39" i="24"/>
  <c r="D15" i="25" s="1"/>
  <c r="K39" i="24"/>
  <c r="C15" i="25" s="1"/>
  <c r="J39" i="24"/>
  <c r="B15" i="25" s="1"/>
  <c r="AG38" i="24"/>
  <c r="AC38" i="24"/>
  <c r="Y38" i="24"/>
  <c r="U38" i="24"/>
  <c r="AG37" i="24"/>
  <c r="AC37" i="24"/>
  <c r="AC39" i="24" s="1"/>
  <c r="R15" i="25" s="1"/>
  <c r="Y37" i="24"/>
  <c r="U37" i="24"/>
  <c r="AF35" i="24"/>
  <c r="U14" i="25" s="1"/>
  <c r="AE35" i="24"/>
  <c r="T14" i="25" s="1"/>
  <c r="AD35" i="24"/>
  <c r="S14" i="25" s="1"/>
  <c r="AB35" i="24"/>
  <c r="Q14" i="25" s="1"/>
  <c r="AA35" i="24"/>
  <c r="P14" i="25" s="1"/>
  <c r="Z35" i="24"/>
  <c r="X35" i="24"/>
  <c r="M14" i="25" s="1"/>
  <c r="W35" i="24"/>
  <c r="L14" i="25" s="1"/>
  <c r="V35" i="24"/>
  <c r="K14" i="25" s="1"/>
  <c r="T35" i="24"/>
  <c r="I14" i="25" s="1"/>
  <c r="S35" i="24"/>
  <c r="H14" i="25" s="1"/>
  <c r="R35" i="24"/>
  <c r="G14" i="25" s="1"/>
  <c r="O35" i="24"/>
  <c r="N35" i="24"/>
  <c r="E14" i="25" s="1"/>
  <c r="M35" i="24"/>
  <c r="D14" i="25" s="1"/>
  <c r="K35" i="24"/>
  <c r="C14" i="25" s="1"/>
  <c r="J35" i="24"/>
  <c r="B14" i="25" s="1"/>
  <c r="AG34" i="24"/>
  <c r="AC34" i="24"/>
  <c r="Y34" i="24"/>
  <c r="AH34" i="24" s="1"/>
  <c r="U34" i="24"/>
  <c r="AG33" i="24"/>
  <c r="AG35" i="24" s="1"/>
  <c r="V14" i="25" s="1"/>
  <c r="AC33" i="24"/>
  <c r="AC35" i="24" s="1"/>
  <c r="R14" i="25" s="1"/>
  <c r="Y33" i="24"/>
  <c r="U33" i="24"/>
  <c r="U35" i="24" s="1"/>
  <c r="J14" i="25" s="1"/>
  <c r="AF31" i="24"/>
  <c r="U13" i="25" s="1"/>
  <c r="AE31" i="24"/>
  <c r="T13" i="25" s="1"/>
  <c r="AD31" i="24"/>
  <c r="S13" i="25" s="1"/>
  <c r="AB31" i="24"/>
  <c r="Q13" i="25" s="1"/>
  <c r="AA31" i="24"/>
  <c r="P13" i="25" s="1"/>
  <c r="Z31" i="24"/>
  <c r="X31" i="24"/>
  <c r="M13" i="25" s="1"/>
  <c r="W31" i="24"/>
  <c r="L13" i="25" s="1"/>
  <c r="V31" i="24"/>
  <c r="K13" i="25" s="1"/>
  <c r="T31" i="24"/>
  <c r="I13" i="25" s="1"/>
  <c r="S31" i="24"/>
  <c r="H13" i="25" s="1"/>
  <c r="R31" i="24"/>
  <c r="O31" i="24"/>
  <c r="F13" i="25" s="1"/>
  <c r="N31" i="24"/>
  <c r="E13" i="25" s="1"/>
  <c r="M31" i="24"/>
  <c r="D13" i="25" s="1"/>
  <c r="K31" i="24"/>
  <c r="C13" i="25" s="1"/>
  <c r="J31" i="24"/>
  <c r="B13" i="25" s="1"/>
  <c r="AG30" i="24"/>
  <c r="AG31" i="24" s="1"/>
  <c r="V13" i="25" s="1"/>
  <c r="AC30" i="24"/>
  <c r="Y30" i="24"/>
  <c r="Y31" i="24" s="1"/>
  <c r="N13" i="25" s="1"/>
  <c r="U30" i="24"/>
  <c r="AG29" i="24"/>
  <c r="AC29" i="24"/>
  <c r="AC31" i="24" s="1"/>
  <c r="R13" i="25" s="1"/>
  <c r="Y29" i="24"/>
  <c r="U29" i="24"/>
  <c r="AG27" i="24"/>
  <c r="V12" i="25" s="1"/>
  <c r="AF27" i="24"/>
  <c r="U12" i="25" s="1"/>
  <c r="AE27" i="24"/>
  <c r="T12" i="25" s="1"/>
  <c r="AD27" i="24"/>
  <c r="AC27" i="24"/>
  <c r="R12" i="25" s="1"/>
  <c r="AB27" i="24"/>
  <c r="Q12" i="25" s="1"/>
  <c r="AA27" i="24"/>
  <c r="P12" i="25" s="1"/>
  <c r="Z27" i="24"/>
  <c r="O12" i="25" s="1"/>
  <c r="Y27" i="24"/>
  <c r="N12" i="25" s="1"/>
  <c r="X27" i="24"/>
  <c r="M12" i="25" s="1"/>
  <c r="W27" i="24"/>
  <c r="L12" i="25" s="1"/>
  <c r="V27" i="24"/>
  <c r="K12" i="25" s="1"/>
  <c r="T27" i="24"/>
  <c r="I12" i="25" s="1"/>
  <c r="S27" i="24"/>
  <c r="H12" i="25" s="1"/>
  <c r="R27" i="24"/>
  <c r="G12" i="25" s="1"/>
  <c r="O27" i="24"/>
  <c r="F12" i="25" s="1"/>
  <c r="N27" i="24"/>
  <c r="E12" i="25" s="1"/>
  <c r="M27" i="24"/>
  <c r="D12" i="25" s="1"/>
  <c r="K27" i="24"/>
  <c r="C12" i="25" s="1"/>
  <c r="J27" i="24"/>
  <c r="B12" i="25" s="1"/>
  <c r="AG26" i="24"/>
  <c r="AC26" i="24"/>
  <c r="Y26" i="24"/>
  <c r="U26" i="24"/>
  <c r="U27" i="24" s="1"/>
  <c r="J12" i="25" s="1"/>
  <c r="AG25" i="24"/>
  <c r="AC25" i="24"/>
  <c r="Y25" i="24"/>
  <c r="U25" i="24"/>
  <c r="AH25" i="24" s="1"/>
  <c r="AF23" i="24"/>
  <c r="U11" i="25" s="1"/>
  <c r="AE23" i="24"/>
  <c r="T11" i="25" s="1"/>
  <c r="AD23" i="24"/>
  <c r="AB23" i="24"/>
  <c r="Q11" i="25" s="1"/>
  <c r="AA23" i="24"/>
  <c r="P11" i="25" s="1"/>
  <c r="Z23" i="24"/>
  <c r="O11" i="25" s="1"/>
  <c r="X23" i="24"/>
  <c r="M11" i="25" s="1"/>
  <c r="W23" i="24"/>
  <c r="L11" i="25" s="1"/>
  <c r="V23" i="24"/>
  <c r="K11" i="25" s="1"/>
  <c r="T23" i="24"/>
  <c r="I11" i="25" s="1"/>
  <c r="S23" i="24"/>
  <c r="H11" i="25" s="1"/>
  <c r="R23" i="24"/>
  <c r="G11" i="25" s="1"/>
  <c r="O23" i="24"/>
  <c r="F11" i="25" s="1"/>
  <c r="N23" i="24"/>
  <c r="E11" i="25" s="1"/>
  <c r="M23" i="24"/>
  <c r="D11" i="25" s="1"/>
  <c r="K23" i="24"/>
  <c r="C11" i="25" s="1"/>
  <c r="J23" i="24"/>
  <c r="B11" i="25" s="1"/>
  <c r="AH22" i="24"/>
  <c r="AG22" i="24"/>
  <c r="AC22" i="24"/>
  <c r="Y22" i="24"/>
  <c r="U22" i="24"/>
  <c r="AG21" i="24"/>
  <c r="AG23" i="24" s="1"/>
  <c r="V11" i="25" s="1"/>
  <c r="AC21" i="24"/>
  <c r="AC23" i="24" s="1"/>
  <c r="R11" i="25" s="1"/>
  <c r="Y21" i="24"/>
  <c r="AH21" i="24" s="1"/>
  <c r="U21" i="24"/>
  <c r="AF19" i="24"/>
  <c r="U10" i="25" s="1"/>
  <c r="AE19" i="24"/>
  <c r="T10" i="25" s="1"/>
  <c r="AD19" i="24"/>
  <c r="S10" i="25" s="1"/>
  <c r="AB19" i="24"/>
  <c r="Q10" i="25" s="1"/>
  <c r="AA19" i="24"/>
  <c r="P10" i="25" s="1"/>
  <c r="Z19" i="24"/>
  <c r="X19" i="24"/>
  <c r="M10" i="25" s="1"/>
  <c r="W19" i="24"/>
  <c r="L10" i="25" s="1"/>
  <c r="V19" i="24"/>
  <c r="K10" i="25" s="1"/>
  <c r="T19" i="24"/>
  <c r="I10" i="25" s="1"/>
  <c r="S19" i="24"/>
  <c r="H10" i="25" s="1"/>
  <c r="R19" i="24"/>
  <c r="G10" i="25" s="1"/>
  <c r="O19" i="24"/>
  <c r="N19" i="24"/>
  <c r="E10" i="25" s="1"/>
  <c r="M19" i="24"/>
  <c r="D10" i="25" s="1"/>
  <c r="K19" i="24"/>
  <c r="C10" i="25" s="1"/>
  <c r="J19" i="24"/>
  <c r="B10" i="25" s="1"/>
  <c r="AG18" i="24"/>
  <c r="AC18" i="24"/>
  <c r="Y18" i="24"/>
  <c r="U18" i="24"/>
  <c r="AG17" i="24"/>
  <c r="AC17" i="24"/>
  <c r="AC19" i="24" s="1"/>
  <c r="R10" i="25" s="1"/>
  <c r="Y17" i="24"/>
  <c r="U17" i="24"/>
  <c r="AF15" i="24"/>
  <c r="U9" i="25" s="1"/>
  <c r="AE15" i="24"/>
  <c r="T9" i="25" s="1"/>
  <c r="AD15" i="24"/>
  <c r="S9" i="25" s="1"/>
  <c r="AB15" i="24"/>
  <c r="Q9" i="25" s="1"/>
  <c r="AA15" i="24"/>
  <c r="P9" i="25" s="1"/>
  <c r="Z15" i="24"/>
  <c r="X15" i="24"/>
  <c r="M9" i="25" s="1"/>
  <c r="W15" i="24"/>
  <c r="L9" i="25" s="1"/>
  <c r="V15" i="24"/>
  <c r="K9" i="25" s="1"/>
  <c r="T15" i="24"/>
  <c r="I9" i="25" s="1"/>
  <c r="S15" i="24"/>
  <c r="H9" i="25" s="1"/>
  <c r="R15" i="24"/>
  <c r="G9" i="25" s="1"/>
  <c r="O15" i="24"/>
  <c r="N15" i="24"/>
  <c r="E9" i="25" s="1"/>
  <c r="M15" i="24"/>
  <c r="D9" i="25" s="1"/>
  <c r="K15" i="24"/>
  <c r="C9" i="25" s="1"/>
  <c r="J15" i="24"/>
  <c r="B9" i="25" s="1"/>
  <c r="AG14" i="24"/>
  <c r="AC14" i="24"/>
  <c r="Y14" i="24"/>
  <c r="Y15" i="24" s="1"/>
  <c r="N9" i="25" s="1"/>
  <c r="U14" i="24"/>
  <c r="AG13" i="24"/>
  <c r="AC13" i="24"/>
  <c r="AC15" i="24" s="1"/>
  <c r="R9" i="25" s="1"/>
  <c r="Y13" i="24"/>
  <c r="U13" i="24"/>
  <c r="AF11" i="24"/>
  <c r="U8" i="25" s="1"/>
  <c r="AE11" i="24"/>
  <c r="T8" i="25" s="1"/>
  <c r="AD11" i="24"/>
  <c r="AD72" i="24" s="1"/>
  <c r="AB11" i="24"/>
  <c r="AA11" i="24"/>
  <c r="P8" i="25" s="1"/>
  <c r="Z11" i="24"/>
  <c r="O8" i="25" s="1"/>
  <c r="X11" i="24"/>
  <c r="M8" i="25" s="1"/>
  <c r="W11" i="24"/>
  <c r="L8" i="25" s="1"/>
  <c r="V11" i="24"/>
  <c r="K8" i="25" s="1"/>
  <c r="T11" i="24"/>
  <c r="S11" i="24"/>
  <c r="H8" i="25" s="1"/>
  <c r="R11" i="24"/>
  <c r="G8" i="25" s="1"/>
  <c r="O11" i="24"/>
  <c r="N11" i="24"/>
  <c r="E8" i="25" s="1"/>
  <c r="M11" i="24"/>
  <c r="D8" i="25" s="1"/>
  <c r="K11" i="24"/>
  <c r="C8" i="25" s="1"/>
  <c r="J11" i="24"/>
  <c r="AG10" i="24"/>
  <c r="AG11" i="24" s="1"/>
  <c r="AC10" i="24"/>
  <c r="Y10" i="24"/>
  <c r="U10" i="24"/>
  <c r="AG9" i="24"/>
  <c r="AC9" i="24"/>
  <c r="AC11" i="24" s="1"/>
  <c r="Y9" i="24"/>
  <c r="Y11" i="24" s="1"/>
  <c r="N8" i="25" s="1"/>
  <c r="U9" i="24"/>
  <c r="U11" i="24" s="1"/>
  <c r="AH193" i="22" l="1"/>
  <c r="W23" i="23" s="1"/>
  <c r="AI183" i="22"/>
  <c r="AI193" i="22"/>
  <c r="X23" i="23" s="1"/>
  <c r="AH55" i="24"/>
  <c r="U24" i="25"/>
  <c r="M24" i="25"/>
  <c r="AG19" i="24"/>
  <c r="V10" i="25" s="1"/>
  <c r="Y23" i="24"/>
  <c r="N11" i="25" s="1"/>
  <c r="AH30" i="24"/>
  <c r="AH42" i="24"/>
  <c r="AI42" i="24" s="1"/>
  <c r="AG67" i="24"/>
  <c r="V22" i="25" s="1"/>
  <c r="Y35" i="24"/>
  <c r="N14" i="25" s="1"/>
  <c r="Y39" i="24"/>
  <c r="N15" i="25" s="1"/>
  <c r="AG63" i="24"/>
  <c r="V21" i="25" s="1"/>
  <c r="AH38" i="24"/>
  <c r="AH66" i="24"/>
  <c r="AH41" i="24"/>
  <c r="AC51" i="24"/>
  <c r="R18" i="25" s="1"/>
  <c r="AH14" i="24"/>
  <c r="AI14" i="24" s="1"/>
  <c r="Y19" i="24"/>
  <c r="N10" i="25" s="1"/>
  <c r="L24" i="25"/>
  <c r="U23" i="24"/>
  <c r="J11" i="25" s="1"/>
  <c r="U39" i="24"/>
  <c r="J15" i="25" s="1"/>
  <c r="U47" i="24"/>
  <c r="J17" i="25" s="1"/>
  <c r="U55" i="24"/>
  <c r="J19" i="25" s="1"/>
  <c r="D24" i="25"/>
  <c r="AH29" i="24"/>
  <c r="AH31" i="24" s="1"/>
  <c r="AC55" i="24"/>
  <c r="R19" i="25" s="1"/>
  <c r="S8" i="25"/>
  <c r="T24" i="25"/>
  <c r="AG15" i="24"/>
  <c r="V9" i="25" s="1"/>
  <c r="AG39" i="24"/>
  <c r="V15" i="25" s="1"/>
  <c r="Z72" i="24"/>
  <c r="AH9" i="24"/>
  <c r="O72" i="24"/>
  <c r="AH13" i="24"/>
  <c r="AI13" i="24" s="1"/>
  <c r="U15" i="24"/>
  <c r="J9" i="25" s="1"/>
  <c r="Y55" i="24"/>
  <c r="N19" i="25" s="1"/>
  <c r="O20" i="25"/>
  <c r="AI66" i="24"/>
  <c r="AI38" i="24"/>
  <c r="AI9" i="24"/>
  <c r="V8" i="25"/>
  <c r="AI55" i="24"/>
  <c r="X19" i="25" s="1"/>
  <c r="W19" i="25"/>
  <c r="E24" i="25"/>
  <c r="J8" i="25"/>
  <c r="AI21" i="24"/>
  <c r="AI34" i="24"/>
  <c r="AI45" i="24"/>
  <c r="AH57" i="24"/>
  <c r="R72" i="24"/>
  <c r="H24" i="25"/>
  <c r="P24" i="25"/>
  <c r="AH17" i="24"/>
  <c r="AI22" i="24"/>
  <c r="AH50" i="24"/>
  <c r="AH61" i="24"/>
  <c r="U63" i="24"/>
  <c r="J21" i="25" s="1"/>
  <c r="S72" i="24"/>
  <c r="I8" i="25"/>
  <c r="I24" i="25" s="1"/>
  <c r="T72" i="24"/>
  <c r="Q8" i="25"/>
  <c r="Q24" i="25" s="1"/>
  <c r="AB72" i="24"/>
  <c r="U19" i="24"/>
  <c r="J10" i="25" s="1"/>
  <c r="AH33" i="24"/>
  <c r="AH46" i="24"/>
  <c r="AH47" i="24" s="1"/>
  <c r="Y63" i="24"/>
  <c r="N21" i="25" s="1"/>
  <c r="W72" i="24"/>
  <c r="O24" i="25"/>
  <c r="AI30" i="24"/>
  <c r="U67" i="24"/>
  <c r="J22" i="25" s="1"/>
  <c r="F8" i="25"/>
  <c r="F24" i="25" s="1"/>
  <c r="B8" i="25"/>
  <c r="B24" i="25" s="1"/>
  <c r="J72" i="24"/>
  <c r="U51" i="24"/>
  <c r="J18" i="25" s="1"/>
  <c r="AH49" i="24"/>
  <c r="C24" i="25"/>
  <c r="K72" i="24"/>
  <c r="V72" i="24"/>
  <c r="AI53" i="24"/>
  <c r="AH10" i="24"/>
  <c r="AH11" i="24" s="1"/>
  <c r="AH23" i="24"/>
  <c r="AI41" i="24"/>
  <c r="Y47" i="24"/>
  <c r="N17" i="25" s="1"/>
  <c r="AI70" i="24"/>
  <c r="AA72" i="24"/>
  <c r="N72" i="24"/>
  <c r="X72" i="24"/>
  <c r="AF72" i="24"/>
  <c r="AH26" i="24"/>
  <c r="U31" i="24"/>
  <c r="J13" i="25" s="1"/>
  <c r="AH62" i="24"/>
  <c r="AH65" i="24"/>
  <c r="AH69" i="24"/>
  <c r="M72" i="24"/>
  <c r="AE72" i="24"/>
  <c r="G24" i="25"/>
  <c r="R8" i="25"/>
  <c r="S24" i="25"/>
  <c r="AI25" i="24"/>
  <c r="AH37" i="24"/>
  <c r="AH18" i="24"/>
  <c r="AC67" i="24"/>
  <c r="R22" i="25" s="1"/>
  <c r="K24" i="25"/>
  <c r="AH15" i="24" l="1"/>
  <c r="AH43" i="24"/>
  <c r="N24" i="25"/>
  <c r="AG72" i="24"/>
  <c r="V24" i="25"/>
  <c r="AI29" i="24"/>
  <c r="R24" i="25"/>
  <c r="AI49" i="24"/>
  <c r="AH51" i="24"/>
  <c r="U72" i="24"/>
  <c r="W8" i="25"/>
  <c r="AI11" i="24"/>
  <c r="X8" i="25" s="1"/>
  <c r="AI18" i="24"/>
  <c r="AI26" i="24"/>
  <c r="AI23" i="24"/>
  <c r="X11" i="25" s="1"/>
  <c r="W11" i="25"/>
  <c r="W17" i="25"/>
  <c r="AI47" i="24"/>
  <c r="X17" i="25" s="1"/>
  <c r="J24" i="25"/>
  <c r="AI10" i="24"/>
  <c r="AH27" i="24"/>
  <c r="AI37" i="24"/>
  <c r="AH39" i="24"/>
  <c r="AI46" i="24"/>
  <c r="AI17" i="24"/>
  <c r="AH19" i="24"/>
  <c r="AI69" i="24"/>
  <c r="AH71" i="24"/>
  <c r="AI33" i="24"/>
  <c r="AH35" i="24"/>
  <c r="W9" i="25"/>
  <c r="AI15" i="24"/>
  <c r="X9" i="25" s="1"/>
  <c r="W13" i="25"/>
  <c r="AI31" i="24"/>
  <c r="X13" i="25" s="1"/>
  <c r="Y72" i="24"/>
  <c r="AH63" i="24"/>
  <c r="AI61" i="24"/>
  <c r="AI65" i="24"/>
  <c r="AH67" i="24"/>
  <c r="AI62" i="24"/>
  <c r="AC72" i="24"/>
  <c r="AI50" i="24"/>
  <c r="AH59" i="24"/>
  <c r="AI57" i="24"/>
  <c r="AH72" i="24" l="1"/>
  <c r="AJ66" i="24" s="1"/>
  <c r="W16" i="25"/>
  <c r="AI43" i="24"/>
  <c r="X16" i="25" s="1"/>
  <c r="AI19" i="24"/>
  <c r="X10" i="25" s="1"/>
  <c r="W10" i="25"/>
  <c r="AI63" i="24"/>
  <c r="X21" i="25" s="1"/>
  <c r="W21" i="25"/>
  <c r="AI35" i="24"/>
  <c r="X14" i="25" s="1"/>
  <c r="W14" i="25"/>
  <c r="AI51" i="24"/>
  <c r="X18" i="25" s="1"/>
  <c r="W18" i="25"/>
  <c r="W24" i="25" s="1"/>
  <c r="AI59" i="24"/>
  <c r="X20" i="25" s="1"/>
  <c r="W20" i="25"/>
  <c r="AI67" i="24"/>
  <c r="X22" i="25" s="1"/>
  <c r="W22" i="25"/>
  <c r="W23" i="25"/>
  <c r="AI71" i="24"/>
  <c r="X23" i="25" s="1"/>
  <c r="AI39" i="24"/>
  <c r="X15" i="25" s="1"/>
  <c r="W15" i="25"/>
  <c r="W12" i="25"/>
  <c r="AI27" i="24"/>
  <c r="X12" i="25" s="1"/>
  <c r="AJ10" i="24" l="1"/>
  <c r="AJ22" i="24"/>
  <c r="AJ14" i="24"/>
  <c r="AJ27" i="24"/>
  <c r="Y12" i="25" s="1"/>
  <c r="AJ51" i="24"/>
  <c r="Y18" i="25" s="1"/>
  <c r="AJ26" i="24"/>
  <c r="AJ57" i="24"/>
  <c r="AJ25" i="24"/>
  <c r="AJ53" i="24"/>
  <c r="AJ54" i="24"/>
  <c r="AJ33" i="24"/>
  <c r="AJ45" i="24"/>
  <c r="AJ70" i="24"/>
  <c r="AJ71" i="24"/>
  <c r="Y23" i="25" s="1"/>
  <c r="AJ61" i="24"/>
  <c r="AJ43" i="24"/>
  <c r="Y16" i="25" s="1"/>
  <c r="AJ46" i="24"/>
  <c r="AJ19" i="24"/>
  <c r="Y10" i="25" s="1"/>
  <c r="AJ38" i="24"/>
  <c r="AJ50" i="24"/>
  <c r="AJ69" i="24"/>
  <c r="AJ37" i="24"/>
  <c r="AJ34" i="24"/>
  <c r="AJ41" i="24"/>
  <c r="AJ72" i="24"/>
  <c r="Y24" i="25" s="1"/>
  <c r="AJ17" i="24"/>
  <c r="AI72" i="24"/>
  <c r="X24" i="25" s="1"/>
  <c r="AJ30" i="24"/>
  <c r="AJ65" i="24"/>
  <c r="AJ9" i="24"/>
  <c r="AJ59" i="24"/>
  <c r="Y20" i="25" s="1"/>
  <c r="AJ15" i="24"/>
  <c r="Y9" i="25" s="1"/>
  <c r="AJ11" i="24"/>
  <c r="Y8" i="25" s="1"/>
  <c r="AJ31" i="24"/>
  <c r="Y13" i="25" s="1"/>
  <c r="AJ13" i="24"/>
  <c r="AJ21" i="24"/>
  <c r="AJ55" i="24"/>
  <c r="Y19" i="25" s="1"/>
  <c r="AJ62" i="24"/>
  <c r="AJ58" i="24"/>
  <c r="AJ18" i="24"/>
  <c r="AJ42" i="24"/>
  <c r="AJ67" i="24"/>
  <c r="Y22" i="25" s="1"/>
  <c r="AJ35" i="24"/>
  <c r="Y14" i="25" s="1"/>
  <c r="AJ39" i="24"/>
  <c r="Y15" i="25" s="1"/>
  <c r="AJ63" i="24"/>
  <c r="Y21" i="25" s="1"/>
  <c r="AJ23" i="24"/>
  <c r="Y11" i="25" s="1"/>
  <c r="AJ49" i="24"/>
  <c r="AJ47" i="24"/>
  <c r="AJ29" i="24"/>
  <c r="C18" i="23"/>
  <c r="Y17" i="23"/>
  <c r="A5" i="23"/>
  <c r="A25" i="23" s="1"/>
  <c r="A199" i="22"/>
  <c r="AF198" i="22"/>
  <c r="U24" i="23" s="1"/>
  <c r="AE198" i="22"/>
  <c r="T24" i="23" s="1"/>
  <c r="AD198" i="22"/>
  <c r="S24" i="23" s="1"/>
  <c r="AB198" i="22"/>
  <c r="Q24" i="23" s="1"/>
  <c r="AA198" i="22"/>
  <c r="P24" i="23" s="1"/>
  <c r="Z198" i="22"/>
  <c r="O24" i="23" s="1"/>
  <c r="X198" i="22"/>
  <c r="M24" i="23" s="1"/>
  <c r="W198" i="22"/>
  <c r="L24" i="23" s="1"/>
  <c r="V198" i="22"/>
  <c r="T198" i="22"/>
  <c r="S198" i="22"/>
  <c r="R198" i="22"/>
  <c r="G24" i="23" s="1"/>
  <c r="O198" i="22"/>
  <c r="F24" i="23" s="1"/>
  <c r="N198" i="22"/>
  <c r="E24" i="23" s="1"/>
  <c r="M198" i="22"/>
  <c r="D24" i="23" s="1"/>
  <c r="B24" i="23"/>
  <c r="AG197" i="22"/>
  <c r="AC197" i="22"/>
  <c r="Y197" i="22"/>
  <c r="U197" i="22"/>
  <c r="AG195" i="22"/>
  <c r="AG198" i="22" s="1"/>
  <c r="V24" i="23" s="1"/>
  <c r="AC195" i="22"/>
  <c r="AC198" i="22" s="1"/>
  <c r="R24" i="23" s="1"/>
  <c r="Y195" i="22"/>
  <c r="Y198" i="22" s="1"/>
  <c r="N24" i="23" s="1"/>
  <c r="U195" i="22"/>
  <c r="U198" i="22" s="1"/>
  <c r="AF181" i="22"/>
  <c r="U22" i="23" s="1"/>
  <c r="AE181" i="22"/>
  <c r="T22" i="23" s="1"/>
  <c r="AD181" i="22"/>
  <c r="S22" i="23" s="1"/>
  <c r="AB181" i="22"/>
  <c r="Q22" i="23" s="1"/>
  <c r="AA181" i="22"/>
  <c r="P22" i="23" s="1"/>
  <c r="Z181" i="22"/>
  <c r="O22" i="23" s="1"/>
  <c r="X181" i="22"/>
  <c r="M22" i="23" s="1"/>
  <c r="W181" i="22"/>
  <c r="L22" i="23" s="1"/>
  <c r="V181" i="22"/>
  <c r="K22" i="23" s="1"/>
  <c r="T181" i="22"/>
  <c r="I22" i="23" s="1"/>
  <c r="S181" i="22"/>
  <c r="H22" i="23" s="1"/>
  <c r="R181" i="22"/>
  <c r="G22" i="23" s="1"/>
  <c r="O181" i="22"/>
  <c r="F22" i="23" s="1"/>
  <c r="N181" i="22"/>
  <c r="E22" i="23" s="1"/>
  <c r="M181" i="22"/>
  <c r="D22" i="23" s="1"/>
  <c r="K181" i="22"/>
  <c r="C22" i="23" s="1"/>
  <c r="B22" i="23"/>
  <c r="AG180" i="22"/>
  <c r="AC180" i="22"/>
  <c r="Y180" i="22"/>
  <c r="U180" i="22"/>
  <c r="AG145" i="22"/>
  <c r="AC145" i="22"/>
  <c r="Y145" i="22"/>
  <c r="U145" i="22"/>
  <c r="AF143" i="22"/>
  <c r="U21" i="23" s="1"/>
  <c r="AE143" i="22"/>
  <c r="T21" i="23" s="1"/>
  <c r="AD143" i="22"/>
  <c r="S21" i="23" s="1"/>
  <c r="AB143" i="22"/>
  <c r="Q21" i="23" s="1"/>
  <c r="AA143" i="22"/>
  <c r="P21" i="23" s="1"/>
  <c r="Z143" i="22"/>
  <c r="O21" i="23" s="1"/>
  <c r="X143" i="22"/>
  <c r="M21" i="23" s="1"/>
  <c r="W143" i="22"/>
  <c r="L21" i="23" s="1"/>
  <c r="V143" i="22"/>
  <c r="K21" i="23" s="1"/>
  <c r="T143" i="22"/>
  <c r="I21" i="23" s="1"/>
  <c r="S143" i="22"/>
  <c r="H21" i="23" s="1"/>
  <c r="R143" i="22"/>
  <c r="G21" i="23" s="1"/>
  <c r="O143" i="22"/>
  <c r="F21" i="23" s="1"/>
  <c r="N143" i="22"/>
  <c r="E21" i="23" s="1"/>
  <c r="M143" i="22"/>
  <c r="D21" i="23" s="1"/>
  <c r="K143" i="22"/>
  <c r="C21" i="23" s="1"/>
  <c r="B21" i="23"/>
  <c r="AG142" i="22"/>
  <c r="AC142" i="22"/>
  <c r="Y142" i="22"/>
  <c r="U142" i="22"/>
  <c r="AG141" i="22"/>
  <c r="AC141" i="22"/>
  <c r="Y141" i="22"/>
  <c r="U141" i="22"/>
  <c r="AF139" i="22"/>
  <c r="U20" i="23" s="1"/>
  <c r="AE139" i="22"/>
  <c r="T20" i="23" s="1"/>
  <c r="AD139" i="22"/>
  <c r="S20" i="23" s="1"/>
  <c r="AB139" i="22"/>
  <c r="Q20" i="23" s="1"/>
  <c r="AA139" i="22"/>
  <c r="P20" i="23" s="1"/>
  <c r="Z139" i="22"/>
  <c r="O20" i="23" s="1"/>
  <c r="X139" i="22"/>
  <c r="M20" i="23" s="1"/>
  <c r="W139" i="22"/>
  <c r="L20" i="23" s="1"/>
  <c r="V139" i="22"/>
  <c r="K20" i="23" s="1"/>
  <c r="T139" i="22"/>
  <c r="I20" i="23" s="1"/>
  <c r="S139" i="22"/>
  <c r="H20" i="23" s="1"/>
  <c r="R139" i="22"/>
  <c r="G20" i="23" s="1"/>
  <c r="O139" i="22"/>
  <c r="F20" i="23" s="1"/>
  <c r="N139" i="22"/>
  <c r="E20" i="23" s="1"/>
  <c r="M139" i="22"/>
  <c r="D20" i="23" s="1"/>
  <c r="K139" i="22"/>
  <c r="C20" i="23" s="1"/>
  <c r="B20" i="23"/>
  <c r="AG138" i="22"/>
  <c r="AC138" i="22"/>
  <c r="Y138" i="22"/>
  <c r="U138" i="22"/>
  <c r="AG129" i="22"/>
  <c r="AC129" i="22"/>
  <c r="Y129" i="22"/>
  <c r="U129" i="22"/>
  <c r="AF127" i="22"/>
  <c r="U19" i="23" s="1"/>
  <c r="AE127" i="22"/>
  <c r="T19" i="23" s="1"/>
  <c r="AD127" i="22"/>
  <c r="S19" i="23" s="1"/>
  <c r="AB127" i="22"/>
  <c r="Q19" i="23" s="1"/>
  <c r="AA127" i="22"/>
  <c r="P19" i="23" s="1"/>
  <c r="Z127" i="22"/>
  <c r="O19" i="23" s="1"/>
  <c r="X127" i="22"/>
  <c r="M19" i="23" s="1"/>
  <c r="W127" i="22"/>
  <c r="L19" i="23" s="1"/>
  <c r="V127" i="22"/>
  <c r="K19" i="23" s="1"/>
  <c r="T127" i="22"/>
  <c r="I19" i="23" s="1"/>
  <c r="S127" i="22"/>
  <c r="H19" i="23" s="1"/>
  <c r="R127" i="22"/>
  <c r="G19" i="23" s="1"/>
  <c r="O127" i="22"/>
  <c r="F19" i="23" s="1"/>
  <c r="N127" i="22"/>
  <c r="E19" i="23" s="1"/>
  <c r="M127" i="22"/>
  <c r="D19" i="23" s="1"/>
  <c r="K127" i="22"/>
  <c r="C19" i="23" s="1"/>
  <c r="B19" i="23"/>
  <c r="AG126" i="22"/>
  <c r="AC126" i="22"/>
  <c r="Y126" i="22"/>
  <c r="U126" i="22"/>
  <c r="AG123" i="22"/>
  <c r="AC123" i="22"/>
  <c r="Y123" i="22"/>
  <c r="U123" i="22"/>
  <c r="AF121" i="22"/>
  <c r="U18" i="23" s="1"/>
  <c r="AE121" i="22"/>
  <c r="T18" i="23" s="1"/>
  <c r="AD121" i="22"/>
  <c r="S18" i="23" s="1"/>
  <c r="AB121" i="22"/>
  <c r="Q18" i="23" s="1"/>
  <c r="AA121" i="22"/>
  <c r="P18" i="23" s="1"/>
  <c r="Z121" i="22"/>
  <c r="O18" i="23" s="1"/>
  <c r="X121" i="22"/>
  <c r="M18" i="23" s="1"/>
  <c r="W121" i="22"/>
  <c r="L18" i="23" s="1"/>
  <c r="V121" i="22"/>
  <c r="K18" i="23" s="1"/>
  <c r="T121" i="22"/>
  <c r="I18" i="23" s="1"/>
  <c r="S121" i="22"/>
  <c r="H18" i="23" s="1"/>
  <c r="R121" i="22"/>
  <c r="G18" i="23" s="1"/>
  <c r="O121" i="22"/>
  <c r="F18" i="23" s="1"/>
  <c r="N121" i="22"/>
  <c r="E18" i="23" s="1"/>
  <c r="M121" i="22"/>
  <c r="D18" i="23" s="1"/>
  <c r="B18" i="23"/>
  <c r="AG120" i="22"/>
  <c r="AC120" i="22"/>
  <c r="Y120" i="22"/>
  <c r="U120" i="22"/>
  <c r="AG118" i="22"/>
  <c r="AC118" i="22"/>
  <c r="Y118" i="22"/>
  <c r="U118" i="22"/>
  <c r="AF116" i="22"/>
  <c r="U17" i="23" s="1"/>
  <c r="AE116" i="22"/>
  <c r="T17" i="23" s="1"/>
  <c r="AD116" i="22"/>
  <c r="S17" i="23" s="1"/>
  <c r="AB116" i="22"/>
  <c r="Q17" i="23" s="1"/>
  <c r="AA116" i="22"/>
  <c r="P17" i="23" s="1"/>
  <c r="Z116" i="22"/>
  <c r="O17" i="23" s="1"/>
  <c r="X116" i="22"/>
  <c r="M17" i="23" s="1"/>
  <c r="W116" i="22"/>
  <c r="L17" i="23" s="1"/>
  <c r="V116" i="22"/>
  <c r="K17" i="23" s="1"/>
  <c r="T116" i="22"/>
  <c r="I17" i="23" s="1"/>
  <c r="S116" i="22"/>
  <c r="H17" i="23" s="1"/>
  <c r="R116" i="22"/>
  <c r="G17" i="23" s="1"/>
  <c r="O116" i="22"/>
  <c r="F17" i="23" s="1"/>
  <c r="N116" i="22"/>
  <c r="E17" i="23" s="1"/>
  <c r="M116" i="22"/>
  <c r="D17" i="23" s="1"/>
  <c r="K116" i="22"/>
  <c r="C17" i="23" s="1"/>
  <c r="B17" i="23"/>
  <c r="AG115" i="22"/>
  <c r="AC115" i="22"/>
  <c r="Y115" i="22"/>
  <c r="U115" i="22"/>
  <c r="AG106" i="22"/>
  <c r="AC106" i="22"/>
  <c r="Y106" i="22"/>
  <c r="U106" i="22"/>
  <c r="AF104" i="22"/>
  <c r="U16" i="23" s="1"/>
  <c r="AE104" i="22"/>
  <c r="T16" i="23" s="1"/>
  <c r="AD104" i="22"/>
  <c r="S16" i="23" s="1"/>
  <c r="AB104" i="22"/>
  <c r="Q16" i="23" s="1"/>
  <c r="AA104" i="22"/>
  <c r="P16" i="23" s="1"/>
  <c r="Z104" i="22"/>
  <c r="O16" i="23" s="1"/>
  <c r="X104" i="22"/>
  <c r="M16" i="23" s="1"/>
  <c r="W104" i="22"/>
  <c r="L16" i="23" s="1"/>
  <c r="V104" i="22"/>
  <c r="K16" i="23" s="1"/>
  <c r="T104" i="22"/>
  <c r="I16" i="23" s="1"/>
  <c r="S104" i="22"/>
  <c r="H16" i="23" s="1"/>
  <c r="R104" i="22"/>
  <c r="G16" i="23" s="1"/>
  <c r="O104" i="22"/>
  <c r="F16" i="23" s="1"/>
  <c r="N104" i="22"/>
  <c r="E16" i="23" s="1"/>
  <c r="M104" i="22"/>
  <c r="D16" i="23" s="1"/>
  <c r="K104" i="22"/>
  <c r="C16" i="23" s="1"/>
  <c r="B16" i="23"/>
  <c r="AG103" i="22"/>
  <c r="AC103" i="22"/>
  <c r="Y103" i="22"/>
  <c r="U103" i="22"/>
  <c r="AG98" i="22"/>
  <c r="AC98" i="22"/>
  <c r="Y98" i="22"/>
  <c r="U98" i="22"/>
  <c r="AF96" i="22"/>
  <c r="U15" i="23" s="1"/>
  <c r="AE96" i="22"/>
  <c r="T15" i="23" s="1"/>
  <c r="AD96" i="22"/>
  <c r="S15" i="23" s="1"/>
  <c r="AB96" i="22"/>
  <c r="Q15" i="23" s="1"/>
  <c r="AA96" i="22"/>
  <c r="P15" i="23" s="1"/>
  <c r="Z96" i="22"/>
  <c r="O15" i="23" s="1"/>
  <c r="X96" i="22"/>
  <c r="M15" i="23" s="1"/>
  <c r="W96" i="22"/>
  <c r="L15" i="23" s="1"/>
  <c r="V96" i="22"/>
  <c r="K15" i="23" s="1"/>
  <c r="T96" i="22"/>
  <c r="I15" i="23" s="1"/>
  <c r="S96" i="22"/>
  <c r="H15" i="23" s="1"/>
  <c r="R96" i="22"/>
  <c r="G15" i="23" s="1"/>
  <c r="O96" i="22"/>
  <c r="F15" i="23" s="1"/>
  <c r="N96" i="22"/>
  <c r="E15" i="23" s="1"/>
  <c r="M96" i="22"/>
  <c r="D15" i="23" s="1"/>
  <c r="K96" i="22"/>
  <c r="C15" i="23" s="1"/>
  <c r="B15" i="23"/>
  <c r="AG95" i="22"/>
  <c r="AC95" i="22"/>
  <c r="Y95" i="22"/>
  <c r="U95" i="22"/>
  <c r="AG80" i="22"/>
  <c r="AC80" i="22"/>
  <c r="Y80" i="22"/>
  <c r="U80" i="22"/>
  <c r="AF78" i="22"/>
  <c r="U14" i="23" s="1"/>
  <c r="AE78" i="22"/>
  <c r="T14" i="23" s="1"/>
  <c r="AD78" i="22"/>
  <c r="S14" i="23" s="1"/>
  <c r="AB78" i="22"/>
  <c r="Q14" i="23" s="1"/>
  <c r="AA78" i="22"/>
  <c r="P14" i="23" s="1"/>
  <c r="Z78" i="22"/>
  <c r="O14" i="23" s="1"/>
  <c r="X78" i="22"/>
  <c r="M14" i="23" s="1"/>
  <c r="W78" i="22"/>
  <c r="L14" i="23" s="1"/>
  <c r="V78" i="22"/>
  <c r="K14" i="23" s="1"/>
  <c r="T78" i="22"/>
  <c r="I14" i="23" s="1"/>
  <c r="S78" i="22"/>
  <c r="H14" i="23" s="1"/>
  <c r="R78" i="22"/>
  <c r="G14" i="23" s="1"/>
  <c r="O78" i="22"/>
  <c r="F14" i="23" s="1"/>
  <c r="N78" i="22"/>
  <c r="E14" i="23" s="1"/>
  <c r="M78" i="22"/>
  <c r="D14" i="23" s="1"/>
  <c r="K78" i="22"/>
  <c r="C14" i="23" s="1"/>
  <c r="B14" i="23"/>
  <c r="AG77" i="22"/>
  <c r="AC77" i="22"/>
  <c r="Y77" i="22"/>
  <c r="U77" i="22"/>
  <c r="AG68" i="22"/>
  <c r="AC68" i="22"/>
  <c r="Y68" i="22"/>
  <c r="U68" i="22"/>
  <c r="AF66" i="22"/>
  <c r="U13" i="23" s="1"/>
  <c r="AE66" i="22"/>
  <c r="T13" i="23" s="1"/>
  <c r="AD66" i="22"/>
  <c r="S13" i="23" s="1"/>
  <c r="AB66" i="22"/>
  <c r="Q13" i="23" s="1"/>
  <c r="AA66" i="22"/>
  <c r="P13" i="23" s="1"/>
  <c r="Z66" i="22"/>
  <c r="O13" i="23" s="1"/>
  <c r="X66" i="22"/>
  <c r="M13" i="23" s="1"/>
  <c r="W66" i="22"/>
  <c r="L13" i="23" s="1"/>
  <c r="V66" i="22"/>
  <c r="K13" i="23" s="1"/>
  <c r="T66" i="22"/>
  <c r="I13" i="23" s="1"/>
  <c r="S66" i="22"/>
  <c r="H13" i="23" s="1"/>
  <c r="R66" i="22"/>
  <c r="G13" i="23" s="1"/>
  <c r="O66" i="22"/>
  <c r="F13" i="23" s="1"/>
  <c r="N66" i="22"/>
  <c r="E13" i="23" s="1"/>
  <c r="M66" i="22"/>
  <c r="D13" i="23" s="1"/>
  <c r="K66" i="22"/>
  <c r="C13" i="23" s="1"/>
  <c r="B13" i="23"/>
  <c r="AG65" i="22"/>
  <c r="AC65" i="22"/>
  <c r="Y65" i="22"/>
  <c r="U65" i="22"/>
  <c r="AG58" i="22"/>
  <c r="AC58" i="22"/>
  <c r="Y58" i="22"/>
  <c r="U58" i="22"/>
  <c r="AF56" i="22"/>
  <c r="U12" i="23" s="1"/>
  <c r="AE56" i="22"/>
  <c r="T12" i="23" s="1"/>
  <c r="AD56" i="22"/>
  <c r="S12" i="23" s="1"/>
  <c r="AB56" i="22"/>
  <c r="Q12" i="23" s="1"/>
  <c r="AA56" i="22"/>
  <c r="P12" i="23" s="1"/>
  <c r="Z56" i="22"/>
  <c r="O12" i="23" s="1"/>
  <c r="X56" i="22"/>
  <c r="M12" i="23" s="1"/>
  <c r="W56" i="22"/>
  <c r="L12" i="23" s="1"/>
  <c r="V56" i="22"/>
  <c r="K12" i="23" s="1"/>
  <c r="T56" i="22"/>
  <c r="I12" i="23" s="1"/>
  <c r="S56" i="22"/>
  <c r="H12" i="23" s="1"/>
  <c r="R56" i="22"/>
  <c r="G12" i="23" s="1"/>
  <c r="O56" i="22"/>
  <c r="F12" i="23" s="1"/>
  <c r="N56" i="22"/>
  <c r="E12" i="23" s="1"/>
  <c r="M56" i="22"/>
  <c r="D12" i="23" s="1"/>
  <c r="K56" i="22"/>
  <c r="C12" i="23" s="1"/>
  <c r="B12" i="23"/>
  <c r="AG55" i="22"/>
  <c r="AC55" i="22"/>
  <c r="Y55" i="22"/>
  <c r="U55" i="22"/>
  <c r="AG34" i="22"/>
  <c r="AC34" i="22"/>
  <c r="Y34" i="22"/>
  <c r="U34" i="22"/>
  <c r="AF32" i="22"/>
  <c r="U11" i="23" s="1"/>
  <c r="AE32" i="22"/>
  <c r="T11" i="23" s="1"/>
  <c r="AD32" i="22"/>
  <c r="S11" i="23" s="1"/>
  <c r="AB32" i="22"/>
  <c r="Q11" i="23" s="1"/>
  <c r="AA32" i="22"/>
  <c r="P11" i="23" s="1"/>
  <c r="Z32" i="22"/>
  <c r="O11" i="23" s="1"/>
  <c r="X32" i="22"/>
  <c r="M11" i="23" s="1"/>
  <c r="W32" i="22"/>
  <c r="L11" i="23" s="1"/>
  <c r="V32" i="22"/>
  <c r="K11" i="23" s="1"/>
  <c r="T32" i="22"/>
  <c r="I11" i="23" s="1"/>
  <c r="S32" i="22"/>
  <c r="H11" i="23" s="1"/>
  <c r="R32" i="22"/>
  <c r="G11" i="23" s="1"/>
  <c r="O32" i="22"/>
  <c r="F11" i="23" s="1"/>
  <c r="N32" i="22"/>
  <c r="E11" i="23" s="1"/>
  <c r="M32" i="22"/>
  <c r="D11" i="23" s="1"/>
  <c r="K32" i="22"/>
  <c r="C11" i="23" s="1"/>
  <c r="B11" i="23"/>
  <c r="AG31" i="22"/>
  <c r="AC31" i="22"/>
  <c r="Y31" i="22"/>
  <c r="U31" i="22"/>
  <c r="AG29" i="22"/>
  <c r="AC29" i="22"/>
  <c r="Y29" i="22"/>
  <c r="U29" i="22"/>
  <c r="AF27" i="22"/>
  <c r="U10" i="23" s="1"/>
  <c r="AE27" i="22"/>
  <c r="T10" i="23" s="1"/>
  <c r="AD27" i="22"/>
  <c r="S10" i="23" s="1"/>
  <c r="AB27" i="22"/>
  <c r="Q10" i="23" s="1"/>
  <c r="AA27" i="22"/>
  <c r="P10" i="23" s="1"/>
  <c r="Z27" i="22"/>
  <c r="O10" i="23" s="1"/>
  <c r="X27" i="22"/>
  <c r="M10" i="23" s="1"/>
  <c r="W27" i="22"/>
  <c r="L10" i="23" s="1"/>
  <c r="V27" i="22"/>
  <c r="K10" i="23" s="1"/>
  <c r="T27" i="22"/>
  <c r="I10" i="23" s="1"/>
  <c r="S27" i="22"/>
  <c r="H10" i="23" s="1"/>
  <c r="R27" i="22"/>
  <c r="G10" i="23" s="1"/>
  <c r="O27" i="22"/>
  <c r="F10" i="23" s="1"/>
  <c r="N27" i="22"/>
  <c r="E10" i="23" s="1"/>
  <c r="M27" i="22"/>
  <c r="D10" i="23" s="1"/>
  <c r="K27" i="22"/>
  <c r="C10" i="23" s="1"/>
  <c r="B10" i="23"/>
  <c r="AG26" i="22"/>
  <c r="AC26" i="22"/>
  <c r="Y26" i="22"/>
  <c r="U26" i="22"/>
  <c r="AG25" i="22"/>
  <c r="AC25" i="22"/>
  <c r="Y25" i="22"/>
  <c r="U25" i="22"/>
  <c r="AF23" i="22"/>
  <c r="U9" i="23" s="1"/>
  <c r="AE23" i="22"/>
  <c r="T9" i="23" s="1"/>
  <c r="AD23" i="22"/>
  <c r="S9" i="23" s="1"/>
  <c r="AB23" i="22"/>
  <c r="Q9" i="23" s="1"/>
  <c r="AA23" i="22"/>
  <c r="P9" i="23" s="1"/>
  <c r="Z23" i="22"/>
  <c r="O9" i="23" s="1"/>
  <c r="X23" i="22"/>
  <c r="M9" i="23" s="1"/>
  <c r="W23" i="22"/>
  <c r="L9" i="23" s="1"/>
  <c r="V23" i="22"/>
  <c r="K9" i="23" s="1"/>
  <c r="T23" i="22"/>
  <c r="I9" i="23" s="1"/>
  <c r="S23" i="22"/>
  <c r="H9" i="23" s="1"/>
  <c r="R23" i="22"/>
  <c r="G9" i="23" s="1"/>
  <c r="O23" i="22"/>
  <c r="F9" i="23" s="1"/>
  <c r="N23" i="22"/>
  <c r="E9" i="23" s="1"/>
  <c r="M23" i="22"/>
  <c r="D9" i="23" s="1"/>
  <c r="K23" i="22"/>
  <c r="C9" i="23" s="1"/>
  <c r="B9" i="23"/>
  <c r="AG22" i="22"/>
  <c r="AC22" i="22"/>
  <c r="Y22" i="22"/>
  <c r="U22" i="22"/>
  <c r="AG16" i="22"/>
  <c r="AC16" i="22"/>
  <c r="Y16" i="22"/>
  <c r="U16" i="22"/>
  <c r="AF14" i="22"/>
  <c r="AE14" i="22"/>
  <c r="AD14" i="22"/>
  <c r="AB14" i="22"/>
  <c r="AA14" i="22"/>
  <c r="Z14" i="22"/>
  <c r="W14" i="22"/>
  <c r="V14" i="22"/>
  <c r="T14" i="22"/>
  <c r="S14" i="22"/>
  <c r="H8" i="23" s="1"/>
  <c r="R14" i="22"/>
  <c r="O14" i="22"/>
  <c r="N14" i="22"/>
  <c r="M14" i="22"/>
  <c r="K14" i="22"/>
  <c r="C8" i="23" s="1"/>
  <c r="AG13" i="22"/>
  <c r="AC13" i="22"/>
  <c r="Y13" i="22"/>
  <c r="U13" i="22"/>
  <c r="AG9" i="22"/>
  <c r="AC9" i="22"/>
  <c r="Y9" i="22"/>
  <c r="U9" i="22"/>
  <c r="AC104" i="22" l="1"/>
  <c r="R16" i="23" s="1"/>
  <c r="AG139" i="22"/>
  <c r="V20" i="23" s="1"/>
  <c r="AC143" i="22"/>
  <c r="R21" i="23" s="1"/>
  <c r="U96" i="22"/>
  <c r="J15" i="23" s="1"/>
  <c r="AG143" i="22"/>
  <c r="V21" i="23" s="1"/>
  <c r="S8" i="23"/>
  <c r="S25" i="23" s="1"/>
  <c r="AD199" i="22"/>
  <c r="T8" i="23"/>
  <c r="T25" i="23" s="1"/>
  <c r="AE199" i="22"/>
  <c r="G8" i="23"/>
  <c r="G25" i="23" s="1"/>
  <c r="R199" i="22"/>
  <c r="K8" i="23"/>
  <c r="K25" i="23" s="1"/>
  <c r="V199" i="22"/>
  <c r="F8" i="23"/>
  <c r="O199" i="22"/>
  <c r="L8" i="23"/>
  <c r="L25" i="23" s="1"/>
  <c r="W199" i="22"/>
  <c r="D8" i="23"/>
  <c r="D25" i="23" s="1"/>
  <c r="M199" i="22"/>
  <c r="M8" i="23"/>
  <c r="M25" i="23" s="1"/>
  <c r="X199" i="22"/>
  <c r="P8" i="23"/>
  <c r="P25" i="23" s="1"/>
  <c r="AA199" i="22"/>
  <c r="AB199" i="22"/>
  <c r="U8" i="23"/>
  <c r="U25" i="23" s="1"/>
  <c r="AF199" i="22"/>
  <c r="E8" i="23"/>
  <c r="E25" i="23" s="1"/>
  <c r="N199" i="22"/>
  <c r="O8" i="23"/>
  <c r="O25" i="23" s="1"/>
  <c r="Z199" i="22"/>
  <c r="I24" i="23"/>
  <c r="T199" i="22"/>
  <c r="H24" i="23"/>
  <c r="H25" i="23" s="1"/>
  <c r="S199" i="22"/>
  <c r="J24" i="23"/>
  <c r="C24" i="23"/>
  <c r="C25" i="23" s="1"/>
  <c r="K199" i="22"/>
  <c r="AH95" i="22"/>
  <c r="AI95" i="22" s="1"/>
  <c r="AH138" i="22"/>
  <c r="AI138" i="22" s="1"/>
  <c r="AG27" i="22"/>
  <c r="V10" i="23" s="1"/>
  <c r="Y104" i="22"/>
  <c r="N16" i="23" s="1"/>
  <c r="AG121" i="22"/>
  <c r="V18" i="23" s="1"/>
  <c r="Y14" i="22"/>
  <c r="U56" i="22"/>
  <c r="J12" i="23" s="1"/>
  <c r="AC78" i="22"/>
  <c r="R14" i="23" s="1"/>
  <c r="AH106" i="22"/>
  <c r="AI106" i="22" s="1"/>
  <c r="AC14" i="22"/>
  <c r="R8" i="23" s="1"/>
  <c r="AC23" i="22"/>
  <c r="R9" i="23" s="1"/>
  <c r="AH29" i="22"/>
  <c r="AI29" i="22" s="1"/>
  <c r="Y56" i="22"/>
  <c r="N12" i="23" s="1"/>
  <c r="Y23" i="22"/>
  <c r="N9" i="23" s="1"/>
  <c r="AC96" i="22"/>
  <c r="R15" i="23" s="1"/>
  <c r="AH98" i="22"/>
  <c r="AI98" i="22" s="1"/>
  <c r="AG116" i="22"/>
  <c r="V17" i="23" s="1"/>
  <c r="AC127" i="22"/>
  <c r="R19" i="23" s="1"/>
  <c r="AC66" i="22"/>
  <c r="R13" i="23" s="1"/>
  <c r="AH123" i="22"/>
  <c r="AI123" i="22" s="1"/>
  <c r="AG66" i="22"/>
  <c r="V13" i="23" s="1"/>
  <c r="AG104" i="22"/>
  <c r="V16" i="23" s="1"/>
  <c r="AC116" i="22"/>
  <c r="R17" i="23" s="1"/>
  <c r="Y121" i="22"/>
  <c r="N18" i="23" s="1"/>
  <c r="U139" i="22"/>
  <c r="J20" i="23" s="1"/>
  <c r="AG32" i="22"/>
  <c r="V11" i="23" s="1"/>
  <c r="AH58" i="22"/>
  <c r="AI58" i="22" s="1"/>
  <c r="AC56" i="22"/>
  <c r="R12" i="23" s="1"/>
  <c r="U78" i="22"/>
  <c r="J14" i="23" s="1"/>
  <c r="AC139" i="22"/>
  <c r="R20" i="23" s="1"/>
  <c r="Y143" i="22"/>
  <c r="N21" i="23" s="1"/>
  <c r="AG14" i="22"/>
  <c r="AH9" i="22"/>
  <c r="AI9" i="22" s="1"/>
  <c r="AH126" i="22"/>
  <c r="AI126" i="22" s="1"/>
  <c r="AH197" i="22"/>
  <c r="AI197" i="22" s="1"/>
  <c r="AH34" i="22"/>
  <c r="AH145" i="22"/>
  <c r="AI145" i="22" s="1"/>
  <c r="U14" i="22"/>
  <c r="J8" i="23" s="1"/>
  <c r="Y27" i="22"/>
  <c r="N10" i="23" s="1"/>
  <c r="U32" i="22"/>
  <c r="J11" i="23" s="1"/>
  <c r="AG96" i="22"/>
  <c r="V15" i="23" s="1"/>
  <c r="U104" i="22"/>
  <c r="J16" i="23" s="1"/>
  <c r="Y127" i="22"/>
  <c r="N19" i="23" s="1"/>
  <c r="AH31" i="22"/>
  <c r="AI31" i="22" s="1"/>
  <c r="AC27" i="22"/>
  <c r="R10" i="23" s="1"/>
  <c r="Y66" i="22"/>
  <c r="N13" i="23" s="1"/>
  <c r="AG78" i="22"/>
  <c r="V14" i="23" s="1"/>
  <c r="AC121" i="22"/>
  <c r="AH142" i="22"/>
  <c r="AI142" i="22" s="1"/>
  <c r="AG181" i="22"/>
  <c r="V22" i="23" s="1"/>
  <c r="Y181" i="22"/>
  <c r="N22" i="23" s="1"/>
  <c r="AC32" i="22"/>
  <c r="R11" i="23" s="1"/>
  <c r="Y96" i="22"/>
  <c r="N15" i="23" s="1"/>
  <c r="AG127" i="22"/>
  <c r="V19" i="23" s="1"/>
  <c r="AH180" i="22"/>
  <c r="AI180" i="22" s="1"/>
  <c r="AH13" i="22"/>
  <c r="AI13" i="22" s="1"/>
  <c r="AG23" i="22"/>
  <c r="V9" i="23" s="1"/>
  <c r="AG56" i="22"/>
  <c r="V12" i="23" s="1"/>
  <c r="Y78" i="22"/>
  <c r="N14" i="23" s="1"/>
  <c r="Y139" i="22"/>
  <c r="N20" i="23" s="1"/>
  <c r="AH16" i="22"/>
  <c r="AI16" i="22" s="1"/>
  <c r="U23" i="22"/>
  <c r="J9" i="23" s="1"/>
  <c r="AH65" i="22"/>
  <c r="U127" i="22"/>
  <c r="J19" i="23" s="1"/>
  <c r="F25" i="23"/>
  <c r="AH25" i="22"/>
  <c r="AH120" i="22"/>
  <c r="AH141" i="22"/>
  <c r="U143" i="22"/>
  <c r="J21" i="23" s="1"/>
  <c r="I8" i="23"/>
  <c r="Q8" i="23"/>
  <c r="Q25" i="23" s="1"/>
  <c r="U27" i="22"/>
  <c r="J10" i="23" s="1"/>
  <c r="AH68" i="22"/>
  <c r="AH115" i="22"/>
  <c r="B8" i="23"/>
  <c r="B25" i="23" s="1"/>
  <c r="AH80" i="22"/>
  <c r="AH55" i="22"/>
  <c r="U66" i="22"/>
  <c r="J13" i="23" s="1"/>
  <c r="AH195" i="22"/>
  <c r="U121" i="22"/>
  <c r="J18" i="23" s="1"/>
  <c r="AH118" i="22"/>
  <c r="Y116" i="22"/>
  <c r="N17" i="23" s="1"/>
  <c r="AH26" i="22"/>
  <c r="AH103" i="22"/>
  <c r="U116" i="22"/>
  <c r="J17" i="23" s="1"/>
  <c r="AC181" i="22"/>
  <c r="R22" i="23" s="1"/>
  <c r="Y32" i="22"/>
  <c r="N11" i="23" s="1"/>
  <c r="U181" i="22"/>
  <c r="J22" i="23" s="1"/>
  <c r="AH22" i="22"/>
  <c r="AH77" i="22"/>
  <c r="AH129" i="22"/>
  <c r="U22" i="21"/>
  <c r="E22" i="21"/>
  <c r="K19" i="21"/>
  <c r="C18" i="21"/>
  <c r="Y17" i="21"/>
  <c r="S16" i="21"/>
  <c r="S15" i="21"/>
  <c r="O14" i="21"/>
  <c r="G13" i="21"/>
  <c r="G12" i="21"/>
  <c r="E11" i="21"/>
  <c r="E10" i="21"/>
  <c r="E9" i="21"/>
  <c r="C8" i="21"/>
  <c r="A5" i="21"/>
  <c r="A24" i="21" s="1"/>
  <c r="A72" i="20"/>
  <c r="U23" i="21"/>
  <c r="T23" i="21"/>
  <c r="S23" i="21"/>
  <c r="Q23" i="21"/>
  <c r="P23" i="21"/>
  <c r="O23" i="21"/>
  <c r="M23" i="21"/>
  <c r="L23" i="21"/>
  <c r="K23" i="21"/>
  <c r="I23" i="21"/>
  <c r="H23" i="21"/>
  <c r="G23" i="21"/>
  <c r="O71" i="20"/>
  <c r="F23" i="21" s="1"/>
  <c r="N71" i="20"/>
  <c r="E23" i="21" s="1"/>
  <c r="M71" i="20"/>
  <c r="D23" i="21" s="1"/>
  <c r="C23" i="21"/>
  <c r="J71" i="20"/>
  <c r="B23" i="21" s="1"/>
  <c r="AG70" i="20"/>
  <c r="AC70" i="20"/>
  <c r="Y70" i="20"/>
  <c r="U70" i="20"/>
  <c r="AG69" i="20"/>
  <c r="V23" i="21" s="1"/>
  <c r="AC69" i="20"/>
  <c r="R23" i="21" s="1"/>
  <c r="Y69" i="20"/>
  <c r="U69" i="20"/>
  <c r="J23" i="21" s="1"/>
  <c r="AF67" i="20"/>
  <c r="AE67" i="20"/>
  <c r="T22" i="21" s="1"/>
  <c r="AD67" i="20"/>
  <c r="S22" i="21" s="1"/>
  <c r="AB67" i="20"/>
  <c r="Q22" i="21" s="1"/>
  <c r="AA67" i="20"/>
  <c r="P22" i="21" s="1"/>
  <c r="Z67" i="20"/>
  <c r="O22" i="21" s="1"/>
  <c r="X67" i="20"/>
  <c r="M22" i="21" s="1"/>
  <c r="W67" i="20"/>
  <c r="L22" i="21" s="1"/>
  <c r="V67" i="20"/>
  <c r="K22" i="21" s="1"/>
  <c r="T67" i="20"/>
  <c r="I22" i="21" s="1"/>
  <c r="S67" i="20"/>
  <c r="H22" i="21" s="1"/>
  <c r="R67" i="20"/>
  <c r="G22" i="21" s="1"/>
  <c r="O67" i="20"/>
  <c r="F22" i="21" s="1"/>
  <c r="N67" i="20"/>
  <c r="M67" i="20"/>
  <c r="D22" i="21" s="1"/>
  <c r="K67" i="20"/>
  <c r="C22" i="21" s="1"/>
  <c r="J67" i="20"/>
  <c r="B22" i="21" s="1"/>
  <c r="AG66" i="20"/>
  <c r="AC66" i="20"/>
  <c r="Y66" i="20"/>
  <c r="U66" i="20"/>
  <c r="AG65" i="20"/>
  <c r="AC65" i="20"/>
  <c r="Y65" i="20"/>
  <c r="U65" i="20"/>
  <c r="AF63" i="20"/>
  <c r="U21" i="21" s="1"/>
  <c r="AE63" i="20"/>
  <c r="T21" i="21" s="1"/>
  <c r="AD63" i="20"/>
  <c r="S21" i="21" s="1"/>
  <c r="AB63" i="20"/>
  <c r="Q21" i="21" s="1"/>
  <c r="AA63" i="20"/>
  <c r="P21" i="21" s="1"/>
  <c r="Z63" i="20"/>
  <c r="O21" i="21" s="1"/>
  <c r="X63" i="20"/>
  <c r="M21" i="21" s="1"/>
  <c r="W63" i="20"/>
  <c r="L21" i="21" s="1"/>
  <c r="V63" i="20"/>
  <c r="K21" i="21" s="1"/>
  <c r="T63" i="20"/>
  <c r="I21" i="21" s="1"/>
  <c r="S63" i="20"/>
  <c r="H21" i="21" s="1"/>
  <c r="R63" i="20"/>
  <c r="G21" i="21" s="1"/>
  <c r="O63" i="20"/>
  <c r="F21" i="21" s="1"/>
  <c r="N63" i="20"/>
  <c r="E21" i="21" s="1"/>
  <c r="M63" i="20"/>
  <c r="D21" i="21" s="1"/>
  <c r="K63" i="20"/>
  <c r="C21" i="21" s="1"/>
  <c r="J63" i="20"/>
  <c r="B21" i="21" s="1"/>
  <c r="AG62" i="20"/>
  <c r="AC62" i="20"/>
  <c r="Y62" i="20"/>
  <c r="U62" i="20"/>
  <c r="AG61" i="20"/>
  <c r="AC61" i="20"/>
  <c r="AC63" i="20" s="1"/>
  <c r="R21" i="21" s="1"/>
  <c r="Y61" i="20"/>
  <c r="Y63" i="20" s="1"/>
  <c r="N21" i="21" s="1"/>
  <c r="U61" i="20"/>
  <c r="AF59" i="20"/>
  <c r="U20" i="21" s="1"/>
  <c r="AE59" i="20"/>
  <c r="T20" i="21" s="1"/>
  <c r="AD59" i="20"/>
  <c r="S20" i="21" s="1"/>
  <c r="AB59" i="20"/>
  <c r="Q20" i="21" s="1"/>
  <c r="AA59" i="20"/>
  <c r="P20" i="21" s="1"/>
  <c r="Z59" i="20"/>
  <c r="O20" i="21" s="1"/>
  <c r="X59" i="20"/>
  <c r="M20" i="21" s="1"/>
  <c r="W59" i="20"/>
  <c r="L20" i="21" s="1"/>
  <c r="V59" i="20"/>
  <c r="K20" i="21" s="1"/>
  <c r="T59" i="20"/>
  <c r="I20" i="21" s="1"/>
  <c r="S59" i="20"/>
  <c r="H20" i="21" s="1"/>
  <c r="R59" i="20"/>
  <c r="G20" i="21" s="1"/>
  <c r="O59" i="20"/>
  <c r="F20" i="21" s="1"/>
  <c r="N59" i="20"/>
  <c r="E20" i="21" s="1"/>
  <c r="M59" i="20"/>
  <c r="D20" i="21" s="1"/>
  <c r="K59" i="20"/>
  <c r="C20" i="21" s="1"/>
  <c r="J59" i="20"/>
  <c r="B20" i="21" s="1"/>
  <c r="AG58" i="20"/>
  <c r="AC58" i="20"/>
  <c r="Y58" i="20"/>
  <c r="U58" i="20"/>
  <c r="AG57" i="20"/>
  <c r="AG59" i="20" s="1"/>
  <c r="V20" i="21" s="1"/>
  <c r="AC57" i="20"/>
  <c r="AC59" i="20" s="1"/>
  <c r="R20" i="21" s="1"/>
  <c r="Y57" i="20"/>
  <c r="U57" i="20"/>
  <c r="AF55" i="20"/>
  <c r="U19" i="21" s="1"/>
  <c r="AE55" i="20"/>
  <c r="T19" i="21" s="1"/>
  <c r="AD55" i="20"/>
  <c r="S19" i="21" s="1"/>
  <c r="AB55" i="20"/>
  <c r="Q19" i="21" s="1"/>
  <c r="AA55" i="20"/>
  <c r="P19" i="21" s="1"/>
  <c r="Z55" i="20"/>
  <c r="O19" i="21" s="1"/>
  <c r="X55" i="20"/>
  <c r="M19" i="21" s="1"/>
  <c r="W55" i="20"/>
  <c r="L19" i="21" s="1"/>
  <c r="V55" i="20"/>
  <c r="T55" i="20"/>
  <c r="I19" i="21" s="1"/>
  <c r="S55" i="20"/>
  <c r="H19" i="21" s="1"/>
  <c r="R55" i="20"/>
  <c r="G19" i="21" s="1"/>
  <c r="O55" i="20"/>
  <c r="F19" i="21" s="1"/>
  <c r="N55" i="20"/>
  <c r="E19" i="21" s="1"/>
  <c r="M55" i="20"/>
  <c r="D19" i="21" s="1"/>
  <c r="K55" i="20"/>
  <c r="C19" i="21" s="1"/>
  <c r="J55" i="20"/>
  <c r="B19" i="21" s="1"/>
  <c r="AG54" i="20"/>
  <c r="AC54" i="20"/>
  <c r="AC55" i="20" s="1"/>
  <c r="R19" i="21" s="1"/>
  <c r="Y54" i="20"/>
  <c r="U54" i="20"/>
  <c r="AG53" i="20"/>
  <c r="AC53" i="20"/>
  <c r="Y53" i="20"/>
  <c r="Y55" i="20" s="1"/>
  <c r="N19" i="21" s="1"/>
  <c r="U53" i="20"/>
  <c r="AF51" i="20"/>
  <c r="U18" i="21" s="1"/>
  <c r="AE51" i="20"/>
  <c r="T18" i="21" s="1"/>
  <c r="AD51" i="20"/>
  <c r="S18" i="21" s="1"/>
  <c r="AB51" i="20"/>
  <c r="Q18" i="21" s="1"/>
  <c r="AA51" i="20"/>
  <c r="P18" i="21" s="1"/>
  <c r="Z51" i="20"/>
  <c r="O18" i="21" s="1"/>
  <c r="X51" i="20"/>
  <c r="M18" i="21" s="1"/>
  <c r="W51" i="20"/>
  <c r="L18" i="21" s="1"/>
  <c r="V51" i="20"/>
  <c r="K18" i="21" s="1"/>
  <c r="T51" i="20"/>
  <c r="I18" i="21" s="1"/>
  <c r="S51" i="20"/>
  <c r="H18" i="21" s="1"/>
  <c r="R51" i="20"/>
  <c r="G18" i="21" s="1"/>
  <c r="O51" i="20"/>
  <c r="F18" i="21" s="1"/>
  <c r="N51" i="20"/>
  <c r="E18" i="21" s="1"/>
  <c r="M51" i="20"/>
  <c r="D18" i="21" s="1"/>
  <c r="J51" i="20"/>
  <c r="B18" i="21" s="1"/>
  <c r="AG50" i="20"/>
  <c r="AG51" i="20" s="1"/>
  <c r="V18" i="21" s="1"/>
  <c r="AC50" i="20"/>
  <c r="Y50" i="20"/>
  <c r="U50" i="20"/>
  <c r="AG49" i="20"/>
  <c r="AC49" i="20"/>
  <c r="Y49" i="20"/>
  <c r="Y51" i="20" s="1"/>
  <c r="N18" i="21" s="1"/>
  <c r="U49" i="20"/>
  <c r="AF47" i="20"/>
  <c r="U17" i="21" s="1"/>
  <c r="AE47" i="20"/>
  <c r="T17" i="21" s="1"/>
  <c r="AD47" i="20"/>
  <c r="S17" i="21" s="1"/>
  <c r="AB47" i="20"/>
  <c r="Q17" i="21" s="1"/>
  <c r="AA47" i="20"/>
  <c r="P17" i="21" s="1"/>
  <c r="Z47" i="20"/>
  <c r="O17" i="21" s="1"/>
  <c r="X47" i="20"/>
  <c r="M17" i="21" s="1"/>
  <c r="W47" i="20"/>
  <c r="L17" i="21" s="1"/>
  <c r="V47" i="20"/>
  <c r="K17" i="21" s="1"/>
  <c r="T47" i="20"/>
  <c r="I17" i="21" s="1"/>
  <c r="S47" i="20"/>
  <c r="H17" i="21" s="1"/>
  <c r="R47" i="20"/>
  <c r="G17" i="21" s="1"/>
  <c r="O47" i="20"/>
  <c r="F17" i="21" s="1"/>
  <c r="N47" i="20"/>
  <c r="E17" i="21" s="1"/>
  <c r="M47" i="20"/>
  <c r="D17" i="21" s="1"/>
  <c r="K47" i="20"/>
  <c r="C17" i="21" s="1"/>
  <c r="J47" i="20"/>
  <c r="B17" i="21" s="1"/>
  <c r="AG46" i="20"/>
  <c r="AC46" i="20"/>
  <c r="Y46" i="20"/>
  <c r="U46" i="20"/>
  <c r="AH46" i="20" s="1"/>
  <c r="AG45" i="20"/>
  <c r="AC45" i="20"/>
  <c r="AC47" i="20" s="1"/>
  <c r="R17" i="21" s="1"/>
  <c r="Y45" i="20"/>
  <c r="U45" i="20"/>
  <c r="AF43" i="20"/>
  <c r="U16" i="21" s="1"/>
  <c r="AE43" i="20"/>
  <c r="T16" i="21" s="1"/>
  <c r="AD43" i="20"/>
  <c r="AB43" i="20"/>
  <c r="Q16" i="21" s="1"/>
  <c r="AA43" i="20"/>
  <c r="P16" i="21" s="1"/>
  <c r="Z43" i="20"/>
  <c r="O16" i="21" s="1"/>
  <c r="Y43" i="20"/>
  <c r="N16" i="21" s="1"/>
  <c r="X43" i="20"/>
  <c r="M16" i="21" s="1"/>
  <c r="W43" i="20"/>
  <c r="L16" i="21" s="1"/>
  <c r="V43" i="20"/>
  <c r="K16" i="21" s="1"/>
  <c r="T43" i="20"/>
  <c r="I16" i="21" s="1"/>
  <c r="S43" i="20"/>
  <c r="H16" i="21" s="1"/>
  <c r="R43" i="20"/>
  <c r="G16" i="21" s="1"/>
  <c r="O43" i="20"/>
  <c r="F16" i="21" s="1"/>
  <c r="N43" i="20"/>
  <c r="E16" i="21" s="1"/>
  <c r="M43" i="20"/>
  <c r="D16" i="21" s="1"/>
  <c r="K43" i="20"/>
  <c r="C16" i="21" s="1"/>
  <c r="J43" i="20"/>
  <c r="B16" i="21" s="1"/>
  <c r="AG42" i="20"/>
  <c r="AC42" i="20"/>
  <c r="Y42" i="20"/>
  <c r="U42" i="20"/>
  <c r="AG41" i="20"/>
  <c r="AC41" i="20"/>
  <c r="AC43" i="20" s="1"/>
  <c r="R16" i="21" s="1"/>
  <c r="Y41" i="20"/>
  <c r="U41" i="20"/>
  <c r="U43" i="20" s="1"/>
  <c r="J16" i="21" s="1"/>
  <c r="AF39" i="20"/>
  <c r="U15" i="21" s="1"/>
  <c r="AE39" i="20"/>
  <c r="T15" i="21" s="1"/>
  <c r="AD39" i="20"/>
  <c r="AB39" i="20"/>
  <c r="Q15" i="21" s="1"/>
  <c r="AA39" i="20"/>
  <c r="P15" i="21" s="1"/>
  <c r="Z39" i="20"/>
  <c r="O15" i="21" s="1"/>
  <c r="X39" i="20"/>
  <c r="M15" i="21" s="1"/>
  <c r="W39" i="20"/>
  <c r="L15" i="21" s="1"/>
  <c r="V39" i="20"/>
  <c r="K15" i="21" s="1"/>
  <c r="T39" i="20"/>
  <c r="I15" i="21" s="1"/>
  <c r="S39" i="20"/>
  <c r="H15" i="21" s="1"/>
  <c r="R39" i="20"/>
  <c r="O39" i="20"/>
  <c r="F15" i="21" s="1"/>
  <c r="N39" i="20"/>
  <c r="E15" i="21" s="1"/>
  <c r="M39" i="20"/>
  <c r="D15" i="21" s="1"/>
  <c r="K39" i="20"/>
  <c r="C15" i="21" s="1"/>
  <c r="J39" i="20"/>
  <c r="B15" i="21" s="1"/>
  <c r="AG38" i="20"/>
  <c r="AC38" i="20"/>
  <c r="Y38" i="20"/>
  <c r="AH38" i="20" s="1"/>
  <c r="U38" i="20"/>
  <c r="AG37" i="20"/>
  <c r="AG39" i="20" s="1"/>
  <c r="V15" i="21" s="1"/>
  <c r="AC37" i="20"/>
  <c r="Y37" i="20"/>
  <c r="U37" i="20"/>
  <c r="AF35" i="20"/>
  <c r="U14" i="21" s="1"/>
  <c r="AE35" i="20"/>
  <c r="T14" i="21" s="1"/>
  <c r="AD35" i="20"/>
  <c r="S14" i="21" s="1"/>
  <c r="AB35" i="20"/>
  <c r="Q14" i="21" s="1"/>
  <c r="AA35" i="20"/>
  <c r="P14" i="21" s="1"/>
  <c r="Z35" i="20"/>
  <c r="X35" i="20"/>
  <c r="M14" i="21" s="1"/>
  <c r="W35" i="20"/>
  <c r="L14" i="21" s="1"/>
  <c r="V35" i="20"/>
  <c r="K14" i="21" s="1"/>
  <c r="T35" i="20"/>
  <c r="I14" i="21" s="1"/>
  <c r="S35" i="20"/>
  <c r="H14" i="21" s="1"/>
  <c r="R35" i="20"/>
  <c r="G14" i="21" s="1"/>
  <c r="O35" i="20"/>
  <c r="F14" i="21" s="1"/>
  <c r="N35" i="20"/>
  <c r="E14" i="21" s="1"/>
  <c r="M35" i="20"/>
  <c r="D14" i="21" s="1"/>
  <c r="K35" i="20"/>
  <c r="C14" i="21" s="1"/>
  <c r="J35" i="20"/>
  <c r="B14" i="21" s="1"/>
  <c r="AG34" i="20"/>
  <c r="AG35" i="20" s="1"/>
  <c r="V14" i="21" s="1"/>
  <c r="AC34" i="20"/>
  <c r="AC35" i="20" s="1"/>
  <c r="R14" i="21" s="1"/>
  <c r="Y34" i="20"/>
  <c r="U34" i="20"/>
  <c r="AG33" i="20"/>
  <c r="AC33" i="20"/>
  <c r="Y33" i="20"/>
  <c r="Y35" i="20" s="1"/>
  <c r="N14" i="21" s="1"/>
  <c r="U33" i="20"/>
  <c r="AH33" i="20" s="1"/>
  <c r="AF31" i="20"/>
  <c r="U13" i="21" s="1"/>
  <c r="AE31" i="20"/>
  <c r="T13" i="21" s="1"/>
  <c r="AD31" i="20"/>
  <c r="S13" i="21" s="1"/>
  <c r="AB31" i="20"/>
  <c r="Q13" i="21" s="1"/>
  <c r="AA31" i="20"/>
  <c r="P13" i="21" s="1"/>
  <c r="Z31" i="20"/>
  <c r="O13" i="21" s="1"/>
  <c r="X31" i="20"/>
  <c r="M13" i="21" s="1"/>
  <c r="W31" i="20"/>
  <c r="L13" i="21" s="1"/>
  <c r="V31" i="20"/>
  <c r="K13" i="21" s="1"/>
  <c r="T31" i="20"/>
  <c r="I13" i="21" s="1"/>
  <c r="S31" i="20"/>
  <c r="H13" i="21" s="1"/>
  <c r="R31" i="20"/>
  <c r="O31" i="20"/>
  <c r="F13" i="21" s="1"/>
  <c r="N31" i="20"/>
  <c r="E13" i="21" s="1"/>
  <c r="M31" i="20"/>
  <c r="D13" i="21" s="1"/>
  <c r="K31" i="20"/>
  <c r="C13" i="21" s="1"/>
  <c r="J31" i="20"/>
  <c r="B13" i="21" s="1"/>
  <c r="AG30" i="20"/>
  <c r="AG31" i="20" s="1"/>
  <c r="V13" i="21" s="1"/>
  <c r="AC30" i="20"/>
  <c r="Y30" i="20"/>
  <c r="U30" i="20"/>
  <c r="AG29" i="20"/>
  <c r="AC29" i="20"/>
  <c r="AC31" i="20" s="1"/>
  <c r="R13" i="21" s="1"/>
  <c r="Y29" i="20"/>
  <c r="U29" i="20"/>
  <c r="AF27" i="20"/>
  <c r="U12" i="21" s="1"/>
  <c r="AE27" i="20"/>
  <c r="T12" i="21" s="1"/>
  <c r="AD27" i="20"/>
  <c r="S12" i="21" s="1"/>
  <c r="AB27" i="20"/>
  <c r="Q12" i="21" s="1"/>
  <c r="AA27" i="20"/>
  <c r="P12" i="21" s="1"/>
  <c r="Z27" i="20"/>
  <c r="O12" i="21" s="1"/>
  <c r="X27" i="20"/>
  <c r="M12" i="21" s="1"/>
  <c r="W27" i="20"/>
  <c r="L12" i="21" s="1"/>
  <c r="V27" i="20"/>
  <c r="K12" i="21" s="1"/>
  <c r="T27" i="20"/>
  <c r="I12" i="21" s="1"/>
  <c r="S27" i="20"/>
  <c r="H12" i="21" s="1"/>
  <c r="R27" i="20"/>
  <c r="O27" i="20"/>
  <c r="F12" i="21" s="1"/>
  <c r="N27" i="20"/>
  <c r="E12" i="21" s="1"/>
  <c r="M27" i="20"/>
  <c r="D12" i="21" s="1"/>
  <c r="K27" i="20"/>
  <c r="C12" i="21" s="1"/>
  <c r="J27" i="20"/>
  <c r="B12" i="21" s="1"/>
  <c r="AG26" i="20"/>
  <c r="AC26" i="20"/>
  <c r="Y26" i="20"/>
  <c r="U26" i="20"/>
  <c r="AG25" i="20"/>
  <c r="AC25" i="20"/>
  <c r="AC27" i="20" s="1"/>
  <c r="R12" i="21" s="1"/>
  <c r="Y25" i="20"/>
  <c r="Y27" i="20" s="1"/>
  <c r="N12" i="21" s="1"/>
  <c r="U25" i="20"/>
  <c r="AF23" i="20"/>
  <c r="U11" i="21" s="1"/>
  <c r="AE23" i="20"/>
  <c r="T11" i="21" s="1"/>
  <c r="AD23" i="20"/>
  <c r="S11" i="21" s="1"/>
  <c r="AB23" i="20"/>
  <c r="Q11" i="21" s="1"/>
  <c r="AA23" i="20"/>
  <c r="P11" i="21" s="1"/>
  <c r="Z23" i="20"/>
  <c r="O11" i="21" s="1"/>
  <c r="X23" i="20"/>
  <c r="M11" i="21" s="1"/>
  <c r="W23" i="20"/>
  <c r="L11" i="21" s="1"/>
  <c r="V23" i="20"/>
  <c r="K11" i="21" s="1"/>
  <c r="T23" i="20"/>
  <c r="I11" i="21" s="1"/>
  <c r="S23" i="20"/>
  <c r="H11" i="21" s="1"/>
  <c r="R23" i="20"/>
  <c r="G11" i="21" s="1"/>
  <c r="O23" i="20"/>
  <c r="F11" i="21" s="1"/>
  <c r="N23" i="20"/>
  <c r="M23" i="20"/>
  <c r="D11" i="21" s="1"/>
  <c r="K23" i="20"/>
  <c r="C11" i="21" s="1"/>
  <c r="J23" i="20"/>
  <c r="B11" i="21" s="1"/>
  <c r="AG22" i="20"/>
  <c r="AC22" i="20"/>
  <c r="Y22" i="20"/>
  <c r="U22" i="20"/>
  <c r="AG21" i="20"/>
  <c r="AC21" i="20"/>
  <c r="AC23" i="20" s="1"/>
  <c r="R11" i="21" s="1"/>
  <c r="Y21" i="20"/>
  <c r="U21" i="20"/>
  <c r="U23" i="20" s="1"/>
  <c r="J11" i="21" s="1"/>
  <c r="AF19" i="20"/>
  <c r="U10" i="21" s="1"/>
  <c r="AE19" i="20"/>
  <c r="T10" i="21" s="1"/>
  <c r="AD19" i="20"/>
  <c r="S10" i="21" s="1"/>
  <c r="AB19" i="20"/>
  <c r="Q10" i="21" s="1"/>
  <c r="AA19" i="20"/>
  <c r="P10" i="21" s="1"/>
  <c r="Z19" i="20"/>
  <c r="O10" i="21" s="1"/>
  <c r="X19" i="20"/>
  <c r="M10" i="21" s="1"/>
  <c r="W19" i="20"/>
  <c r="L10" i="21" s="1"/>
  <c r="V19" i="20"/>
  <c r="K10" i="21" s="1"/>
  <c r="T19" i="20"/>
  <c r="I10" i="21" s="1"/>
  <c r="S19" i="20"/>
  <c r="H10" i="21" s="1"/>
  <c r="R19" i="20"/>
  <c r="G10" i="21" s="1"/>
  <c r="O19" i="20"/>
  <c r="F10" i="21" s="1"/>
  <c r="N19" i="20"/>
  <c r="M19" i="20"/>
  <c r="D10" i="21" s="1"/>
  <c r="K19" i="20"/>
  <c r="C10" i="21" s="1"/>
  <c r="J19" i="20"/>
  <c r="B10" i="21" s="1"/>
  <c r="AG18" i="20"/>
  <c r="AC18" i="20"/>
  <c r="AC19" i="20" s="1"/>
  <c r="R10" i="21" s="1"/>
  <c r="Y18" i="20"/>
  <c r="U18" i="20"/>
  <c r="AG17" i="20"/>
  <c r="AG19" i="20" s="1"/>
  <c r="V10" i="21" s="1"/>
  <c r="AC17" i="20"/>
  <c r="Y17" i="20"/>
  <c r="U17" i="20"/>
  <c r="U19" i="20" s="1"/>
  <c r="J10" i="21" s="1"/>
  <c r="AF15" i="20"/>
  <c r="U9" i="21" s="1"/>
  <c r="AE15" i="20"/>
  <c r="T9" i="21" s="1"/>
  <c r="AD15" i="20"/>
  <c r="S9" i="21" s="1"/>
  <c r="AB15" i="20"/>
  <c r="Q9" i="21" s="1"/>
  <c r="AA15" i="20"/>
  <c r="P9" i="21" s="1"/>
  <c r="Z15" i="20"/>
  <c r="O9" i="21" s="1"/>
  <c r="X15" i="20"/>
  <c r="M9" i="21" s="1"/>
  <c r="W15" i="20"/>
  <c r="L9" i="21" s="1"/>
  <c r="V15" i="20"/>
  <c r="K9" i="21" s="1"/>
  <c r="T15" i="20"/>
  <c r="I9" i="21" s="1"/>
  <c r="S15" i="20"/>
  <c r="H9" i="21" s="1"/>
  <c r="R15" i="20"/>
  <c r="G9" i="21" s="1"/>
  <c r="O15" i="20"/>
  <c r="F9" i="21" s="1"/>
  <c r="N15" i="20"/>
  <c r="M15" i="20"/>
  <c r="D9" i="21" s="1"/>
  <c r="K15" i="20"/>
  <c r="C9" i="21" s="1"/>
  <c r="J15" i="20"/>
  <c r="B9" i="21" s="1"/>
  <c r="AI14" i="20"/>
  <c r="AG14" i="20"/>
  <c r="AG15" i="20" s="1"/>
  <c r="V9" i="21" s="1"/>
  <c r="AC14" i="20"/>
  <c r="Y14" i="20"/>
  <c r="U14" i="20"/>
  <c r="AH14" i="20" s="1"/>
  <c r="AG13" i="20"/>
  <c r="AC13" i="20"/>
  <c r="AC15" i="20" s="1"/>
  <c r="R9" i="21" s="1"/>
  <c r="Y13" i="20"/>
  <c r="U13" i="20"/>
  <c r="AF11" i="20"/>
  <c r="U8" i="21" s="1"/>
  <c r="AE11" i="20"/>
  <c r="T8" i="21" s="1"/>
  <c r="AD11" i="20"/>
  <c r="S8" i="21" s="1"/>
  <c r="AB11" i="20"/>
  <c r="AA11" i="20"/>
  <c r="P8" i="21" s="1"/>
  <c r="Z11" i="20"/>
  <c r="O8" i="21" s="1"/>
  <c r="X11" i="20"/>
  <c r="M8" i="21" s="1"/>
  <c r="W11" i="20"/>
  <c r="L8" i="21" s="1"/>
  <c r="V11" i="20"/>
  <c r="K8" i="21" s="1"/>
  <c r="T11" i="20"/>
  <c r="S11" i="20"/>
  <c r="H8" i="21" s="1"/>
  <c r="R11" i="20"/>
  <c r="G8" i="21" s="1"/>
  <c r="O11" i="20"/>
  <c r="N11" i="20"/>
  <c r="E8" i="21" s="1"/>
  <c r="M11" i="20"/>
  <c r="D8" i="21" s="1"/>
  <c r="K11" i="20"/>
  <c r="J11" i="20"/>
  <c r="AG10" i="20"/>
  <c r="AC10" i="20"/>
  <c r="AC11" i="20" s="1"/>
  <c r="Y10" i="20"/>
  <c r="Y11" i="20" s="1"/>
  <c r="N8" i="21" s="1"/>
  <c r="U10" i="20"/>
  <c r="U11" i="20" s="1"/>
  <c r="AG9" i="20"/>
  <c r="AC9" i="20"/>
  <c r="Y9" i="20"/>
  <c r="AH9" i="20" s="1"/>
  <c r="U9" i="20"/>
  <c r="V23" i="19"/>
  <c r="N21" i="19"/>
  <c r="G21" i="19"/>
  <c r="S19" i="19"/>
  <c r="M18" i="19"/>
  <c r="C18" i="19"/>
  <c r="Y17" i="19"/>
  <c r="G17" i="19"/>
  <c r="G16" i="19"/>
  <c r="E15" i="19"/>
  <c r="E14" i="19"/>
  <c r="E13" i="19"/>
  <c r="C12" i="19"/>
  <c r="U10" i="19"/>
  <c r="U9" i="19"/>
  <c r="S8" i="19"/>
  <c r="A5" i="19"/>
  <c r="A24" i="19" s="1"/>
  <c r="A72" i="18"/>
  <c r="AF71" i="18"/>
  <c r="U23" i="19" s="1"/>
  <c r="AE71" i="18"/>
  <c r="T23" i="19" s="1"/>
  <c r="AD71" i="18"/>
  <c r="S23" i="19" s="1"/>
  <c r="AB71" i="18"/>
  <c r="Q23" i="19" s="1"/>
  <c r="AA71" i="18"/>
  <c r="P23" i="19" s="1"/>
  <c r="Z71" i="18"/>
  <c r="O23" i="19" s="1"/>
  <c r="X71" i="18"/>
  <c r="M23" i="19" s="1"/>
  <c r="W71" i="18"/>
  <c r="L23" i="19" s="1"/>
  <c r="V71" i="18"/>
  <c r="K23" i="19" s="1"/>
  <c r="T71" i="18"/>
  <c r="I23" i="19" s="1"/>
  <c r="S71" i="18"/>
  <c r="H23" i="19" s="1"/>
  <c r="R71" i="18"/>
  <c r="G23" i="19" s="1"/>
  <c r="O71" i="18"/>
  <c r="F23" i="19" s="1"/>
  <c r="N71" i="18"/>
  <c r="E23" i="19" s="1"/>
  <c r="M71" i="18"/>
  <c r="D23" i="19" s="1"/>
  <c r="K71" i="18"/>
  <c r="C23" i="19" s="1"/>
  <c r="J71" i="18"/>
  <c r="B23" i="19" s="1"/>
  <c r="AG70" i="18"/>
  <c r="AC70" i="18"/>
  <c r="Y70" i="18"/>
  <c r="U70" i="18"/>
  <c r="AG69" i="18"/>
  <c r="AG71" i="18" s="1"/>
  <c r="AC69" i="18"/>
  <c r="AC71" i="18" s="1"/>
  <c r="R23" i="19" s="1"/>
  <c r="Y69" i="18"/>
  <c r="Y71" i="18" s="1"/>
  <c r="N23" i="19" s="1"/>
  <c r="U69" i="18"/>
  <c r="U71" i="18" s="1"/>
  <c r="J23" i="19" s="1"/>
  <c r="AF67" i="18"/>
  <c r="U22" i="19" s="1"/>
  <c r="AE67" i="18"/>
  <c r="T22" i="19" s="1"/>
  <c r="AD67" i="18"/>
  <c r="S22" i="19" s="1"/>
  <c r="AB67" i="18"/>
  <c r="Q22" i="19" s="1"/>
  <c r="AA67" i="18"/>
  <c r="P22" i="19" s="1"/>
  <c r="Z67" i="18"/>
  <c r="O22" i="19" s="1"/>
  <c r="X67" i="18"/>
  <c r="M22" i="19" s="1"/>
  <c r="W67" i="18"/>
  <c r="L22" i="19" s="1"/>
  <c r="V67" i="18"/>
  <c r="K22" i="19" s="1"/>
  <c r="T67" i="18"/>
  <c r="I22" i="19" s="1"/>
  <c r="S67" i="18"/>
  <c r="H22" i="19" s="1"/>
  <c r="R67" i="18"/>
  <c r="G22" i="19" s="1"/>
  <c r="O67" i="18"/>
  <c r="F22" i="19" s="1"/>
  <c r="N67" i="18"/>
  <c r="E22" i="19" s="1"/>
  <c r="M67" i="18"/>
  <c r="D22" i="19" s="1"/>
  <c r="K67" i="18"/>
  <c r="C22" i="19" s="1"/>
  <c r="J67" i="18"/>
  <c r="B22" i="19" s="1"/>
  <c r="AG66" i="18"/>
  <c r="AC66" i="18"/>
  <c r="Y66" i="18"/>
  <c r="U66" i="18"/>
  <c r="AG65" i="18"/>
  <c r="AC65" i="18"/>
  <c r="Y65" i="18"/>
  <c r="Y67" i="18" s="1"/>
  <c r="N22" i="19" s="1"/>
  <c r="U65" i="18"/>
  <c r="AF63" i="18"/>
  <c r="U21" i="19" s="1"/>
  <c r="AE63" i="18"/>
  <c r="T21" i="19" s="1"/>
  <c r="AD63" i="18"/>
  <c r="S21" i="19" s="1"/>
  <c r="AB63" i="18"/>
  <c r="Q21" i="19" s="1"/>
  <c r="AA63" i="18"/>
  <c r="P21" i="19" s="1"/>
  <c r="Z63" i="18"/>
  <c r="O21" i="19" s="1"/>
  <c r="X63" i="18"/>
  <c r="M21" i="19" s="1"/>
  <c r="W63" i="18"/>
  <c r="L21" i="19" s="1"/>
  <c r="V63" i="18"/>
  <c r="K21" i="19" s="1"/>
  <c r="T63" i="18"/>
  <c r="I21" i="19" s="1"/>
  <c r="S63" i="18"/>
  <c r="H21" i="19" s="1"/>
  <c r="R63" i="18"/>
  <c r="O63" i="18"/>
  <c r="F21" i="19" s="1"/>
  <c r="N63" i="18"/>
  <c r="E21" i="19" s="1"/>
  <c r="M63" i="18"/>
  <c r="D21" i="19" s="1"/>
  <c r="K63" i="18"/>
  <c r="C21" i="19" s="1"/>
  <c r="J63" i="18"/>
  <c r="B21" i="19" s="1"/>
  <c r="AG62" i="18"/>
  <c r="AC62" i="18"/>
  <c r="Y62" i="18"/>
  <c r="U62" i="18"/>
  <c r="AG61" i="18"/>
  <c r="AC61" i="18"/>
  <c r="Y61" i="18"/>
  <c r="Y63" i="18" s="1"/>
  <c r="U61" i="18"/>
  <c r="AF59" i="18"/>
  <c r="U20" i="19" s="1"/>
  <c r="AE59" i="18"/>
  <c r="T20" i="19" s="1"/>
  <c r="AD59" i="18"/>
  <c r="S20" i="19" s="1"/>
  <c r="AB59" i="18"/>
  <c r="Q20" i="19" s="1"/>
  <c r="AA59" i="18"/>
  <c r="P20" i="19" s="1"/>
  <c r="Z59" i="18"/>
  <c r="O20" i="19" s="1"/>
  <c r="X59" i="18"/>
  <c r="M20" i="19" s="1"/>
  <c r="W59" i="18"/>
  <c r="L20" i="19" s="1"/>
  <c r="V59" i="18"/>
  <c r="K20" i="19" s="1"/>
  <c r="T59" i="18"/>
  <c r="I20" i="19" s="1"/>
  <c r="S59" i="18"/>
  <c r="H20" i="19" s="1"/>
  <c r="R59" i="18"/>
  <c r="G20" i="19" s="1"/>
  <c r="O59" i="18"/>
  <c r="F20" i="19" s="1"/>
  <c r="N59" i="18"/>
  <c r="E20" i="19" s="1"/>
  <c r="M59" i="18"/>
  <c r="D20" i="19" s="1"/>
  <c r="K59" i="18"/>
  <c r="C20" i="19" s="1"/>
  <c r="J59" i="18"/>
  <c r="B20" i="19" s="1"/>
  <c r="AG58" i="18"/>
  <c r="AC58" i="18"/>
  <c r="Y58" i="18"/>
  <c r="U58" i="18"/>
  <c r="AH58" i="18" s="1"/>
  <c r="AI58" i="18" s="1"/>
  <c r="AG57" i="18"/>
  <c r="AG59" i="18" s="1"/>
  <c r="V20" i="19" s="1"/>
  <c r="AC57" i="18"/>
  <c r="AC59" i="18" s="1"/>
  <c r="R20" i="19" s="1"/>
  <c r="Y57" i="18"/>
  <c r="U57" i="18"/>
  <c r="AF55" i="18"/>
  <c r="U19" i="19" s="1"/>
  <c r="AE55" i="18"/>
  <c r="T19" i="19" s="1"/>
  <c r="AD55" i="18"/>
  <c r="AB55" i="18"/>
  <c r="Q19" i="19" s="1"/>
  <c r="AA55" i="18"/>
  <c r="P19" i="19" s="1"/>
  <c r="Z55" i="18"/>
  <c r="O19" i="19" s="1"/>
  <c r="X55" i="18"/>
  <c r="M19" i="19" s="1"/>
  <c r="W55" i="18"/>
  <c r="L19" i="19" s="1"/>
  <c r="V55" i="18"/>
  <c r="K19" i="19" s="1"/>
  <c r="T55" i="18"/>
  <c r="I19" i="19" s="1"/>
  <c r="S55" i="18"/>
  <c r="H19" i="19" s="1"/>
  <c r="R55" i="18"/>
  <c r="G19" i="19" s="1"/>
  <c r="O55" i="18"/>
  <c r="F19" i="19" s="1"/>
  <c r="N55" i="18"/>
  <c r="E19" i="19" s="1"/>
  <c r="M55" i="18"/>
  <c r="D19" i="19" s="1"/>
  <c r="K55" i="18"/>
  <c r="C19" i="19" s="1"/>
  <c r="J55" i="18"/>
  <c r="B19" i="19" s="1"/>
  <c r="AG54" i="18"/>
  <c r="AC54" i="18"/>
  <c r="AC55" i="18" s="1"/>
  <c r="R19" i="19" s="1"/>
  <c r="Y54" i="18"/>
  <c r="AH54" i="18" s="1"/>
  <c r="AI54" i="18" s="1"/>
  <c r="U54" i="18"/>
  <c r="AG53" i="18"/>
  <c r="AC53" i="18"/>
  <c r="Y53" i="18"/>
  <c r="U53" i="18"/>
  <c r="AF51" i="18"/>
  <c r="U18" i="19" s="1"/>
  <c r="AE51" i="18"/>
  <c r="T18" i="19" s="1"/>
  <c r="AD51" i="18"/>
  <c r="S18" i="19" s="1"/>
  <c r="AB51" i="18"/>
  <c r="Q18" i="19" s="1"/>
  <c r="AA51" i="18"/>
  <c r="P18" i="19" s="1"/>
  <c r="Z51" i="18"/>
  <c r="O18" i="19" s="1"/>
  <c r="X51" i="18"/>
  <c r="W51" i="18"/>
  <c r="L18" i="19" s="1"/>
  <c r="V51" i="18"/>
  <c r="K18" i="19" s="1"/>
  <c r="T51" i="18"/>
  <c r="I18" i="19" s="1"/>
  <c r="S51" i="18"/>
  <c r="H18" i="19" s="1"/>
  <c r="R51" i="18"/>
  <c r="G18" i="19" s="1"/>
  <c r="O51" i="18"/>
  <c r="F18" i="19" s="1"/>
  <c r="N51" i="18"/>
  <c r="E18" i="19" s="1"/>
  <c r="M51" i="18"/>
  <c r="D18" i="19" s="1"/>
  <c r="J51" i="18"/>
  <c r="B18" i="19" s="1"/>
  <c r="AG50" i="18"/>
  <c r="AG51" i="18" s="1"/>
  <c r="V18" i="19" s="1"/>
  <c r="AC50" i="18"/>
  <c r="Y50" i="18"/>
  <c r="U50" i="18"/>
  <c r="AG49" i="18"/>
  <c r="AC49" i="18"/>
  <c r="Y49" i="18"/>
  <c r="U49" i="18"/>
  <c r="AF47" i="18"/>
  <c r="U17" i="19" s="1"/>
  <c r="AE47" i="18"/>
  <c r="T17" i="19" s="1"/>
  <c r="AD47" i="18"/>
  <c r="S17" i="19" s="1"/>
  <c r="AB47" i="18"/>
  <c r="Q17" i="19" s="1"/>
  <c r="AA47" i="18"/>
  <c r="P17" i="19" s="1"/>
  <c r="Z47" i="18"/>
  <c r="O17" i="19" s="1"/>
  <c r="X47" i="18"/>
  <c r="M17" i="19" s="1"/>
  <c r="W47" i="18"/>
  <c r="L17" i="19" s="1"/>
  <c r="V47" i="18"/>
  <c r="K17" i="19" s="1"/>
  <c r="T47" i="18"/>
  <c r="I17" i="19" s="1"/>
  <c r="S47" i="18"/>
  <c r="H17" i="19" s="1"/>
  <c r="R47" i="18"/>
  <c r="O47" i="18"/>
  <c r="F17" i="19" s="1"/>
  <c r="N47" i="18"/>
  <c r="E17" i="19" s="1"/>
  <c r="M47" i="18"/>
  <c r="D17" i="19" s="1"/>
  <c r="K47" i="18"/>
  <c r="C17" i="19" s="1"/>
  <c r="J47" i="18"/>
  <c r="B17" i="19" s="1"/>
  <c r="AG46" i="18"/>
  <c r="AG47" i="18" s="1"/>
  <c r="V17" i="19" s="1"/>
  <c r="AC46" i="18"/>
  <c r="Y46" i="18"/>
  <c r="U46" i="18"/>
  <c r="AG45" i="18"/>
  <c r="AC45" i="18"/>
  <c r="AC47" i="18" s="1"/>
  <c r="R17" i="19" s="1"/>
  <c r="Y45" i="18"/>
  <c r="U45" i="18"/>
  <c r="U47" i="18" s="1"/>
  <c r="J17" i="19" s="1"/>
  <c r="AF43" i="18"/>
  <c r="U16" i="19" s="1"/>
  <c r="AE43" i="18"/>
  <c r="T16" i="19" s="1"/>
  <c r="AD43" i="18"/>
  <c r="S16" i="19" s="1"/>
  <c r="AB43" i="18"/>
  <c r="Q16" i="19" s="1"/>
  <c r="AA43" i="18"/>
  <c r="P16" i="19" s="1"/>
  <c r="Z43" i="18"/>
  <c r="O16" i="19" s="1"/>
  <c r="X43" i="18"/>
  <c r="M16" i="19" s="1"/>
  <c r="W43" i="18"/>
  <c r="L16" i="19" s="1"/>
  <c r="V43" i="18"/>
  <c r="K16" i="19" s="1"/>
  <c r="T43" i="18"/>
  <c r="I16" i="19" s="1"/>
  <c r="S43" i="18"/>
  <c r="H16" i="19" s="1"/>
  <c r="R43" i="18"/>
  <c r="O43" i="18"/>
  <c r="F16" i="19" s="1"/>
  <c r="N43" i="18"/>
  <c r="E16" i="19" s="1"/>
  <c r="M43" i="18"/>
  <c r="D16" i="19" s="1"/>
  <c r="K43" i="18"/>
  <c r="C16" i="19" s="1"/>
  <c r="J43" i="18"/>
  <c r="B16" i="19" s="1"/>
  <c r="AG42" i="18"/>
  <c r="AC42" i="18"/>
  <c r="Y42" i="18"/>
  <c r="Y43" i="18" s="1"/>
  <c r="N16" i="19" s="1"/>
  <c r="U42" i="18"/>
  <c r="AG41" i="18"/>
  <c r="AG43" i="18" s="1"/>
  <c r="V16" i="19" s="1"/>
  <c r="AC41" i="18"/>
  <c r="Y41" i="18"/>
  <c r="U41" i="18"/>
  <c r="AH41" i="18" s="1"/>
  <c r="AF39" i="18"/>
  <c r="U15" i="19" s="1"/>
  <c r="AE39" i="18"/>
  <c r="T15" i="19" s="1"/>
  <c r="AD39" i="18"/>
  <c r="S15" i="19" s="1"/>
  <c r="AB39" i="18"/>
  <c r="Q15" i="19" s="1"/>
  <c r="AA39" i="18"/>
  <c r="P15" i="19" s="1"/>
  <c r="Z39" i="18"/>
  <c r="O15" i="19" s="1"/>
  <c r="X39" i="18"/>
  <c r="M15" i="19" s="1"/>
  <c r="W39" i="18"/>
  <c r="L15" i="19" s="1"/>
  <c r="V39" i="18"/>
  <c r="K15" i="19" s="1"/>
  <c r="T39" i="18"/>
  <c r="I15" i="19" s="1"/>
  <c r="S39" i="18"/>
  <c r="H15" i="19" s="1"/>
  <c r="R39" i="18"/>
  <c r="G15" i="19" s="1"/>
  <c r="O39" i="18"/>
  <c r="F15" i="19" s="1"/>
  <c r="N39" i="18"/>
  <c r="M39" i="18"/>
  <c r="D15" i="19" s="1"/>
  <c r="K39" i="18"/>
  <c r="C15" i="19" s="1"/>
  <c r="J39" i="18"/>
  <c r="B15" i="19" s="1"/>
  <c r="AG38" i="18"/>
  <c r="AH38" i="18" s="1"/>
  <c r="AC38" i="18"/>
  <c r="Y38" i="18"/>
  <c r="U38" i="18"/>
  <c r="AG37" i="18"/>
  <c r="AC37" i="18"/>
  <c r="Y37" i="18"/>
  <c r="U37" i="18"/>
  <c r="U39" i="18" s="1"/>
  <c r="J15" i="19" s="1"/>
  <c r="AF35" i="18"/>
  <c r="U14" i="19" s="1"/>
  <c r="AE35" i="18"/>
  <c r="T14" i="19" s="1"/>
  <c r="AD35" i="18"/>
  <c r="S14" i="19" s="1"/>
  <c r="AB35" i="18"/>
  <c r="Q14" i="19" s="1"/>
  <c r="AA35" i="18"/>
  <c r="P14" i="19" s="1"/>
  <c r="Z35" i="18"/>
  <c r="O14" i="19" s="1"/>
  <c r="X35" i="18"/>
  <c r="M14" i="19" s="1"/>
  <c r="W35" i="18"/>
  <c r="L14" i="19" s="1"/>
  <c r="V35" i="18"/>
  <c r="K14" i="19" s="1"/>
  <c r="T35" i="18"/>
  <c r="I14" i="19" s="1"/>
  <c r="S35" i="18"/>
  <c r="H14" i="19" s="1"/>
  <c r="R35" i="18"/>
  <c r="G14" i="19" s="1"/>
  <c r="O35" i="18"/>
  <c r="F14" i="19" s="1"/>
  <c r="N35" i="18"/>
  <c r="M35" i="18"/>
  <c r="D14" i="19" s="1"/>
  <c r="K35" i="18"/>
  <c r="C14" i="19" s="1"/>
  <c r="J35" i="18"/>
  <c r="B14" i="19" s="1"/>
  <c r="AG34" i="18"/>
  <c r="AC34" i="18"/>
  <c r="Y34" i="18"/>
  <c r="U34" i="18"/>
  <c r="AG33" i="18"/>
  <c r="AC33" i="18"/>
  <c r="AC35" i="18" s="1"/>
  <c r="R14" i="19" s="1"/>
  <c r="Y33" i="18"/>
  <c r="Y35" i="18" s="1"/>
  <c r="N14" i="19" s="1"/>
  <c r="U33" i="18"/>
  <c r="U35" i="18" s="1"/>
  <c r="J14" i="19" s="1"/>
  <c r="AF31" i="18"/>
  <c r="U13" i="19" s="1"/>
  <c r="AE31" i="18"/>
  <c r="T13" i="19" s="1"/>
  <c r="AD31" i="18"/>
  <c r="S13" i="19" s="1"/>
  <c r="AB31" i="18"/>
  <c r="Q13" i="19" s="1"/>
  <c r="AA31" i="18"/>
  <c r="P13" i="19" s="1"/>
  <c r="Z31" i="18"/>
  <c r="O13" i="19" s="1"/>
  <c r="X31" i="18"/>
  <c r="M13" i="19" s="1"/>
  <c r="W31" i="18"/>
  <c r="L13" i="19" s="1"/>
  <c r="V31" i="18"/>
  <c r="K13" i="19" s="1"/>
  <c r="T31" i="18"/>
  <c r="I13" i="19" s="1"/>
  <c r="S31" i="18"/>
  <c r="H13" i="19" s="1"/>
  <c r="R31" i="18"/>
  <c r="G13" i="19" s="1"/>
  <c r="O31" i="18"/>
  <c r="F13" i="19" s="1"/>
  <c r="N31" i="18"/>
  <c r="M31" i="18"/>
  <c r="D13" i="19" s="1"/>
  <c r="K31" i="18"/>
  <c r="C13" i="19" s="1"/>
  <c r="J31" i="18"/>
  <c r="B13" i="19" s="1"/>
  <c r="AG30" i="18"/>
  <c r="AC30" i="18"/>
  <c r="Y30" i="18"/>
  <c r="Y31" i="18" s="1"/>
  <c r="N13" i="19" s="1"/>
  <c r="U30" i="18"/>
  <c r="AH30" i="18" s="1"/>
  <c r="AG29" i="18"/>
  <c r="AC29" i="18"/>
  <c r="AC31" i="18" s="1"/>
  <c r="R13" i="19" s="1"/>
  <c r="Y29" i="18"/>
  <c r="U29" i="18"/>
  <c r="AF27" i="18"/>
  <c r="U12" i="19" s="1"/>
  <c r="AE27" i="18"/>
  <c r="T12" i="19" s="1"/>
  <c r="AD27" i="18"/>
  <c r="S12" i="19" s="1"/>
  <c r="AB27" i="18"/>
  <c r="Q12" i="19" s="1"/>
  <c r="AA27" i="18"/>
  <c r="P12" i="19" s="1"/>
  <c r="Z27" i="18"/>
  <c r="O12" i="19" s="1"/>
  <c r="X27" i="18"/>
  <c r="M12" i="19" s="1"/>
  <c r="W27" i="18"/>
  <c r="L12" i="19" s="1"/>
  <c r="V27" i="18"/>
  <c r="K12" i="19" s="1"/>
  <c r="U27" i="18"/>
  <c r="J12" i="19" s="1"/>
  <c r="T27" i="18"/>
  <c r="I12" i="19" s="1"/>
  <c r="S27" i="18"/>
  <c r="H12" i="19" s="1"/>
  <c r="R27" i="18"/>
  <c r="G12" i="19" s="1"/>
  <c r="O27" i="18"/>
  <c r="F12" i="19" s="1"/>
  <c r="N27" i="18"/>
  <c r="E12" i="19" s="1"/>
  <c r="M27" i="18"/>
  <c r="D12" i="19" s="1"/>
  <c r="K27" i="18"/>
  <c r="J27" i="18"/>
  <c r="B12" i="19" s="1"/>
  <c r="AG26" i="18"/>
  <c r="AC26" i="18"/>
  <c r="Y26" i="18"/>
  <c r="U26" i="18"/>
  <c r="AG25" i="18"/>
  <c r="AG27" i="18" s="1"/>
  <c r="V12" i="19" s="1"/>
  <c r="AC25" i="18"/>
  <c r="AC27" i="18" s="1"/>
  <c r="R12" i="19" s="1"/>
  <c r="Y25" i="18"/>
  <c r="Y27" i="18" s="1"/>
  <c r="N12" i="19" s="1"/>
  <c r="U25" i="18"/>
  <c r="AF23" i="18"/>
  <c r="U11" i="19" s="1"/>
  <c r="AE23" i="18"/>
  <c r="T11" i="19" s="1"/>
  <c r="AD23" i="18"/>
  <c r="S11" i="19" s="1"/>
  <c r="AB23" i="18"/>
  <c r="Q11" i="19" s="1"/>
  <c r="AA23" i="18"/>
  <c r="P11" i="19" s="1"/>
  <c r="Z23" i="18"/>
  <c r="O11" i="19" s="1"/>
  <c r="X23" i="18"/>
  <c r="M11" i="19" s="1"/>
  <c r="W23" i="18"/>
  <c r="L11" i="19" s="1"/>
  <c r="V23" i="18"/>
  <c r="K11" i="19" s="1"/>
  <c r="T23" i="18"/>
  <c r="I11" i="19" s="1"/>
  <c r="S23" i="18"/>
  <c r="H11" i="19" s="1"/>
  <c r="R23" i="18"/>
  <c r="G11" i="19" s="1"/>
  <c r="O23" i="18"/>
  <c r="F11" i="19" s="1"/>
  <c r="N23" i="18"/>
  <c r="E11" i="19" s="1"/>
  <c r="M23" i="18"/>
  <c r="D11" i="19" s="1"/>
  <c r="K23" i="18"/>
  <c r="C11" i="19" s="1"/>
  <c r="J23" i="18"/>
  <c r="B11" i="19" s="1"/>
  <c r="AG22" i="18"/>
  <c r="AC22" i="18"/>
  <c r="Y22" i="18"/>
  <c r="Y23" i="18" s="1"/>
  <c r="N11" i="19" s="1"/>
  <c r="U22" i="18"/>
  <c r="AH22" i="18" s="1"/>
  <c r="AH21" i="18"/>
  <c r="AG21" i="18"/>
  <c r="AG23" i="18" s="1"/>
  <c r="V11" i="19" s="1"/>
  <c r="AC21" i="18"/>
  <c r="Y21" i="18"/>
  <c r="U21" i="18"/>
  <c r="AF19" i="18"/>
  <c r="AE19" i="18"/>
  <c r="T10" i="19" s="1"/>
  <c r="AD19" i="18"/>
  <c r="S10" i="19" s="1"/>
  <c r="AB19" i="18"/>
  <c r="Q10" i="19" s="1"/>
  <c r="AA19" i="18"/>
  <c r="P10" i="19" s="1"/>
  <c r="Z19" i="18"/>
  <c r="O10" i="19" s="1"/>
  <c r="X19" i="18"/>
  <c r="M10" i="19" s="1"/>
  <c r="W19" i="18"/>
  <c r="L10" i="19" s="1"/>
  <c r="V19" i="18"/>
  <c r="K10" i="19" s="1"/>
  <c r="T19" i="18"/>
  <c r="I10" i="19" s="1"/>
  <c r="S19" i="18"/>
  <c r="H10" i="19" s="1"/>
  <c r="R19" i="18"/>
  <c r="G10" i="19" s="1"/>
  <c r="O19" i="18"/>
  <c r="F10" i="19" s="1"/>
  <c r="N19" i="18"/>
  <c r="E10" i="19" s="1"/>
  <c r="M19" i="18"/>
  <c r="D10" i="19" s="1"/>
  <c r="K19" i="18"/>
  <c r="C10" i="19" s="1"/>
  <c r="J19" i="18"/>
  <c r="B10" i="19" s="1"/>
  <c r="AG18" i="18"/>
  <c r="AG19" i="18" s="1"/>
  <c r="V10" i="19" s="1"/>
  <c r="AC18" i="18"/>
  <c r="Y18" i="18"/>
  <c r="U18" i="18"/>
  <c r="AG17" i="18"/>
  <c r="AC17" i="18"/>
  <c r="Y17" i="18"/>
  <c r="U17" i="18"/>
  <c r="AF15" i="18"/>
  <c r="AE15" i="18"/>
  <c r="T9" i="19" s="1"/>
  <c r="AD15" i="18"/>
  <c r="S9" i="19" s="1"/>
  <c r="AB15" i="18"/>
  <c r="Q9" i="19" s="1"/>
  <c r="AA15" i="18"/>
  <c r="P9" i="19" s="1"/>
  <c r="Z15" i="18"/>
  <c r="O9" i="19" s="1"/>
  <c r="X15" i="18"/>
  <c r="M9" i="19" s="1"/>
  <c r="W15" i="18"/>
  <c r="L9" i="19" s="1"/>
  <c r="V15" i="18"/>
  <c r="K9" i="19" s="1"/>
  <c r="T15" i="18"/>
  <c r="I9" i="19" s="1"/>
  <c r="S15" i="18"/>
  <c r="H9" i="19" s="1"/>
  <c r="R15" i="18"/>
  <c r="G9" i="19" s="1"/>
  <c r="O15" i="18"/>
  <c r="F9" i="19" s="1"/>
  <c r="N15" i="18"/>
  <c r="E9" i="19" s="1"/>
  <c r="M15" i="18"/>
  <c r="D9" i="19" s="1"/>
  <c r="K15" i="18"/>
  <c r="C9" i="19" s="1"/>
  <c r="J15" i="18"/>
  <c r="B9" i="19" s="1"/>
  <c r="AG14" i="18"/>
  <c r="AG15" i="18" s="1"/>
  <c r="V9" i="19" s="1"/>
  <c r="AC14" i="18"/>
  <c r="Y14" i="18"/>
  <c r="U14" i="18"/>
  <c r="AG13" i="18"/>
  <c r="AC13" i="18"/>
  <c r="AC15" i="18" s="1"/>
  <c r="R9" i="19" s="1"/>
  <c r="Y13" i="18"/>
  <c r="U13" i="18"/>
  <c r="AH13" i="18" s="1"/>
  <c r="AF11" i="18"/>
  <c r="U8" i="19" s="1"/>
  <c r="AE11" i="18"/>
  <c r="T8" i="19" s="1"/>
  <c r="AD11" i="18"/>
  <c r="AB11" i="18"/>
  <c r="AA11" i="18"/>
  <c r="P8" i="19" s="1"/>
  <c r="Z11" i="18"/>
  <c r="O8" i="19" s="1"/>
  <c r="Y11" i="18"/>
  <c r="N8" i="19" s="1"/>
  <c r="X11" i="18"/>
  <c r="M8" i="19" s="1"/>
  <c r="W11" i="18"/>
  <c r="L8" i="19" s="1"/>
  <c r="V11" i="18"/>
  <c r="K8" i="19" s="1"/>
  <c r="T11" i="18"/>
  <c r="S11" i="18"/>
  <c r="H8" i="19" s="1"/>
  <c r="R11" i="18"/>
  <c r="G8" i="19" s="1"/>
  <c r="O11" i="18"/>
  <c r="N11" i="18"/>
  <c r="E8" i="19" s="1"/>
  <c r="M11" i="18"/>
  <c r="D8" i="19" s="1"/>
  <c r="K11" i="18"/>
  <c r="C8" i="19" s="1"/>
  <c r="J11" i="18"/>
  <c r="AG10" i="18"/>
  <c r="AC10" i="18"/>
  <c r="Y10" i="18"/>
  <c r="U10" i="18"/>
  <c r="AG9" i="18"/>
  <c r="AC9" i="18"/>
  <c r="AC11" i="18" s="1"/>
  <c r="Y9" i="18"/>
  <c r="U9" i="18"/>
  <c r="U11" i="18" s="1"/>
  <c r="E20" i="17"/>
  <c r="U19" i="17"/>
  <c r="G18" i="17"/>
  <c r="C18" i="17"/>
  <c r="Y17" i="17"/>
  <c r="G17" i="17"/>
  <c r="K16" i="17"/>
  <c r="K15" i="17"/>
  <c r="C14" i="17"/>
  <c r="U12" i="17"/>
  <c r="U11" i="17"/>
  <c r="O10" i="17"/>
  <c r="F9" i="17"/>
  <c r="E8" i="17"/>
  <c r="A5" i="17"/>
  <c r="A24" i="17" s="1"/>
  <c r="A72" i="16"/>
  <c r="U23" i="17"/>
  <c r="T23" i="17"/>
  <c r="S23" i="17"/>
  <c r="Q23" i="17"/>
  <c r="P23" i="17"/>
  <c r="O23" i="17"/>
  <c r="M23" i="17"/>
  <c r="L23" i="17"/>
  <c r="K23" i="17"/>
  <c r="I23" i="17"/>
  <c r="H23" i="17"/>
  <c r="G23" i="17"/>
  <c r="O71" i="16"/>
  <c r="F23" i="17" s="1"/>
  <c r="N71" i="16"/>
  <c r="E23" i="17" s="1"/>
  <c r="M71" i="16"/>
  <c r="D23" i="17" s="1"/>
  <c r="C23" i="17"/>
  <c r="J71" i="16"/>
  <c r="B23" i="17" s="1"/>
  <c r="AG70" i="16"/>
  <c r="AC70" i="16"/>
  <c r="Y70" i="16"/>
  <c r="AH70" i="16" s="1"/>
  <c r="U70" i="16"/>
  <c r="AG69" i="16"/>
  <c r="V23" i="17" s="1"/>
  <c r="AC69" i="16"/>
  <c r="R23" i="17" s="1"/>
  <c r="Y69" i="16"/>
  <c r="U69" i="16"/>
  <c r="AF67" i="16"/>
  <c r="U22" i="17" s="1"/>
  <c r="AE67" i="16"/>
  <c r="T22" i="17" s="1"/>
  <c r="AD67" i="16"/>
  <c r="S22" i="17" s="1"/>
  <c r="AB67" i="16"/>
  <c r="Q22" i="17" s="1"/>
  <c r="AA67" i="16"/>
  <c r="P22" i="17" s="1"/>
  <c r="Z67" i="16"/>
  <c r="O22" i="17" s="1"/>
  <c r="X67" i="16"/>
  <c r="M22" i="17" s="1"/>
  <c r="W67" i="16"/>
  <c r="L22" i="17" s="1"/>
  <c r="V67" i="16"/>
  <c r="K22" i="17" s="1"/>
  <c r="T67" i="16"/>
  <c r="I22" i="17" s="1"/>
  <c r="S67" i="16"/>
  <c r="H22" i="17" s="1"/>
  <c r="R67" i="16"/>
  <c r="G22" i="17" s="1"/>
  <c r="O67" i="16"/>
  <c r="F22" i="17" s="1"/>
  <c r="N67" i="16"/>
  <c r="E22" i="17" s="1"/>
  <c r="M67" i="16"/>
  <c r="D22" i="17" s="1"/>
  <c r="K67" i="16"/>
  <c r="C22" i="17" s="1"/>
  <c r="J67" i="16"/>
  <c r="B22" i="17" s="1"/>
  <c r="AG66" i="16"/>
  <c r="AC66" i="16"/>
  <c r="Y66" i="16"/>
  <c r="U66" i="16"/>
  <c r="AG65" i="16"/>
  <c r="AC65" i="16"/>
  <c r="Y65" i="16"/>
  <c r="U65" i="16"/>
  <c r="U67" i="16" s="1"/>
  <c r="J22" i="17" s="1"/>
  <c r="AF63" i="16"/>
  <c r="U21" i="17" s="1"/>
  <c r="AE63" i="16"/>
  <c r="T21" i="17" s="1"/>
  <c r="AD63" i="16"/>
  <c r="S21" i="17" s="1"/>
  <c r="AB63" i="16"/>
  <c r="Q21" i="17" s="1"/>
  <c r="AA63" i="16"/>
  <c r="P21" i="17" s="1"/>
  <c r="Z63" i="16"/>
  <c r="O21" i="17" s="1"/>
  <c r="X63" i="16"/>
  <c r="M21" i="17" s="1"/>
  <c r="W63" i="16"/>
  <c r="L21" i="17" s="1"/>
  <c r="V63" i="16"/>
  <c r="K21" i="17" s="1"/>
  <c r="T63" i="16"/>
  <c r="I21" i="17" s="1"/>
  <c r="S63" i="16"/>
  <c r="H21" i="17" s="1"/>
  <c r="R63" i="16"/>
  <c r="G21" i="17" s="1"/>
  <c r="O63" i="16"/>
  <c r="F21" i="17" s="1"/>
  <c r="N63" i="16"/>
  <c r="E21" i="17" s="1"/>
  <c r="M63" i="16"/>
  <c r="D21" i="17" s="1"/>
  <c r="K63" i="16"/>
  <c r="C21" i="17" s="1"/>
  <c r="J63" i="16"/>
  <c r="B21" i="17" s="1"/>
  <c r="AG62" i="16"/>
  <c r="AC62" i="16"/>
  <c r="Y62" i="16"/>
  <c r="U62" i="16"/>
  <c r="AG61" i="16"/>
  <c r="AC61" i="16"/>
  <c r="Y61" i="16"/>
  <c r="U61" i="16"/>
  <c r="AF59" i="16"/>
  <c r="U20" i="17" s="1"/>
  <c r="AE59" i="16"/>
  <c r="T20" i="17" s="1"/>
  <c r="AD59" i="16"/>
  <c r="S20" i="17" s="1"/>
  <c r="AB59" i="16"/>
  <c r="Q20" i="17" s="1"/>
  <c r="AA59" i="16"/>
  <c r="P20" i="17" s="1"/>
  <c r="Z59" i="16"/>
  <c r="O20" i="17" s="1"/>
  <c r="X59" i="16"/>
  <c r="M20" i="17" s="1"/>
  <c r="W59" i="16"/>
  <c r="L20" i="17" s="1"/>
  <c r="V59" i="16"/>
  <c r="K20" i="17" s="1"/>
  <c r="T59" i="16"/>
  <c r="I20" i="17" s="1"/>
  <c r="S59" i="16"/>
  <c r="H20" i="17" s="1"/>
  <c r="R59" i="16"/>
  <c r="G20" i="17" s="1"/>
  <c r="O59" i="16"/>
  <c r="F20" i="17" s="1"/>
  <c r="N59" i="16"/>
  <c r="M59" i="16"/>
  <c r="D20" i="17" s="1"/>
  <c r="K59" i="16"/>
  <c r="C20" i="17" s="1"/>
  <c r="J59" i="16"/>
  <c r="B20" i="17" s="1"/>
  <c r="AG58" i="16"/>
  <c r="AC58" i="16"/>
  <c r="Y58" i="16"/>
  <c r="U58" i="16"/>
  <c r="AG57" i="16"/>
  <c r="AG59" i="16" s="1"/>
  <c r="V20" i="17" s="1"/>
  <c r="AC57" i="16"/>
  <c r="AC59" i="16" s="1"/>
  <c r="R20" i="17" s="1"/>
  <c r="Y57" i="16"/>
  <c r="Y59" i="16" s="1"/>
  <c r="N20" i="17" s="1"/>
  <c r="U57" i="16"/>
  <c r="AF55" i="16"/>
  <c r="AE55" i="16"/>
  <c r="T19" i="17" s="1"/>
  <c r="AD55" i="16"/>
  <c r="S19" i="17" s="1"/>
  <c r="AB55" i="16"/>
  <c r="Q19" i="17" s="1"/>
  <c r="AA55" i="16"/>
  <c r="P19" i="17" s="1"/>
  <c r="Z55" i="16"/>
  <c r="O19" i="17" s="1"/>
  <c r="X55" i="16"/>
  <c r="M19" i="17" s="1"/>
  <c r="W55" i="16"/>
  <c r="L19" i="17" s="1"/>
  <c r="V55" i="16"/>
  <c r="K19" i="17" s="1"/>
  <c r="T55" i="16"/>
  <c r="I19" i="17" s="1"/>
  <c r="S55" i="16"/>
  <c r="H19" i="17" s="1"/>
  <c r="R55" i="16"/>
  <c r="G19" i="17" s="1"/>
  <c r="O55" i="16"/>
  <c r="F19" i="17" s="1"/>
  <c r="N55" i="16"/>
  <c r="E19" i="17" s="1"/>
  <c r="M55" i="16"/>
  <c r="D19" i="17" s="1"/>
  <c r="K55" i="16"/>
  <c r="C19" i="17" s="1"/>
  <c r="J55" i="16"/>
  <c r="B19" i="17" s="1"/>
  <c r="AG54" i="16"/>
  <c r="AC54" i="16"/>
  <c r="Y54" i="16"/>
  <c r="U54" i="16"/>
  <c r="AG53" i="16"/>
  <c r="AG55" i="16" s="1"/>
  <c r="V19" i="17" s="1"/>
  <c r="AC53" i="16"/>
  <c r="Y53" i="16"/>
  <c r="U53" i="16"/>
  <c r="AF51" i="16"/>
  <c r="U18" i="17" s="1"/>
  <c r="AE51" i="16"/>
  <c r="T18" i="17" s="1"/>
  <c r="AD51" i="16"/>
  <c r="S18" i="17" s="1"/>
  <c r="AB51" i="16"/>
  <c r="Q18" i="17" s="1"/>
  <c r="AA51" i="16"/>
  <c r="P18" i="17" s="1"/>
  <c r="Z51" i="16"/>
  <c r="O18" i="17" s="1"/>
  <c r="X51" i="16"/>
  <c r="M18" i="17" s="1"/>
  <c r="W51" i="16"/>
  <c r="L18" i="17" s="1"/>
  <c r="V51" i="16"/>
  <c r="K18" i="17" s="1"/>
  <c r="T51" i="16"/>
  <c r="I18" i="17" s="1"/>
  <c r="S51" i="16"/>
  <c r="H18" i="17" s="1"/>
  <c r="R51" i="16"/>
  <c r="O51" i="16"/>
  <c r="F18" i="17" s="1"/>
  <c r="N51" i="16"/>
  <c r="E18" i="17" s="1"/>
  <c r="M51" i="16"/>
  <c r="D18" i="17" s="1"/>
  <c r="J51" i="16"/>
  <c r="B18" i="17" s="1"/>
  <c r="AG50" i="16"/>
  <c r="AC50" i="16"/>
  <c r="Y50" i="16"/>
  <c r="U50" i="16"/>
  <c r="AG49" i="16"/>
  <c r="AG51" i="16" s="1"/>
  <c r="V18" i="17" s="1"/>
  <c r="AC49" i="16"/>
  <c r="Y49" i="16"/>
  <c r="Y51" i="16" s="1"/>
  <c r="N18" i="17" s="1"/>
  <c r="U49" i="16"/>
  <c r="AF47" i="16"/>
  <c r="U17" i="17" s="1"/>
  <c r="AE47" i="16"/>
  <c r="T17" i="17" s="1"/>
  <c r="AD47" i="16"/>
  <c r="S17" i="17" s="1"/>
  <c r="AB47" i="16"/>
  <c r="Q17" i="17" s="1"/>
  <c r="AA47" i="16"/>
  <c r="P17" i="17" s="1"/>
  <c r="Z47" i="16"/>
  <c r="O17" i="17" s="1"/>
  <c r="X47" i="16"/>
  <c r="M17" i="17" s="1"/>
  <c r="W47" i="16"/>
  <c r="L17" i="17" s="1"/>
  <c r="V47" i="16"/>
  <c r="K17" i="17" s="1"/>
  <c r="U47" i="16"/>
  <c r="J17" i="17" s="1"/>
  <c r="T47" i="16"/>
  <c r="I17" i="17" s="1"/>
  <c r="S47" i="16"/>
  <c r="H17" i="17" s="1"/>
  <c r="R47" i="16"/>
  <c r="O47" i="16"/>
  <c r="F17" i="17" s="1"/>
  <c r="N47" i="16"/>
  <c r="E17" i="17" s="1"/>
  <c r="M47" i="16"/>
  <c r="D17" i="17" s="1"/>
  <c r="K47" i="16"/>
  <c r="C17" i="17" s="1"/>
  <c r="J47" i="16"/>
  <c r="B17" i="17" s="1"/>
  <c r="AI46" i="16"/>
  <c r="AG46" i="16"/>
  <c r="AC46" i="16"/>
  <c r="Y46" i="16"/>
  <c r="U46" i="16"/>
  <c r="AH46" i="16" s="1"/>
  <c r="AG45" i="16"/>
  <c r="AC45" i="16"/>
  <c r="AC47" i="16" s="1"/>
  <c r="R17" i="17" s="1"/>
  <c r="Y45" i="16"/>
  <c r="U45" i="16"/>
  <c r="AF43" i="16"/>
  <c r="U16" i="17" s="1"/>
  <c r="AE43" i="16"/>
  <c r="T16" i="17" s="1"/>
  <c r="AD43" i="16"/>
  <c r="S16" i="17" s="1"/>
  <c r="AB43" i="16"/>
  <c r="Q16" i="17" s="1"/>
  <c r="AA43" i="16"/>
  <c r="P16" i="17" s="1"/>
  <c r="Z43" i="16"/>
  <c r="O16" i="17" s="1"/>
  <c r="X43" i="16"/>
  <c r="M16" i="17" s="1"/>
  <c r="W43" i="16"/>
  <c r="L16" i="17" s="1"/>
  <c r="V43" i="16"/>
  <c r="T43" i="16"/>
  <c r="I16" i="17" s="1"/>
  <c r="S43" i="16"/>
  <c r="H16" i="17" s="1"/>
  <c r="R43" i="16"/>
  <c r="G16" i="17" s="1"/>
  <c r="O43" i="16"/>
  <c r="F16" i="17" s="1"/>
  <c r="N43" i="16"/>
  <c r="E16" i="17" s="1"/>
  <c r="M43" i="16"/>
  <c r="D16" i="17" s="1"/>
  <c r="K43" i="16"/>
  <c r="C16" i="17" s="1"/>
  <c r="J43" i="16"/>
  <c r="B16" i="17" s="1"/>
  <c r="AG42" i="16"/>
  <c r="AC42" i="16"/>
  <c r="AC43" i="16" s="1"/>
  <c r="R16" i="17" s="1"/>
  <c r="Y42" i="16"/>
  <c r="U42" i="16"/>
  <c r="AG41" i="16"/>
  <c r="AC41" i="16"/>
  <c r="Y41" i="16"/>
  <c r="Y43" i="16" s="1"/>
  <c r="N16" i="17" s="1"/>
  <c r="U41" i="16"/>
  <c r="U43" i="16" s="1"/>
  <c r="J16" i="17" s="1"/>
  <c r="AG39" i="16"/>
  <c r="V15" i="17" s="1"/>
  <c r="AF39" i="16"/>
  <c r="U15" i="17" s="1"/>
  <c r="AE39" i="16"/>
  <c r="T15" i="17" s="1"/>
  <c r="AD39" i="16"/>
  <c r="S15" i="17" s="1"/>
  <c r="AB39" i="16"/>
  <c r="Q15" i="17" s="1"/>
  <c r="AA39" i="16"/>
  <c r="P15" i="17" s="1"/>
  <c r="Z39" i="16"/>
  <c r="O15" i="17" s="1"/>
  <c r="X39" i="16"/>
  <c r="M15" i="17" s="1"/>
  <c r="W39" i="16"/>
  <c r="L15" i="17" s="1"/>
  <c r="V39" i="16"/>
  <c r="T39" i="16"/>
  <c r="I15" i="17" s="1"/>
  <c r="S39" i="16"/>
  <c r="H15" i="17" s="1"/>
  <c r="R39" i="16"/>
  <c r="G15" i="17" s="1"/>
  <c r="O39" i="16"/>
  <c r="F15" i="17" s="1"/>
  <c r="N39" i="16"/>
  <c r="E15" i="17" s="1"/>
  <c r="M39" i="16"/>
  <c r="D15" i="17" s="1"/>
  <c r="K39" i="16"/>
  <c r="C15" i="17" s="1"/>
  <c r="J39" i="16"/>
  <c r="B15" i="17" s="1"/>
  <c r="AG38" i="16"/>
  <c r="AC38" i="16"/>
  <c r="Y38" i="16"/>
  <c r="U38" i="16"/>
  <c r="AG37" i="16"/>
  <c r="AC37" i="16"/>
  <c r="AC39" i="16" s="1"/>
  <c r="R15" i="17" s="1"/>
  <c r="Y37" i="16"/>
  <c r="U37" i="16"/>
  <c r="U39" i="16" s="1"/>
  <c r="J15" i="17" s="1"/>
  <c r="AF35" i="16"/>
  <c r="U14" i="17" s="1"/>
  <c r="AE35" i="16"/>
  <c r="T14" i="17" s="1"/>
  <c r="AD35" i="16"/>
  <c r="S14" i="17" s="1"/>
  <c r="AB35" i="16"/>
  <c r="Q14" i="17" s="1"/>
  <c r="AA35" i="16"/>
  <c r="P14" i="17" s="1"/>
  <c r="Z35" i="16"/>
  <c r="O14" i="17" s="1"/>
  <c r="Y35" i="16"/>
  <c r="N14" i="17" s="1"/>
  <c r="X35" i="16"/>
  <c r="M14" i="17" s="1"/>
  <c r="W35" i="16"/>
  <c r="L14" i="17" s="1"/>
  <c r="V35" i="16"/>
  <c r="K14" i="17" s="1"/>
  <c r="T35" i="16"/>
  <c r="I14" i="17" s="1"/>
  <c r="S35" i="16"/>
  <c r="H14" i="17" s="1"/>
  <c r="R35" i="16"/>
  <c r="G14" i="17" s="1"/>
  <c r="O35" i="16"/>
  <c r="F14" i="17" s="1"/>
  <c r="N35" i="16"/>
  <c r="E14" i="17" s="1"/>
  <c r="M35" i="16"/>
  <c r="D14" i="17" s="1"/>
  <c r="K35" i="16"/>
  <c r="J35" i="16"/>
  <c r="B14" i="17" s="1"/>
  <c r="AG34" i="16"/>
  <c r="AC34" i="16"/>
  <c r="Y34" i="16"/>
  <c r="U34" i="16"/>
  <c r="AG33" i="16"/>
  <c r="AG35" i="16" s="1"/>
  <c r="V14" i="17" s="1"/>
  <c r="AC33" i="16"/>
  <c r="AC35" i="16" s="1"/>
  <c r="R14" i="17" s="1"/>
  <c r="Y33" i="16"/>
  <c r="U33" i="16"/>
  <c r="AF31" i="16"/>
  <c r="U13" i="17" s="1"/>
  <c r="AE31" i="16"/>
  <c r="T13" i="17" s="1"/>
  <c r="AD31" i="16"/>
  <c r="S13" i="17" s="1"/>
  <c r="AC31" i="16"/>
  <c r="R13" i="17" s="1"/>
  <c r="AB31" i="16"/>
  <c r="Q13" i="17" s="1"/>
  <c r="AA31" i="16"/>
  <c r="P13" i="17" s="1"/>
  <c r="Z31" i="16"/>
  <c r="O13" i="17" s="1"/>
  <c r="X31" i="16"/>
  <c r="M13" i="17" s="1"/>
  <c r="W31" i="16"/>
  <c r="L13" i="17" s="1"/>
  <c r="V31" i="16"/>
  <c r="K13" i="17" s="1"/>
  <c r="T31" i="16"/>
  <c r="I13" i="17" s="1"/>
  <c r="S31" i="16"/>
  <c r="H13" i="17" s="1"/>
  <c r="R31" i="16"/>
  <c r="G13" i="17" s="1"/>
  <c r="O31" i="16"/>
  <c r="F13" i="17" s="1"/>
  <c r="N31" i="16"/>
  <c r="E13" i="17" s="1"/>
  <c r="M31" i="16"/>
  <c r="D13" i="17" s="1"/>
  <c r="K31" i="16"/>
  <c r="C13" i="17" s="1"/>
  <c r="J31" i="16"/>
  <c r="B13" i="17" s="1"/>
  <c r="AG30" i="16"/>
  <c r="AG31" i="16" s="1"/>
  <c r="V13" i="17" s="1"/>
  <c r="AC30" i="16"/>
  <c r="Y30" i="16"/>
  <c r="U30" i="16"/>
  <c r="AG29" i="16"/>
  <c r="AC29" i="16"/>
  <c r="Y29" i="16"/>
  <c r="U29" i="16"/>
  <c r="AF27" i="16"/>
  <c r="AE27" i="16"/>
  <c r="T12" i="17" s="1"/>
  <c r="AD27" i="16"/>
  <c r="S12" i="17" s="1"/>
  <c r="AB27" i="16"/>
  <c r="Q12" i="17" s="1"/>
  <c r="AA27" i="16"/>
  <c r="P12" i="17" s="1"/>
  <c r="Z27" i="16"/>
  <c r="O12" i="17" s="1"/>
  <c r="Y27" i="16"/>
  <c r="N12" i="17" s="1"/>
  <c r="X27" i="16"/>
  <c r="M12" i="17" s="1"/>
  <c r="W27" i="16"/>
  <c r="L12" i="17" s="1"/>
  <c r="V27" i="16"/>
  <c r="K12" i="17" s="1"/>
  <c r="T27" i="16"/>
  <c r="I12" i="17" s="1"/>
  <c r="S27" i="16"/>
  <c r="H12" i="17" s="1"/>
  <c r="R27" i="16"/>
  <c r="G12" i="17" s="1"/>
  <c r="O27" i="16"/>
  <c r="F12" i="17" s="1"/>
  <c r="N27" i="16"/>
  <c r="E12" i="17" s="1"/>
  <c r="M27" i="16"/>
  <c r="D12" i="17" s="1"/>
  <c r="K27" i="16"/>
  <c r="C12" i="17" s="1"/>
  <c r="J27" i="16"/>
  <c r="B12" i="17" s="1"/>
  <c r="AG26" i="16"/>
  <c r="AC26" i="16"/>
  <c r="Y26" i="16"/>
  <c r="U26" i="16"/>
  <c r="AH26" i="16" s="1"/>
  <c r="AG25" i="16"/>
  <c r="AC25" i="16"/>
  <c r="AC27" i="16" s="1"/>
  <c r="R12" i="17" s="1"/>
  <c r="Y25" i="16"/>
  <c r="U25" i="16"/>
  <c r="U27" i="16" s="1"/>
  <c r="J12" i="17" s="1"/>
  <c r="AF23" i="16"/>
  <c r="AE23" i="16"/>
  <c r="T11" i="17" s="1"/>
  <c r="AD23" i="16"/>
  <c r="S11" i="17" s="1"/>
  <c r="AB23" i="16"/>
  <c r="Q11" i="17" s="1"/>
  <c r="AA23" i="16"/>
  <c r="P11" i="17" s="1"/>
  <c r="Z23" i="16"/>
  <c r="X23" i="16"/>
  <c r="M11" i="17" s="1"/>
  <c r="W23" i="16"/>
  <c r="L11" i="17" s="1"/>
  <c r="V23" i="16"/>
  <c r="K11" i="17" s="1"/>
  <c r="T23" i="16"/>
  <c r="I11" i="17" s="1"/>
  <c r="S23" i="16"/>
  <c r="H11" i="17" s="1"/>
  <c r="R23" i="16"/>
  <c r="G11" i="17" s="1"/>
  <c r="O23" i="16"/>
  <c r="F11" i="17" s="1"/>
  <c r="N23" i="16"/>
  <c r="E11" i="17" s="1"/>
  <c r="M23" i="16"/>
  <c r="D11" i="17" s="1"/>
  <c r="K23" i="16"/>
  <c r="C11" i="17" s="1"/>
  <c r="J23" i="16"/>
  <c r="B11" i="17" s="1"/>
  <c r="AG22" i="16"/>
  <c r="AC22" i="16"/>
  <c r="Y22" i="16"/>
  <c r="AH22" i="16" s="1"/>
  <c r="U22" i="16"/>
  <c r="AG21" i="16"/>
  <c r="AG23" i="16" s="1"/>
  <c r="V11" i="17" s="1"/>
  <c r="AC21" i="16"/>
  <c r="Y21" i="16"/>
  <c r="U21" i="16"/>
  <c r="AF19" i="16"/>
  <c r="U10" i="17" s="1"/>
  <c r="AE19" i="16"/>
  <c r="T10" i="17" s="1"/>
  <c r="AD19" i="16"/>
  <c r="S10" i="17" s="1"/>
  <c r="AB19" i="16"/>
  <c r="Q10" i="17" s="1"/>
  <c r="AA19" i="16"/>
  <c r="P10" i="17" s="1"/>
  <c r="Z19" i="16"/>
  <c r="X19" i="16"/>
  <c r="M10" i="17" s="1"/>
  <c r="W19" i="16"/>
  <c r="L10" i="17" s="1"/>
  <c r="V19" i="16"/>
  <c r="K10" i="17" s="1"/>
  <c r="T19" i="16"/>
  <c r="I10" i="17" s="1"/>
  <c r="S19" i="16"/>
  <c r="H10" i="17" s="1"/>
  <c r="R19" i="16"/>
  <c r="G10" i="17" s="1"/>
  <c r="O19" i="16"/>
  <c r="F10" i="17" s="1"/>
  <c r="N19" i="16"/>
  <c r="E10" i="17" s="1"/>
  <c r="M19" i="16"/>
  <c r="D10" i="17" s="1"/>
  <c r="K19" i="16"/>
  <c r="C10" i="17" s="1"/>
  <c r="J19" i="16"/>
  <c r="B10" i="17" s="1"/>
  <c r="AG18" i="16"/>
  <c r="AC18" i="16"/>
  <c r="Y18" i="16"/>
  <c r="U18" i="16"/>
  <c r="AG17" i="16"/>
  <c r="AG19" i="16" s="1"/>
  <c r="V10" i="17" s="1"/>
  <c r="AC17" i="16"/>
  <c r="AC19" i="16" s="1"/>
  <c r="R10" i="17" s="1"/>
  <c r="Y17" i="16"/>
  <c r="Y19" i="16" s="1"/>
  <c r="N10" i="17" s="1"/>
  <c r="U17" i="16"/>
  <c r="AF15" i="16"/>
  <c r="U9" i="17" s="1"/>
  <c r="AE15" i="16"/>
  <c r="T9" i="17" s="1"/>
  <c r="AD15" i="16"/>
  <c r="S9" i="17" s="1"/>
  <c r="AB15" i="16"/>
  <c r="Q9" i="17" s="1"/>
  <c r="AA15" i="16"/>
  <c r="P9" i="17" s="1"/>
  <c r="Z15" i="16"/>
  <c r="O9" i="17" s="1"/>
  <c r="X15" i="16"/>
  <c r="M9" i="17" s="1"/>
  <c r="W15" i="16"/>
  <c r="L9" i="17" s="1"/>
  <c r="V15" i="16"/>
  <c r="K9" i="17" s="1"/>
  <c r="T15" i="16"/>
  <c r="I9" i="17" s="1"/>
  <c r="S15" i="16"/>
  <c r="H9" i="17" s="1"/>
  <c r="R15" i="16"/>
  <c r="G9" i="17" s="1"/>
  <c r="O15" i="16"/>
  <c r="N15" i="16"/>
  <c r="E9" i="17" s="1"/>
  <c r="M15" i="16"/>
  <c r="D9" i="17" s="1"/>
  <c r="K15" i="16"/>
  <c r="C9" i="17" s="1"/>
  <c r="J15" i="16"/>
  <c r="B9" i="17" s="1"/>
  <c r="AG14" i="16"/>
  <c r="AC14" i="16"/>
  <c r="Y14" i="16"/>
  <c r="Y15" i="16" s="1"/>
  <c r="N9" i="17" s="1"/>
  <c r="U14" i="16"/>
  <c r="AH13" i="16"/>
  <c r="AG13" i="16"/>
  <c r="AC13" i="16"/>
  <c r="AC15" i="16" s="1"/>
  <c r="R9" i="17" s="1"/>
  <c r="Y13" i="16"/>
  <c r="U13" i="16"/>
  <c r="AF11" i="16"/>
  <c r="U8" i="17" s="1"/>
  <c r="AE11" i="16"/>
  <c r="T8" i="17" s="1"/>
  <c r="AD11" i="16"/>
  <c r="S8" i="17" s="1"/>
  <c r="AB11" i="16"/>
  <c r="AA11" i="16"/>
  <c r="P8" i="17" s="1"/>
  <c r="Z11" i="16"/>
  <c r="O8" i="17" s="1"/>
  <c r="X11" i="16"/>
  <c r="M8" i="17" s="1"/>
  <c r="W11" i="16"/>
  <c r="L8" i="17" s="1"/>
  <c r="V11" i="16"/>
  <c r="K8" i="17" s="1"/>
  <c r="U11" i="16"/>
  <c r="T11" i="16"/>
  <c r="S11" i="16"/>
  <c r="H8" i="17" s="1"/>
  <c r="R11" i="16"/>
  <c r="G8" i="17" s="1"/>
  <c r="O11" i="16"/>
  <c r="F8" i="17" s="1"/>
  <c r="N11" i="16"/>
  <c r="M11" i="16"/>
  <c r="D8" i="17" s="1"/>
  <c r="K11" i="16"/>
  <c r="C8" i="17" s="1"/>
  <c r="J11" i="16"/>
  <c r="AG10" i="16"/>
  <c r="AC10" i="16"/>
  <c r="Y10" i="16"/>
  <c r="U10" i="16"/>
  <c r="AG9" i="16"/>
  <c r="AG11" i="16" s="1"/>
  <c r="V8" i="17" s="1"/>
  <c r="AC9" i="16"/>
  <c r="Y9" i="16"/>
  <c r="Y11" i="16" s="1"/>
  <c r="U9" i="16"/>
  <c r="C18" i="15"/>
  <c r="Y17" i="15"/>
  <c r="A5" i="15"/>
  <c r="A24" i="15" s="1"/>
  <c r="A84" i="14"/>
  <c r="U23" i="15"/>
  <c r="T23" i="15"/>
  <c r="S23" i="15"/>
  <c r="Q23" i="15"/>
  <c r="P23" i="15"/>
  <c r="O23" i="15"/>
  <c r="M23" i="15"/>
  <c r="L23" i="15"/>
  <c r="K23" i="15"/>
  <c r="I23" i="15"/>
  <c r="H23" i="15"/>
  <c r="G23" i="15"/>
  <c r="O83" i="14"/>
  <c r="F23" i="15" s="1"/>
  <c r="N83" i="14"/>
  <c r="E23" i="15" s="1"/>
  <c r="M83" i="14"/>
  <c r="D23" i="15" s="1"/>
  <c r="C23" i="15"/>
  <c r="J83" i="14"/>
  <c r="B23" i="15" s="1"/>
  <c r="AG82" i="14"/>
  <c r="AC82" i="14"/>
  <c r="Y82" i="14"/>
  <c r="U82" i="14"/>
  <c r="AG69" i="14"/>
  <c r="AC69" i="14"/>
  <c r="Y69" i="14"/>
  <c r="U69" i="14"/>
  <c r="AF67" i="14"/>
  <c r="U22" i="15" s="1"/>
  <c r="AE67" i="14"/>
  <c r="T22" i="15" s="1"/>
  <c r="AD67" i="14"/>
  <c r="S22" i="15" s="1"/>
  <c r="AB67" i="14"/>
  <c r="Q22" i="15" s="1"/>
  <c r="AA67" i="14"/>
  <c r="P22" i="15" s="1"/>
  <c r="Z67" i="14"/>
  <c r="O22" i="15" s="1"/>
  <c r="X67" i="14"/>
  <c r="M22" i="15" s="1"/>
  <c r="W67" i="14"/>
  <c r="L22" i="15" s="1"/>
  <c r="V67" i="14"/>
  <c r="K22" i="15" s="1"/>
  <c r="T67" i="14"/>
  <c r="I22" i="15" s="1"/>
  <c r="S67" i="14"/>
  <c r="H22" i="15" s="1"/>
  <c r="R67" i="14"/>
  <c r="G22" i="15" s="1"/>
  <c r="O67" i="14"/>
  <c r="F22" i="15" s="1"/>
  <c r="N67" i="14"/>
  <c r="E22" i="15" s="1"/>
  <c r="M67" i="14"/>
  <c r="D22" i="15" s="1"/>
  <c r="K67" i="14"/>
  <c r="C22" i="15" s="1"/>
  <c r="J67" i="14"/>
  <c r="AG66" i="14"/>
  <c r="AC66" i="14"/>
  <c r="Y66" i="14"/>
  <c r="U66" i="14"/>
  <c r="AG65" i="14"/>
  <c r="AC65" i="14"/>
  <c r="Y65" i="14"/>
  <c r="U65" i="14"/>
  <c r="AF63" i="14"/>
  <c r="U21" i="15" s="1"/>
  <c r="AE63" i="14"/>
  <c r="T21" i="15" s="1"/>
  <c r="AD63" i="14"/>
  <c r="S21" i="15" s="1"/>
  <c r="AB63" i="14"/>
  <c r="Q21" i="15" s="1"/>
  <c r="AA63" i="14"/>
  <c r="P21" i="15" s="1"/>
  <c r="Z63" i="14"/>
  <c r="O21" i="15" s="1"/>
  <c r="X63" i="14"/>
  <c r="M21" i="15" s="1"/>
  <c r="W63" i="14"/>
  <c r="L21" i="15" s="1"/>
  <c r="V63" i="14"/>
  <c r="K21" i="15" s="1"/>
  <c r="T63" i="14"/>
  <c r="I21" i="15" s="1"/>
  <c r="S63" i="14"/>
  <c r="H21" i="15" s="1"/>
  <c r="R63" i="14"/>
  <c r="G21" i="15" s="1"/>
  <c r="O63" i="14"/>
  <c r="F21" i="15" s="1"/>
  <c r="N63" i="14"/>
  <c r="E21" i="15" s="1"/>
  <c r="M63" i="14"/>
  <c r="D21" i="15" s="1"/>
  <c r="K63" i="14"/>
  <c r="C21" i="15" s="1"/>
  <c r="J63" i="14"/>
  <c r="AG62" i="14"/>
  <c r="AC62" i="14"/>
  <c r="Y62" i="14"/>
  <c r="U62" i="14"/>
  <c r="AG61" i="14"/>
  <c r="AC61" i="14"/>
  <c r="Y61" i="14"/>
  <c r="U61" i="14"/>
  <c r="AF59" i="14"/>
  <c r="U20" i="15" s="1"/>
  <c r="AE59" i="14"/>
  <c r="T20" i="15" s="1"/>
  <c r="AD59" i="14"/>
  <c r="S20" i="15" s="1"/>
  <c r="AB59" i="14"/>
  <c r="Q20" i="15" s="1"/>
  <c r="AA59" i="14"/>
  <c r="P20" i="15" s="1"/>
  <c r="Z59" i="14"/>
  <c r="O20" i="15" s="1"/>
  <c r="X59" i="14"/>
  <c r="M20" i="15" s="1"/>
  <c r="W59" i="14"/>
  <c r="L20" i="15" s="1"/>
  <c r="V59" i="14"/>
  <c r="K20" i="15" s="1"/>
  <c r="T59" i="14"/>
  <c r="I20" i="15" s="1"/>
  <c r="S59" i="14"/>
  <c r="H20" i="15" s="1"/>
  <c r="R59" i="14"/>
  <c r="G20" i="15" s="1"/>
  <c r="O59" i="14"/>
  <c r="F20" i="15" s="1"/>
  <c r="N59" i="14"/>
  <c r="E20" i="15" s="1"/>
  <c r="M59" i="14"/>
  <c r="D20" i="15" s="1"/>
  <c r="K59" i="14"/>
  <c r="C20" i="15" s="1"/>
  <c r="J59" i="14"/>
  <c r="B20" i="15" s="1"/>
  <c r="AG58" i="14"/>
  <c r="AC58" i="14"/>
  <c r="Y58" i="14"/>
  <c r="U58" i="14"/>
  <c r="AG57" i="14"/>
  <c r="AC57" i="14"/>
  <c r="Y57" i="14"/>
  <c r="U57" i="14"/>
  <c r="AF55" i="14"/>
  <c r="U19" i="15" s="1"/>
  <c r="AE55" i="14"/>
  <c r="T19" i="15" s="1"/>
  <c r="AD55" i="14"/>
  <c r="S19" i="15" s="1"/>
  <c r="AB55" i="14"/>
  <c r="Q19" i="15" s="1"/>
  <c r="AA55" i="14"/>
  <c r="P19" i="15" s="1"/>
  <c r="Z55" i="14"/>
  <c r="O19" i="15" s="1"/>
  <c r="X55" i="14"/>
  <c r="M19" i="15" s="1"/>
  <c r="W55" i="14"/>
  <c r="L19" i="15" s="1"/>
  <c r="V55" i="14"/>
  <c r="K19" i="15" s="1"/>
  <c r="T55" i="14"/>
  <c r="I19" i="15" s="1"/>
  <c r="S55" i="14"/>
  <c r="H19" i="15" s="1"/>
  <c r="R55" i="14"/>
  <c r="G19" i="15" s="1"/>
  <c r="O55" i="14"/>
  <c r="F19" i="15" s="1"/>
  <c r="N55" i="14"/>
  <c r="E19" i="15" s="1"/>
  <c r="M55" i="14"/>
  <c r="D19" i="15" s="1"/>
  <c r="K55" i="14"/>
  <c r="C19" i="15" s="1"/>
  <c r="J55" i="14"/>
  <c r="B19" i="15" s="1"/>
  <c r="AG54" i="14"/>
  <c r="AC54" i="14"/>
  <c r="Y54" i="14"/>
  <c r="U54" i="14"/>
  <c r="AG53" i="14"/>
  <c r="AC53" i="14"/>
  <c r="Y53" i="14"/>
  <c r="U53" i="14"/>
  <c r="AF51" i="14"/>
  <c r="U18" i="15" s="1"/>
  <c r="AE51" i="14"/>
  <c r="T18" i="15" s="1"/>
  <c r="AD51" i="14"/>
  <c r="S18" i="15" s="1"/>
  <c r="AB51" i="14"/>
  <c r="Q18" i="15" s="1"/>
  <c r="AA51" i="14"/>
  <c r="P18" i="15" s="1"/>
  <c r="Z51" i="14"/>
  <c r="O18" i="15" s="1"/>
  <c r="X51" i="14"/>
  <c r="M18" i="15" s="1"/>
  <c r="W51" i="14"/>
  <c r="L18" i="15" s="1"/>
  <c r="V51" i="14"/>
  <c r="K18" i="15" s="1"/>
  <c r="T51" i="14"/>
  <c r="I18" i="15" s="1"/>
  <c r="S51" i="14"/>
  <c r="H18" i="15" s="1"/>
  <c r="R51" i="14"/>
  <c r="G18" i="15" s="1"/>
  <c r="O51" i="14"/>
  <c r="F18" i="15" s="1"/>
  <c r="N51" i="14"/>
  <c r="E18" i="15" s="1"/>
  <c r="M51" i="14"/>
  <c r="D18" i="15" s="1"/>
  <c r="J51" i="14"/>
  <c r="B18" i="15" s="1"/>
  <c r="AG50" i="14"/>
  <c r="AC50" i="14"/>
  <c r="Y50" i="14"/>
  <c r="U50" i="14"/>
  <c r="AG49" i="14"/>
  <c r="AC49" i="14"/>
  <c r="Y49" i="14"/>
  <c r="U49" i="14"/>
  <c r="AF47" i="14"/>
  <c r="U17" i="15" s="1"/>
  <c r="AE47" i="14"/>
  <c r="T17" i="15" s="1"/>
  <c r="AD47" i="14"/>
  <c r="S17" i="15" s="1"/>
  <c r="AB47" i="14"/>
  <c r="Q17" i="15" s="1"/>
  <c r="AA47" i="14"/>
  <c r="P17" i="15" s="1"/>
  <c r="Z47" i="14"/>
  <c r="O17" i="15" s="1"/>
  <c r="X47" i="14"/>
  <c r="M17" i="15" s="1"/>
  <c r="W47" i="14"/>
  <c r="L17" i="15" s="1"/>
  <c r="V47" i="14"/>
  <c r="K17" i="15" s="1"/>
  <c r="T47" i="14"/>
  <c r="I17" i="15" s="1"/>
  <c r="S47" i="14"/>
  <c r="H17" i="15" s="1"/>
  <c r="R47" i="14"/>
  <c r="G17" i="15" s="1"/>
  <c r="O47" i="14"/>
  <c r="F17" i="15" s="1"/>
  <c r="N47" i="14"/>
  <c r="E17" i="15" s="1"/>
  <c r="M47" i="14"/>
  <c r="D17" i="15" s="1"/>
  <c r="K47" i="14"/>
  <c r="C17" i="15" s="1"/>
  <c r="J47" i="14"/>
  <c r="B17" i="15" s="1"/>
  <c r="AG46" i="14"/>
  <c r="AC46" i="14"/>
  <c r="Y46" i="14"/>
  <c r="U46" i="14"/>
  <c r="AG45" i="14"/>
  <c r="AC45" i="14"/>
  <c r="Y45" i="14"/>
  <c r="U45" i="14"/>
  <c r="AF43" i="14"/>
  <c r="U16" i="15" s="1"/>
  <c r="AE43" i="14"/>
  <c r="T16" i="15" s="1"/>
  <c r="AD43" i="14"/>
  <c r="S16" i="15" s="1"/>
  <c r="AB43" i="14"/>
  <c r="Q16" i="15" s="1"/>
  <c r="AA43" i="14"/>
  <c r="P16" i="15" s="1"/>
  <c r="Z43" i="14"/>
  <c r="O16" i="15" s="1"/>
  <c r="X43" i="14"/>
  <c r="M16" i="15" s="1"/>
  <c r="W43" i="14"/>
  <c r="L16" i="15" s="1"/>
  <c r="V43" i="14"/>
  <c r="K16" i="15" s="1"/>
  <c r="T43" i="14"/>
  <c r="I16" i="15" s="1"/>
  <c r="S43" i="14"/>
  <c r="H16" i="15" s="1"/>
  <c r="R43" i="14"/>
  <c r="G16" i="15" s="1"/>
  <c r="O43" i="14"/>
  <c r="F16" i="15" s="1"/>
  <c r="N43" i="14"/>
  <c r="E16" i="15" s="1"/>
  <c r="M43" i="14"/>
  <c r="D16" i="15" s="1"/>
  <c r="K43" i="14"/>
  <c r="C16" i="15" s="1"/>
  <c r="J43" i="14"/>
  <c r="B16" i="15" s="1"/>
  <c r="AG42" i="14"/>
  <c r="AC42" i="14"/>
  <c r="Y42" i="14"/>
  <c r="U42" i="14"/>
  <c r="AG41" i="14"/>
  <c r="AC41" i="14"/>
  <c r="Y41" i="14"/>
  <c r="U41" i="14"/>
  <c r="AF39" i="14"/>
  <c r="U15" i="15" s="1"/>
  <c r="AE39" i="14"/>
  <c r="T15" i="15" s="1"/>
  <c r="AD39" i="14"/>
  <c r="S15" i="15" s="1"/>
  <c r="AB39" i="14"/>
  <c r="Q15" i="15" s="1"/>
  <c r="AA39" i="14"/>
  <c r="P15" i="15" s="1"/>
  <c r="Z39" i="14"/>
  <c r="O15" i="15" s="1"/>
  <c r="X39" i="14"/>
  <c r="M15" i="15" s="1"/>
  <c r="W39" i="14"/>
  <c r="L15" i="15" s="1"/>
  <c r="V39" i="14"/>
  <c r="K15" i="15" s="1"/>
  <c r="T39" i="14"/>
  <c r="I15" i="15" s="1"/>
  <c r="S39" i="14"/>
  <c r="H15" i="15" s="1"/>
  <c r="R39" i="14"/>
  <c r="G15" i="15" s="1"/>
  <c r="O39" i="14"/>
  <c r="F15" i="15" s="1"/>
  <c r="N39" i="14"/>
  <c r="E15" i="15" s="1"/>
  <c r="M39" i="14"/>
  <c r="D15" i="15" s="1"/>
  <c r="K39" i="14"/>
  <c r="C15" i="15" s="1"/>
  <c r="J39" i="14"/>
  <c r="B15" i="15" s="1"/>
  <c r="AG38" i="14"/>
  <c r="AC38" i="14"/>
  <c r="Y38" i="14"/>
  <c r="U38" i="14"/>
  <c r="AG37" i="14"/>
  <c r="AC37" i="14"/>
  <c r="Y37" i="14"/>
  <c r="U37" i="14"/>
  <c r="AF35" i="14"/>
  <c r="U14" i="15" s="1"/>
  <c r="AE35" i="14"/>
  <c r="T14" i="15" s="1"/>
  <c r="AD35" i="14"/>
  <c r="S14" i="15" s="1"/>
  <c r="AB35" i="14"/>
  <c r="Q14" i="15" s="1"/>
  <c r="AA35" i="14"/>
  <c r="P14" i="15" s="1"/>
  <c r="Z35" i="14"/>
  <c r="O14" i="15" s="1"/>
  <c r="X35" i="14"/>
  <c r="M14" i="15" s="1"/>
  <c r="W35" i="14"/>
  <c r="L14" i="15" s="1"/>
  <c r="V35" i="14"/>
  <c r="K14" i="15" s="1"/>
  <c r="T35" i="14"/>
  <c r="I14" i="15" s="1"/>
  <c r="S35" i="14"/>
  <c r="H14" i="15" s="1"/>
  <c r="R35" i="14"/>
  <c r="G14" i="15" s="1"/>
  <c r="O35" i="14"/>
  <c r="F14" i="15" s="1"/>
  <c r="N35" i="14"/>
  <c r="E14" i="15" s="1"/>
  <c r="M35" i="14"/>
  <c r="D14" i="15" s="1"/>
  <c r="K35" i="14"/>
  <c r="C14" i="15" s="1"/>
  <c r="J35" i="14"/>
  <c r="B14" i="15" s="1"/>
  <c r="AG34" i="14"/>
  <c r="AC34" i="14"/>
  <c r="Y34" i="14"/>
  <c r="U34" i="14"/>
  <c r="AG33" i="14"/>
  <c r="AC33" i="14"/>
  <c r="Y33" i="14"/>
  <c r="U33" i="14"/>
  <c r="AF31" i="14"/>
  <c r="U13" i="15" s="1"/>
  <c r="AE31" i="14"/>
  <c r="T13" i="15" s="1"/>
  <c r="AD31" i="14"/>
  <c r="S13" i="15" s="1"/>
  <c r="AB31" i="14"/>
  <c r="Q13" i="15" s="1"/>
  <c r="AA31" i="14"/>
  <c r="P13" i="15" s="1"/>
  <c r="Z31" i="14"/>
  <c r="O13" i="15" s="1"/>
  <c r="X31" i="14"/>
  <c r="M13" i="15" s="1"/>
  <c r="W31" i="14"/>
  <c r="L13" i="15" s="1"/>
  <c r="V31" i="14"/>
  <c r="K13" i="15" s="1"/>
  <c r="T31" i="14"/>
  <c r="I13" i="15" s="1"/>
  <c r="S31" i="14"/>
  <c r="H13" i="15" s="1"/>
  <c r="R31" i="14"/>
  <c r="G13" i="15" s="1"/>
  <c r="O31" i="14"/>
  <c r="F13" i="15" s="1"/>
  <c r="N31" i="14"/>
  <c r="E13" i="15" s="1"/>
  <c r="M31" i="14"/>
  <c r="D13" i="15" s="1"/>
  <c r="K31" i="14"/>
  <c r="C13" i="15" s="1"/>
  <c r="J31" i="14"/>
  <c r="B13" i="15" s="1"/>
  <c r="AG30" i="14"/>
  <c r="AC30" i="14"/>
  <c r="Y30" i="14"/>
  <c r="U30" i="14"/>
  <c r="AG29" i="14"/>
  <c r="AC29" i="14"/>
  <c r="Y29" i="14"/>
  <c r="U29" i="14"/>
  <c r="AF27" i="14"/>
  <c r="U12" i="15" s="1"/>
  <c r="AE27" i="14"/>
  <c r="T12" i="15" s="1"/>
  <c r="AD27" i="14"/>
  <c r="S12" i="15" s="1"/>
  <c r="AB27" i="14"/>
  <c r="Q12" i="15" s="1"/>
  <c r="AA27" i="14"/>
  <c r="P12" i="15" s="1"/>
  <c r="Z27" i="14"/>
  <c r="O12" i="15" s="1"/>
  <c r="X27" i="14"/>
  <c r="M12" i="15" s="1"/>
  <c r="W27" i="14"/>
  <c r="L12" i="15" s="1"/>
  <c r="V27" i="14"/>
  <c r="K12" i="15" s="1"/>
  <c r="T27" i="14"/>
  <c r="I12" i="15" s="1"/>
  <c r="S27" i="14"/>
  <c r="H12" i="15" s="1"/>
  <c r="R27" i="14"/>
  <c r="G12" i="15" s="1"/>
  <c r="O27" i="14"/>
  <c r="F12" i="15" s="1"/>
  <c r="N27" i="14"/>
  <c r="E12" i="15" s="1"/>
  <c r="M27" i="14"/>
  <c r="D12" i="15" s="1"/>
  <c r="K27" i="14"/>
  <c r="C12" i="15" s="1"/>
  <c r="J27" i="14"/>
  <c r="B12" i="15" s="1"/>
  <c r="AG26" i="14"/>
  <c r="AC26" i="14"/>
  <c r="Y26" i="14"/>
  <c r="U26" i="14"/>
  <c r="AG25" i="14"/>
  <c r="AC25" i="14"/>
  <c r="Y25" i="14"/>
  <c r="U25" i="14"/>
  <c r="AF23" i="14"/>
  <c r="U11" i="15" s="1"/>
  <c r="AE23" i="14"/>
  <c r="T11" i="15" s="1"/>
  <c r="AD23" i="14"/>
  <c r="S11" i="15" s="1"/>
  <c r="AB23" i="14"/>
  <c r="Q11" i="15" s="1"/>
  <c r="AA23" i="14"/>
  <c r="P11" i="15" s="1"/>
  <c r="Z23" i="14"/>
  <c r="O11" i="15" s="1"/>
  <c r="X23" i="14"/>
  <c r="M11" i="15" s="1"/>
  <c r="W23" i="14"/>
  <c r="L11" i="15" s="1"/>
  <c r="V23" i="14"/>
  <c r="K11" i="15" s="1"/>
  <c r="T23" i="14"/>
  <c r="I11" i="15" s="1"/>
  <c r="S23" i="14"/>
  <c r="H11" i="15" s="1"/>
  <c r="R23" i="14"/>
  <c r="O23" i="14"/>
  <c r="F11" i="15" s="1"/>
  <c r="N23" i="14"/>
  <c r="E11" i="15" s="1"/>
  <c r="M23" i="14"/>
  <c r="D11" i="15" s="1"/>
  <c r="K23" i="14"/>
  <c r="C11" i="15" s="1"/>
  <c r="J23" i="14"/>
  <c r="B11" i="15" s="1"/>
  <c r="AG22" i="14"/>
  <c r="AC22" i="14"/>
  <c r="Y22" i="14"/>
  <c r="U22" i="14"/>
  <c r="AG21" i="14"/>
  <c r="AC21" i="14"/>
  <c r="Y21" i="14"/>
  <c r="U21" i="14"/>
  <c r="AF19" i="14"/>
  <c r="U10" i="15" s="1"/>
  <c r="AE19" i="14"/>
  <c r="T10" i="15" s="1"/>
  <c r="AD19" i="14"/>
  <c r="S10" i="15" s="1"/>
  <c r="AB19" i="14"/>
  <c r="Q10" i="15" s="1"/>
  <c r="AA19" i="14"/>
  <c r="P10" i="15" s="1"/>
  <c r="Z19" i="14"/>
  <c r="O10" i="15" s="1"/>
  <c r="X19" i="14"/>
  <c r="M10" i="15" s="1"/>
  <c r="W19" i="14"/>
  <c r="L10" i="15" s="1"/>
  <c r="V19" i="14"/>
  <c r="K10" i="15" s="1"/>
  <c r="T19" i="14"/>
  <c r="I10" i="15" s="1"/>
  <c r="S19" i="14"/>
  <c r="H10" i="15" s="1"/>
  <c r="R19" i="14"/>
  <c r="G10" i="15" s="1"/>
  <c r="O19" i="14"/>
  <c r="F10" i="15" s="1"/>
  <c r="N19" i="14"/>
  <c r="E10" i="15" s="1"/>
  <c r="M19" i="14"/>
  <c r="D10" i="15" s="1"/>
  <c r="K19" i="14"/>
  <c r="C10" i="15" s="1"/>
  <c r="J19" i="14"/>
  <c r="B10" i="15" s="1"/>
  <c r="AG18" i="14"/>
  <c r="AC18" i="14"/>
  <c r="Y18" i="14"/>
  <c r="U18" i="14"/>
  <c r="AG17" i="14"/>
  <c r="AC17" i="14"/>
  <c r="AC19" i="14" s="1"/>
  <c r="R10" i="15" s="1"/>
  <c r="Y17" i="14"/>
  <c r="U17" i="14"/>
  <c r="AF15" i="14"/>
  <c r="U9" i="15" s="1"/>
  <c r="AE15" i="14"/>
  <c r="T9" i="15" s="1"/>
  <c r="AD15" i="14"/>
  <c r="S9" i="15" s="1"/>
  <c r="AB15" i="14"/>
  <c r="Q9" i="15" s="1"/>
  <c r="AA15" i="14"/>
  <c r="P9" i="15" s="1"/>
  <c r="Z15" i="14"/>
  <c r="O9" i="15" s="1"/>
  <c r="X15" i="14"/>
  <c r="M9" i="15" s="1"/>
  <c r="W15" i="14"/>
  <c r="L9" i="15" s="1"/>
  <c r="V15" i="14"/>
  <c r="K9" i="15" s="1"/>
  <c r="T15" i="14"/>
  <c r="I9" i="15" s="1"/>
  <c r="S15" i="14"/>
  <c r="H9" i="15" s="1"/>
  <c r="R15" i="14"/>
  <c r="G9" i="15" s="1"/>
  <c r="O15" i="14"/>
  <c r="F9" i="15" s="1"/>
  <c r="N15" i="14"/>
  <c r="E9" i="15" s="1"/>
  <c r="M15" i="14"/>
  <c r="D9" i="15" s="1"/>
  <c r="K15" i="14"/>
  <c r="C9" i="15" s="1"/>
  <c r="J15" i="14"/>
  <c r="B9" i="15" s="1"/>
  <c r="AG14" i="14"/>
  <c r="AC14" i="14"/>
  <c r="Y14" i="14"/>
  <c r="U14" i="14"/>
  <c r="AG13" i="14"/>
  <c r="AC13" i="14"/>
  <c r="Y13" i="14"/>
  <c r="U13" i="14"/>
  <c r="AF11" i="14"/>
  <c r="U8" i="15" s="1"/>
  <c r="AE11" i="14"/>
  <c r="T8" i="15" s="1"/>
  <c r="AD11" i="14"/>
  <c r="S8" i="15" s="1"/>
  <c r="AB11" i="14"/>
  <c r="AA11" i="14"/>
  <c r="P8" i="15" s="1"/>
  <c r="Z11" i="14"/>
  <c r="O8" i="15" s="1"/>
  <c r="X11" i="14"/>
  <c r="M8" i="15" s="1"/>
  <c r="W11" i="14"/>
  <c r="L8" i="15" s="1"/>
  <c r="V11" i="14"/>
  <c r="K8" i="15" s="1"/>
  <c r="T11" i="14"/>
  <c r="S11" i="14"/>
  <c r="H8" i="15" s="1"/>
  <c r="R11" i="14"/>
  <c r="G8" i="15" s="1"/>
  <c r="O11" i="14"/>
  <c r="N11" i="14"/>
  <c r="E8" i="15" s="1"/>
  <c r="M11" i="14"/>
  <c r="D8" i="15" s="1"/>
  <c r="K11" i="14"/>
  <c r="J11" i="14"/>
  <c r="AG10" i="14"/>
  <c r="AC10" i="14"/>
  <c r="Y10" i="14"/>
  <c r="U10" i="14"/>
  <c r="AG9" i="14"/>
  <c r="AC9" i="14"/>
  <c r="Y9" i="14"/>
  <c r="U9" i="14"/>
  <c r="K23" i="13"/>
  <c r="K22" i="13"/>
  <c r="K21" i="13"/>
  <c r="F21" i="13"/>
  <c r="M20" i="13"/>
  <c r="O19" i="13"/>
  <c r="F19" i="13"/>
  <c r="F18" i="13"/>
  <c r="C18" i="13"/>
  <c r="Y17" i="13"/>
  <c r="U17" i="13"/>
  <c r="F17" i="13"/>
  <c r="U16" i="13"/>
  <c r="G16" i="13"/>
  <c r="U15" i="13"/>
  <c r="E15" i="13"/>
  <c r="O14" i="13"/>
  <c r="S13" i="13"/>
  <c r="G13" i="13"/>
  <c r="S12" i="13"/>
  <c r="S11" i="13"/>
  <c r="K11" i="13"/>
  <c r="O10" i="13"/>
  <c r="C10" i="13"/>
  <c r="F9" i="13"/>
  <c r="G8" i="13"/>
  <c r="A5" i="13"/>
  <c r="A24" i="13" s="1"/>
  <c r="A72" i="12"/>
  <c r="AF71" i="12"/>
  <c r="U23" i="13" s="1"/>
  <c r="AE71" i="12"/>
  <c r="T23" i="13" s="1"/>
  <c r="AD71" i="12"/>
  <c r="S23" i="13" s="1"/>
  <c r="AB71" i="12"/>
  <c r="Q23" i="13" s="1"/>
  <c r="AA71" i="12"/>
  <c r="P23" i="13" s="1"/>
  <c r="Z71" i="12"/>
  <c r="O23" i="13" s="1"/>
  <c r="X71" i="12"/>
  <c r="M23" i="13" s="1"/>
  <c r="W71" i="12"/>
  <c r="L23" i="13" s="1"/>
  <c r="V71" i="12"/>
  <c r="T71" i="12"/>
  <c r="I23" i="13" s="1"/>
  <c r="S71" i="12"/>
  <c r="H23" i="13" s="1"/>
  <c r="R71" i="12"/>
  <c r="G23" i="13" s="1"/>
  <c r="O71" i="12"/>
  <c r="F23" i="13" s="1"/>
  <c r="N71" i="12"/>
  <c r="E23" i="13" s="1"/>
  <c r="M71" i="12"/>
  <c r="D23" i="13" s="1"/>
  <c r="K71" i="12"/>
  <c r="C23" i="13" s="1"/>
  <c r="J71" i="12"/>
  <c r="B23" i="13" s="1"/>
  <c r="AG70" i="12"/>
  <c r="AC70" i="12"/>
  <c r="Y70" i="12"/>
  <c r="U70" i="12"/>
  <c r="AH70" i="12" s="1"/>
  <c r="AI70" i="12" s="1"/>
  <c r="AG69" i="12"/>
  <c r="AG71" i="12" s="1"/>
  <c r="V23" i="13" s="1"/>
  <c r="AC69" i="12"/>
  <c r="AC71" i="12" s="1"/>
  <c r="R23" i="13" s="1"/>
  <c r="Y69" i="12"/>
  <c r="Y71" i="12" s="1"/>
  <c r="N23" i="13" s="1"/>
  <c r="U69" i="12"/>
  <c r="U71" i="12" s="1"/>
  <c r="J23" i="13" s="1"/>
  <c r="AF67" i="12"/>
  <c r="U22" i="13" s="1"/>
  <c r="AE67" i="12"/>
  <c r="T22" i="13" s="1"/>
  <c r="AD67" i="12"/>
  <c r="S22" i="13" s="1"/>
  <c r="AB67" i="12"/>
  <c r="Q22" i="13" s="1"/>
  <c r="AA67" i="12"/>
  <c r="P22" i="13" s="1"/>
  <c r="Z67" i="12"/>
  <c r="O22" i="13" s="1"/>
  <c r="X67" i="12"/>
  <c r="M22" i="13" s="1"/>
  <c r="W67" i="12"/>
  <c r="L22" i="13" s="1"/>
  <c r="V67" i="12"/>
  <c r="T67" i="12"/>
  <c r="I22" i="13" s="1"/>
  <c r="S67" i="12"/>
  <c r="H22" i="13" s="1"/>
  <c r="R67" i="12"/>
  <c r="G22" i="13" s="1"/>
  <c r="O67" i="12"/>
  <c r="F22" i="13" s="1"/>
  <c r="N67" i="12"/>
  <c r="E22" i="13" s="1"/>
  <c r="M67" i="12"/>
  <c r="D22" i="13" s="1"/>
  <c r="K67" i="12"/>
  <c r="C22" i="13" s="1"/>
  <c r="J67" i="12"/>
  <c r="B22" i="13" s="1"/>
  <c r="AG66" i="12"/>
  <c r="AC66" i="12"/>
  <c r="Y66" i="12"/>
  <c r="U66" i="12"/>
  <c r="AG65" i="12"/>
  <c r="AG67" i="12" s="1"/>
  <c r="V22" i="13" s="1"/>
  <c r="AC65" i="12"/>
  <c r="Y65" i="12"/>
  <c r="U65" i="12"/>
  <c r="U67" i="12" s="1"/>
  <c r="J22" i="13" s="1"/>
  <c r="AF63" i="12"/>
  <c r="U21" i="13" s="1"/>
  <c r="AE63" i="12"/>
  <c r="T21" i="13" s="1"/>
  <c r="AD63" i="12"/>
  <c r="S21" i="13" s="1"/>
  <c r="AB63" i="12"/>
  <c r="Q21" i="13" s="1"/>
  <c r="AA63" i="12"/>
  <c r="P21" i="13" s="1"/>
  <c r="Z63" i="12"/>
  <c r="O21" i="13" s="1"/>
  <c r="X63" i="12"/>
  <c r="M21" i="13" s="1"/>
  <c r="W63" i="12"/>
  <c r="L21" i="13" s="1"/>
  <c r="V63" i="12"/>
  <c r="T63" i="12"/>
  <c r="I21" i="13" s="1"/>
  <c r="S63" i="12"/>
  <c r="H21" i="13" s="1"/>
  <c r="R63" i="12"/>
  <c r="G21" i="13" s="1"/>
  <c r="O63" i="12"/>
  <c r="N63" i="12"/>
  <c r="E21" i="13" s="1"/>
  <c r="M63" i="12"/>
  <c r="D21" i="13" s="1"/>
  <c r="K63" i="12"/>
  <c r="C21" i="13" s="1"/>
  <c r="J63" i="12"/>
  <c r="B21" i="13" s="1"/>
  <c r="AG62" i="12"/>
  <c r="AC62" i="12"/>
  <c r="Y62" i="12"/>
  <c r="U62" i="12"/>
  <c r="AG61" i="12"/>
  <c r="AG63" i="12" s="1"/>
  <c r="V21" i="13" s="1"/>
  <c r="AC61" i="12"/>
  <c r="Y61" i="12"/>
  <c r="Y63" i="12" s="1"/>
  <c r="N21" i="13" s="1"/>
  <c r="U61" i="12"/>
  <c r="AF59" i="12"/>
  <c r="U20" i="13" s="1"/>
  <c r="AE59" i="12"/>
  <c r="T20" i="13" s="1"/>
  <c r="AD59" i="12"/>
  <c r="S20" i="13" s="1"/>
  <c r="AB59" i="12"/>
  <c r="Q20" i="13" s="1"/>
  <c r="AA59" i="12"/>
  <c r="P20" i="13" s="1"/>
  <c r="Z59" i="12"/>
  <c r="O20" i="13" s="1"/>
  <c r="X59" i="12"/>
  <c r="W59" i="12"/>
  <c r="L20" i="13" s="1"/>
  <c r="V59" i="12"/>
  <c r="K20" i="13" s="1"/>
  <c r="T59" i="12"/>
  <c r="I20" i="13" s="1"/>
  <c r="S59" i="12"/>
  <c r="H20" i="13" s="1"/>
  <c r="R59" i="12"/>
  <c r="G20" i="13" s="1"/>
  <c r="O59" i="12"/>
  <c r="F20" i="13" s="1"/>
  <c r="N59" i="12"/>
  <c r="E20" i="13" s="1"/>
  <c r="M59" i="12"/>
  <c r="D20" i="13" s="1"/>
  <c r="K59" i="12"/>
  <c r="C20" i="13" s="1"/>
  <c r="J59" i="12"/>
  <c r="B20" i="13" s="1"/>
  <c r="AG58" i="12"/>
  <c r="AC58" i="12"/>
  <c r="Y58" i="12"/>
  <c r="U58" i="12"/>
  <c r="AH58" i="12" s="1"/>
  <c r="AG57" i="12"/>
  <c r="AC57" i="12"/>
  <c r="AC59" i="12" s="1"/>
  <c r="R20" i="13" s="1"/>
  <c r="Y57" i="12"/>
  <c r="U57" i="12"/>
  <c r="AF55" i="12"/>
  <c r="U19" i="13" s="1"/>
  <c r="AE55" i="12"/>
  <c r="T19" i="13" s="1"/>
  <c r="AD55" i="12"/>
  <c r="S19" i="13" s="1"/>
  <c r="AB55" i="12"/>
  <c r="Q19" i="13" s="1"/>
  <c r="AA55" i="12"/>
  <c r="P19" i="13" s="1"/>
  <c r="Z55" i="12"/>
  <c r="X55" i="12"/>
  <c r="M19" i="13" s="1"/>
  <c r="W55" i="12"/>
  <c r="L19" i="13" s="1"/>
  <c r="V55" i="12"/>
  <c r="K19" i="13" s="1"/>
  <c r="T55" i="12"/>
  <c r="I19" i="13" s="1"/>
  <c r="S55" i="12"/>
  <c r="H19" i="13" s="1"/>
  <c r="R55" i="12"/>
  <c r="G19" i="13" s="1"/>
  <c r="O55" i="12"/>
  <c r="N55" i="12"/>
  <c r="E19" i="13" s="1"/>
  <c r="M55" i="12"/>
  <c r="D19" i="13" s="1"/>
  <c r="K55" i="12"/>
  <c r="C19" i="13" s="1"/>
  <c r="J55" i="12"/>
  <c r="B19" i="13" s="1"/>
  <c r="AH54" i="12"/>
  <c r="AI54" i="12" s="1"/>
  <c r="AG54" i="12"/>
  <c r="AC54" i="12"/>
  <c r="Y54" i="12"/>
  <c r="U54" i="12"/>
  <c r="AG53" i="12"/>
  <c r="AG55" i="12" s="1"/>
  <c r="V19" i="13" s="1"/>
  <c r="AC53" i="12"/>
  <c r="Y53" i="12"/>
  <c r="U53" i="12"/>
  <c r="AF51" i="12"/>
  <c r="U18" i="13" s="1"/>
  <c r="AE51" i="12"/>
  <c r="T18" i="13" s="1"/>
  <c r="AD51" i="12"/>
  <c r="S18" i="13" s="1"/>
  <c r="AB51" i="12"/>
  <c r="Q18" i="13" s="1"/>
  <c r="AA51" i="12"/>
  <c r="P18" i="13" s="1"/>
  <c r="Z51" i="12"/>
  <c r="O18" i="13" s="1"/>
  <c r="X51" i="12"/>
  <c r="M18" i="13" s="1"/>
  <c r="W51" i="12"/>
  <c r="L18" i="13" s="1"/>
  <c r="V51" i="12"/>
  <c r="K18" i="13" s="1"/>
  <c r="T51" i="12"/>
  <c r="I18" i="13" s="1"/>
  <c r="S51" i="12"/>
  <c r="H18" i="13" s="1"/>
  <c r="R51" i="12"/>
  <c r="G18" i="13" s="1"/>
  <c r="O51" i="12"/>
  <c r="N51" i="12"/>
  <c r="E18" i="13" s="1"/>
  <c r="M51" i="12"/>
  <c r="D18" i="13" s="1"/>
  <c r="J51" i="12"/>
  <c r="B18" i="13" s="1"/>
  <c r="AG50" i="12"/>
  <c r="AC50" i="12"/>
  <c r="Y50" i="12"/>
  <c r="U50" i="12"/>
  <c r="AG49" i="12"/>
  <c r="AG51" i="12" s="1"/>
  <c r="V18" i="13" s="1"/>
  <c r="AC49" i="12"/>
  <c r="Y49" i="12"/>
  <c r="Y51" i="12" s="1"/>
  <c r="N18" i="13" s="1"/>
  <c r="U49" i="12"/>
  <c r="AF47" i="12"/>
  <c r="AE47" i="12"/>
  <c r="T17" i="13" s="1"/>
  <c r="AD47" i="12"/>
  <c r="S17" i="13" s="1"/>
  <c r="AB47" i="12"/>
  <c r="Q17" i="13" s="1"/>
  <c r="AA47" i="12"/>
  <c r="P17" i="13" s="1"/>
  <c r="Z47" i="12"/>
  <c r="O17" i="13" s="1"/>
  <c r="X47" i="12"/>
  <c r="M17" i="13" s="1"/>
  <c r="W47" i="12"/>
  <c r="L17" i="13" s="1"/>
  <c r="V47" i="12"/>
  <c r="K17" i="13" s="1"/>
  <c r="T47" i="12"/>
  <c r="I17" i="13" s="1"/>
  <c r="S47" i="12"/>
  <c r="H17" i="13" s="1"/>
  <c r="R47" i="12"/>
  <c r="G17" i="13" s="1"/>
  <c r="O47" i="12"/>
  <c r="N47" i="12"/>
  <c r="E17" i="13" s="1"/>
  <c r="M47" i="12"/>
  <c r="D17" i="13" s="1"/>
  <c r="K47" i="12"/>
  <c r="C17" i="13" s="1"/>
  <c r="J47" i="12"/>
  <c r="B17" i="13" s="1"/>
  <c r="AG46" i="12"/>
  <c r="AC46" i="12"/>
  <c r="AC47" i="12" s="1"/>
  <c r="R17" i="13" s="1"/>
  <c r="Y46" i="12"/>
  <c r="Y47" i="12" s="1"/>
  <c r="N17" i="13" s="1"/>
  <c r="U46" i="12"/>
  <c r="AG45" i="12"/>
  <c r="AC45" i="12"/>
  <c r="Y45" i="12"/>
  <c r="U45" i="12"/>
  <c r="AH45" i="12" s="1"/>
  <c r="AF43" i="12"/>
  <c r="AE43" i="12"/>
  <c r="T16" i="13" s="1"/>
  <c r="AD43" i="12"/>
  <c r="S16" i="13" s="1"/>
  <c r="AB43" i="12"/>
  <c r="Q16" i="13" s="1"/>
  <c r="AA43" i="12"/>
  <c r="P16" i="13" s="1"/>
  <c r="Z43" i="12"/>
  <c r="O16" i="13" s="1"/>
  <c r="Y43" i="12"/>
  <c r="N16" i="13" s="1"/>
  <c r="X43" i="12"/>
  <c r="M16" i="13" s="1"/>
  <c r="W43" i="12"/>
  <c r="L16" i="13" s="1"/>
  <c r="V43" i="12"/>
  <c r="K16" i="13" s="1"/>
  <c r="T43" i="12"/>
  <c r="I16" i="13" s="1"/>
  <c r="S43" i="12"/>
  <c r="H16" i="13" s="1"/>
  <c r="R43" i="12"/>
  <c r="O43" i="12"/>
  <c r="F16" i="13" s="1"/>
  <c r="N43" i="12"/>
  <c r="E16" i="13" s="1"/>
  <c r="M43" i="12"/>
  <c r="D16" i="13" s="1"/>
  <c r="K43" i="12"/>
  <c r="C16" i="13" s="1"/>
  <c r="J43" i="12"/>
  <c r="B16" i="13" s="1"/>
  <c r="AG42" i="12"/>
  <c r="AG43" i="12" s="1"/>
  <c r="V16" i="13" s="1"/>
  <c r="AC42" i="12"/>
  <c r="Y42" i="12"/>
  <c r="U42" i="12"/>
  <c r="AG41" i="12"/>
  <c r="AC41" i="12"/>
  <c r="AC43" i="12" s="1"/>
  <c r="R16" i="13" s="1"/>
  <c r="Y41" i="12"/>
  <c r="U41" i="12"/>
  <c r="AF39" i="12"/>
  <c r="AE39" i="12"/>
  <c r="T15" i="13" s="1"/>
  <c r="AD39" i="12"/>
  <c r="S15" i="13" s="1"/>
  <c r="AB39" i="12"/>
  <c r="Q15" i="13" s="1"/>
  <c r="AA39" i="12"/>
  <c r="P15" i="13" s="1"/>
  <c r="Z39" i="12"/>
  <c r="O15" i="13" s="1"/>
  <c r="X39" i="12"/>
  <c r="M15" i="13" s="1"/>
  <c r="W39" i="12"/>
  <c r="L15" i="13" s="1"/>
  <c r="V39" i="12"/>
  <c r="K15" i="13" s="1"/>
  <c r="T39" i="12"/>
  <c r="I15" i="13" s="1"/>
  <c r="S39" i="12"/>
  <c r="H15" i="13" s="1"/>
  <c r="R39" i="12"/>
  <c r="G15" i="13" s="1"/>
  <c r="O39" i="12"/>
  <c r="F15" i="13" s="1"/>
  <c r="N39" i="12"/>
  <c r="M39" i="12"/>
  <c r="D15" i="13" s="1"/>
  <c r="K39" i="12"/>
  <c r="C15" i="13" s="1"/>
  <c r="J39" i="12"/>
  <c r="B15" i="13" s="1"/>
  <c r="AG38" i="12"/>
  <c r="AC38" i="12"/>
  <c r="Y38" i="12"/>
  <c r="U38" i="12"/>
  <c r="AG37" i="12"/>
  <c r="AG39" i="12" s="1"/>
  <c r="V15" i="13" s="1"/>
  <c r="AC37" i="12"/>
  <c r="Y37" i="12"/>
  <c r="U37" i="12"/>
  <c r="AF35" i="12"/>
  <c r="U14" i="13" s="1"/>
  <c r="AE35" i="12"/>
  <c r="T14" i="13" s="1"/>
  <c r="AD35" i="12"/>
  <c r="S14" i="13" s="1"/>
  <c r="AB35" i="12"/>
  <c r="Q14" i="13" s="1"/>
  <c r="AA35" i="12"/>
  <c r="P14" i="13" s="1"/>
  <c r="Z35" i="12"/>
  <c r="X35" i="12"/>
  <c r="M14" i="13" s="1"/>
  <c r="W35" i="12"/>
  <c r="L14" i="13" s="1"/>
  <c r="V35" i="12"/>
  <c r="K14" i="13" s="1"/>
  <c r="T35" i="12"/>
  <c r="I14" i="13" s="1"/>
  <c r="S35" i="12"/>
  <c r="H14" i="13" s="1"/>
  <c r="R35" i="12"/>
  <c r="G14" i="13" s="1"/>
  <c r="O35" i="12"/>
  <c r="F14" i="13" s="1"/>
  <c r="N35" i="12"/>
  <c r="E14" i="13" s="1"/>
  <c r="M35" i="12"/>
  <c r="D14" i="13" s="1"/>
  <c r="K35" i="12"/>
  <c r="C14" i="13" s="1"/>
  <c r="J35" i="12"/>
  <c r="B14" i="13" s="1"/>
  <c r="AG34" i="12"/>
  <c r="AG35" i="12" s="1"/>
  <c r="V14" i="13" s="1"/>
  <c r="AC34" i="12"/>
  <c r="Y34" i="12"/>
  <c r="U34" i="12"/>
  <c r="AG33" i="12"/>
  <c r="AC33" i="12"/>
  <c r="Y33" i="12"/>
  <c r="Y35" i="12" s="1"/>
  <c r="N14" i="13" s="1"/>
  <c r="U33" i="12"/>
  <c r="AF31" i="12"/>
  <c r="U13" i="13" s="1"/>
  <c r="AE31" i="12"/>
  <c r="T13" i="13" s="1"/>
  <c r="AD31" i="12"/>
  <c r="AC31" i="12"/>
  <c r="R13" i="13" s="1"/>
  <c r="AB31" i="12"/>
  <c r="Q13" i="13" s="1"/>
  <c r="AA31" i="12"/>
  <c r="P13" i="13" s="1"/>
  <c r="Z31" i="12"/>
  <c r="O13" i="13" s="1"/>
  <c r="X31" i="12"/>
  <c r="M13" i="13" s="1"/>
  <c r="W31" i="12"/>
  <c r="L13" i="13" s="1"/>
  <c r="V31" i="12"/>
  <c r="K13" i="13" s="1"/>
  <c r="T31" i="12"/>
  <c r="I13" i="13" s="1"/>
  <c r="S31" i="12"/>
  <c r="H13" i="13" s="1"/>
  <c r="R31" i="12"/>
  <c r="O31" i="12"/>
  <c r="F13" i="13" s="1"/>
  <c r="N31" i="12"/>
  <c r="E13" i="13" s="1"/>
  <c r="M31" i="12"/>
  <c r="D13" i="13" s="1"/>
  <c r="K31" i="12"/>
  <c r="C13" i="13" s="1"/>
  <c r="J31" i="12"/>
  <c r="B13" i="13" s="1"/>
  <c r="AG30" i="12"/>
  <c r="AG31" i="12" s="1"/>
  <c r="V13" i="13" s="1"/>
  <c r="AC30" i="12"/>
  <c r="Y30" i="12"/>
  <c r="U30" i="12"/>
  <c r="AG29" i="12"/>
  <c r="AC29" i="12"/>
  <c r="Y29" i="12"/>
  <c r="U29" i="12"/>
  <c r="AG27" i="12"/>
  <c r="V12" i="13" s="1"/>
  <c r="AF27" i="12"/>
  <c r="U12" i="13" s="1"/>
  <c r="AE27" i="12"/>
  <c r="T12" i="13" s="1"/>
  <c r="AD27" i="12"/>
  <c r="AB27" i="12"/>
  <c r="Q12" i="13" s="1"/>
  <c r="AA27" i="12"/>
  <c r="P12" i="13" s="1"/>
  <c r="Z27" i="12"/>
  <c r="O12" i="13" s="1"/>
  <c r="Y27" i="12"/>
  <c r="N12" i="13" s="1"/>
  <c r="X27" i="12"/>
  <c r="M12" i="13" s="1"/>
  <c r="W27" i="12"/>
  <c r="L12" i="13" s="1"/>
  <c r="V27" i="12"/>
  <c r="K12" i="13" s="1"/>
  <c r="T27" i="12"/>
  <c r="I12" i="13" s="1"/>
  <c r="S27" i="12"/>
  <c r="H12" i="13" s="1"/>
  <c r="R27" i="12"/>
  <c r="G12" i="13" s="1"/>
  <c r="O27" i="12"/>
  <c r="F12" i="13" s="1"/>
  <c r="N27" i="12"/>
  <c r="E12" i="13" s="1"/>
  <c r="M27" i="12"/>
  <c r="D12" i="13" s="1"/>
  <c r="K27" i="12"/>
  <c r="C12" i="13" s="1"/>
  <c r="J27" i="12"/>
  <c r="B12" i="13" s="1"/>
  <c r="AG26" i="12"/>
  <c r="AC26" i="12"/>
  <c r="Y26" i="12"/>
  <c r="U26" i="12"/>
  <c r="AG25" i="12"/>
  <c r="AC25" i="12"/>
  <c r="Y25" i="12"/>
  <c r="U25" i="12"/>
  <c r="U27" i="12" s="1"/>
  <c r="J12" i="13" s="1"/>
  <c r="AF23" i="12"/>
  <c r="U11" i="13" s="1"/>
  <c r="AE23" i="12"/>
  <c r="T11" i="13" s="1"/>
  <c r="AD23" i="12"/>
  <c r="AB23" i="12"/>
  <c r="Q11" i="13" s="1"/>
  <c r="AA23" i="12"/>
  <c r="P11" i="13" s="1"/>
  <c r="Z23" i="12"/>
  <c r="O11" i="13" s="1"/>
  <c r="X23" i="12"/>
  <c r="M11" i="13" s="1"/>
  <c r="W23" i="12"/>
  <c r="L11" i="13" s="1"/>
  <c r="V23" i="12"/>
  <c r="T23" i="12"/>
  <c r="I11" i="13" s="1"/>
  <c r="S23" i="12"/>
  <c r="H11" i="13" s="1"/>
  <c r="R23" i="12"/>
  <c r="G11" i="13" s="1"/>
  <c r="O23" i="12"/>
  <c r="F11" i="13" s="1"/>
  <c r="N23" i="12"/>
  <c r="E11" i="13" s="1"/>
  <c r="M23" i="12"/>
  <c r="D11" i="13" s="1"/>
  <c r="K23" i="12"/>
  <c r="C11" i="13" s="1"/>
  <c r="J23" i="12"/>
  <c r="B11" i="13" s="1"/>
  <c r="AG22" i="12"/>
  <c r="AG23" i="12" s="1"/>
  <c r="V11" i="13" s="1"/>
  <c r="AC22" i="12"/>
  <c r="Y22" i="12"/>
  <c r="U22" i="12"/>
  <c r="AG21" i="12"/>
  <c r="AC21" i="12"/>
  <c r="AC23" i="12" s="1"/>
  <c r="R11" i="13" s="1"/>
  <c r="Y21" i="12"/>
  <c r="U21" i="12"/>
  <c r="AF19" i="12"/>
  <c r="U10" i="13" s="1"/>
  <c r="AE19" i="12"/>
  <c r="T10" i="13" s="1"/>
  <c r="AD19" i="12"/>
  <c r="S10" i="13" s="1"/>
  <c r="AB19" i="12"/>
  <c r="Q10" i="13" s="1"/>
  <c r="AA19" i="12"/>
  <c r="P10" i="13" s="1"/>
  <c r="Z19" i="12"/>
  <c r="X19" i="12"/>
  <c r="M10" i="13" s="1"/>
  <c r="W19" i="12"/>
  <c r="L10" i="13" s="1"/>
  <c r="V19" i="12"/>
  <c r="K10" i="13" s="1"/>
  <c r="T19" i="12"/>
  <c r="I10" i="13" s="1"/>
  <c r="S19" i="12"/>
  <c r="H10" i="13" s="1"/>
  <c r="R19" i="12"/>
  <c r="G10" i="13" s="1"/>
  <c r="O19" i="12"/>
  <c r="F10" i="13" s="1"/>
  <c r="N19" i="12"/>
  <c r="E10" i="13" s="1"/>
  <c r="M19" i="12"/>
  <c r="D10" i="13" s="1"/>
  <c r="K19" i="12"/>
  <c r="J19" i="12"/>
  <c r="B10" i="13" s="1"/>
  <c r="AG18" i="12"/>
  <c r="AC18" i="12"/>
  <c r="AC19" i="12" s="1"/>
  <c r="R10" i="13" s="1"/>
  <c r="Y18" i="12"/>
  <c r="U18" i="12"/>
  <c r="AG17" i="12"/>
  <c r="AG19" i="12" s="1"/>
  <c r="V10" i="13" s="1"/>
  <c r="AC17" i="12"/>
  <c r="Y17" i="12"/>
  <c r="U17" i="12"/>
  <c r="U19" i="12" s="1"/>
  <c r="J10" i="13" s="1"/>
  <c r="AF15" i="12"/>
  <c r="U9" i="13" s="1"/>
  <c r="AE15" i="12"/>
  <c r="T9" i="13" s="1"/>
  <c r="AD15" i="12"/>
  <c r="S9" i="13" s="1"/>
  <c r="AB15" i="12"/>
  <c r="Q9" i="13" s="1"/>
  <c r="AA15" i="12"/>
  <c r="P9" i="13" s="1"/>
  <c r="Z15" i="12"/>
  <c r="O9" i="13" s="1"/>
  <c r="X15" i="12"/>
  <c r="M9" i="13" s="1"/>
  <c r="W15" i="12"/>
  <c r="L9" i="13" s="1"/>
  <c r="V15" i="12"/>
  <c r="K9" i="13" s="1"/>
  <c r="T15" i="12"/>
  <c r="I9" i="13" s="1"/>
  <c r="S15" i="12"/>
  <c r="H9" i="13" s="1"/>
  <c r="R15" i="12"/>
  <c r="G9" i="13" s="1"/>
  <c r="O15" i="12"/>
  <c r="N15" i="12"/>
  <c r="E9" i="13" s="1"/>
  <c r="M15" i="12"/>
  <c r="D9" i="13" s="1"/>
  <c r="K15" i="12"/>
  <c r="C9" i="13" s="1"/>
  <c r="J15" i="12"/>
  <c r="B9" i="13" s="1"/>
  <c r="AG14" i="12"/>
  <c r="AG15" i="12" s="1"/>
  <c r="V9" i="13" s="1"/>
  <c r="AC14" i="12"/>
  <c r="Y14" i="12"/>
  <c r="U14" i="12"/>
  <c r="AG13" i="12"/>
  <c r="AC13" i="12"/>
  <c r="AC15" i="12" s="1"/>
  <c r="R9" i="13" s="1"/>
  <c r="Y13" i="12"/>
  <c r="U13" i="12"/>
  <c r="AF11" i="12"/>
  <c r="U8" i="13" s="1"/>
  <c r="AE11" i="12"/>
  <c r="T8" i="13" s="1"/>
  <c r="AD11" i="12"/>
  <c r="AB11" i="12"/>
  <c r="AA11" i="12"/>
  <c r="P8" i="13" s="1"/>
  <c r="Z11" i="12"/>
  <c r="O8" i="13" s="1"/>
  <c r="Y11" i="12"/>
  <c r="X11" i="12"/>
  <c r="M8" i="13" s="1"/>
  <c r="W11" i="12"/>
  <c r="L8" i="13" s="1"/>
  <c r="L24" i="13" s="1"/>
  <c r="V11" i="12"/>
  <c r="T11" i="12"/>
  <c r="S11" i="12"/>
  <c r="H8" i="13" s="1"/>
  <c r="R11" i="12"/>
  <c r="O11" i="12"/>
  <c r="F8" i="13" s="1"/>
  <c r="N11" i="12"/>
  <c r="E8" i="13" s="1"/>
  <c r="M11" i="12"/>
  <c r="D8" i="13" s="1"/>
  <c r="D24" i="13" s="1"/>
  <c r="K11" i="12"/>
  <c r="C8" i="13" s="1"/>
  <c r="J11" i="12"/>
  <c r="AG10" i="12"/>
  <c r="AG11" i="12" s="1"/>
  <c r="AC10" i="12"/>
  <c r="Y10" i="12"/>
  <c r="U10" i="12"/>
  <c r="AG9" i="12"/>
  <c r="AC9" i="12"/>
  <c r="Y9" i="12"/>
  <c r="U9" i="12"/>
  <c r="O21" i="11"/>
  <c r="S20" i="11"/>
  <c r="E20" i="11"/>
  <c r="K19" i="11"/>
  <c r="E19" i="11"/>
  <c r="C18" i="11"/>
  <c r="Y17" i="11"/>
  <c r="U17" i="11"/>
  <c r="F17" i="11"/>
  <c r="S16" i="11"/>
  <c r="G16" i="11"/>
  <c r="C16" i="11"/>
  <c r="F15" i="11"/>
  <c r="U14" i="11"/>
  <c r="F14" i="11"/>
  <c r="G13" i="11"/>
  <c r="U12" i="11"/>
  <c r="G12" i="11"/>
  <c r="E11" i="11"/>
  <c r="S10" i="11"/>
  <c r="E10" i="11"/>
  <c r="F9" i="11"/>
  <c r="S8" i="11"/>
  <c r="C8" i="11"/>
  <c r="A5" i="11"/>
  <c r="A24" i="11" s="1"/>
  <c r="A72" i="10"/>
  <c r="AF71" i="10"/>
  <c r="U23" i="11" s="1"/>
  <c r="AE71" i="10"/>
  <c r="T23" i="11" s="1"/>
  <c r="AD71" i="10"/>
  <c r="S23" i="11" s="1"/>
  <c r="AB71" i="10"/>
  <c r="Q23" i="11" s="1"/>
  <c r="AA71" i="10"/>
  <c r="P23" i="11" s="1"/>
  <c r="Z71" i="10"/>
  <c r="O23" i="11" s="1"/>
  <c r="X71" i="10"/>
  <c r="M23" i="11" s="1"/>
  <c r="W71" i="10"/>
  <c r="L23" i="11" s="1"/>
  <c r="V71" i="10"/>
  <c r="K23" i="11" s="1"/>
  <c r="T71" i="10"/>
  <c r="I23" i="11" s="1"/>
  <c r="S71" i="10"/>
  <c r="H23" i="11" s="1"/>
  <c r="R71" i="10"/>
  <c r="G23" i="11" s="1"/>
  <c r="O71" i="10"/>
  <c r="F23" i="11" s="1"/>
  <c r="N71" i="10"/>
  <c r="E23" i="11" s="1"/>
  <c r="M71" i="10"/>
  <c r="D23" i="11" s="1"/>
  <c r="K71" i="10"/>
  <c r="C23" i="11" s="1"/>
  <c r="J71" i="10"/>
  <c r="B23" i="11" s="1"/>
  <c r="AG70" i="10"/>
  <c r="AC70" i="10"/>
  <c r="Y70" i="10"/>
  <c r="U70" i="10"/>
  <c r="AG69" i="10"/>
  <c r="AG71" i="10" s="1"/>
  <c r="V23" i="11" s="1"/>
  <c r="AC69" i="10"/>
  <c r="AC71" i="10" s="1"/>
  <c r="R23" i="11" s="1"/>
  <c r="Y69" i="10"/>
  <c r="Y71" i="10" s="1"/>
  <c r="N23" i="11" s="1"/>
  <c r="U69" i="10"/>
  <c r="U71" i="10" s="1"/>
  <c r="J23" i="11" s="1"/>
  <c r="AF67" i="10"/>
  <c r="U22" i="11" s="1"/>
  <c r="AE67" i="10"/>
  <c r="T22" i="11" s="1"/>
  <c r="AD67" i="10"/>
  <c r="S22" i="11" s="1"/>
  <c r="AB67" i="10"/>
  <c r="Q22" i="11" s="1"/>
  <c r="AA67" i="10"/>
  <c r="P22" i="11" s="1"/>
  <c r="Z67" i="10"/>
  <c r="O22" i="11" s="1"/>
  <c r="X67" i="10"/>
  <c r="M22" i="11" s="1"/>
  <c r="W67" i="10"/>
  <c r="L22" i="11" s="1"/>
  <c r="V67" i="10"/>
  <c r="K22" i="11" s="1"/>
  <c r="T67" i="10"/>
  <c r="I22" i="11" s="1"/>
  <c r="S67" i="10"/>
  <c r="H22" i="11" s="1"/>
  <c r="R67" i="10"/>
  <c r="G22" i="11" s="1"/>
  <c r="O67" i="10"/>
  <c r="F22" i="11" s="1"/>
  <c r="N67" i="10"/>
  <c r="E22" i="11" s="1"/>
  <c r="M67" i="10"/>
  <c r="D22" i="11" s="1"/>
  <c r="K67" i="10"/>
  <c r="C22" i="11" s="1"/>
  <c r="J67" i="10"/>
  <c r="B22" i="11" s="1"/>
  <c r="AG66" i="10"/>
  <c r="AC66" i="10"/>
  <c r="Y66" i="10"/>
  <c r="U66" i="10"/>
  <c r="AG65" i="10"/>
  <c r="AG67" i="10" s="1"/>
  <c r="V22" i="11" s="1"/>
  <c r="AC65" i="10"/>
  <c r="Y65" i="10"/>
  <c r="Y67" i="10" s="1"/>
  <c r="N22" i="11" s="1"/>
  <c r="U65" i="10"/>
  <c r="AF63" i="10"/>
  <c r="U21" i="11" s="1"/>
  <c r="AE63" i="10"/>
  <c r="T21" i="11" s="1"/>
  <c r="AD63" i="10"/>
  <c r="S21" i="11" s="1"/>
  <c r="AB63" i="10"/>
  <c r="Q21" i="11" s="1"/>
  <c r="AA63" i="10"/>
  <c r="P21" i="11" s="1"/>
  <c r="Z63" i="10"/>
  <c r="X63" i="10"/>
  <c r="M21" i="11" s="1"/>
  <c r="W63" i="10"/>
  <c r="L21" i="11" s="1"/>
  <c r="V63" i="10"/>
  <c r="K21" i="11" s="1"/>
  <c r="T63" i="10"/>
  <c r="I21" i="11" s="1"/>
  <c r="S63" i="10"/>
  <c r="H21" i="11" s="1"/>
  <c r="R63" i="10"/>
  <c r="G21" i="11" s="1"/>
  <c r="O63" i="10"/>
  <c r="F21" i="11" s="1"/>
  <c r="N63" i="10"/>
  <c r="E21" i="11" s="1"/>
  <c r="M63" i="10"/>
  <c r="D21" i="11" s="1"/>
  <c r="K63" i="10"/>
  <c r="C21" i="11" s="1"/>
  <c r="J63" i="10"/>
  <c r="B21" i="11" s="1"/>
  <c r="AG62" i="10"/>
  <c r="AC62" i="10"/>
  <c r="Y62" i="10"/>
  <c r="U62" i="10"/>
  <c r="AG61" i="10"/>
  <c r="AC61" i="10"/>
  <c r="AC63" i="10" s="1"/>
  <c r="R21" i="11" s="1"/>
  <c r="Y61" i="10"/>
  <c r="U61" i="10"/>
  <c r="AF59" i="10"/>
  <c r="U20" i="11" s="1"/>
  <c r="AE59" i="10"/>
  <c r="T20" i="11" s="1"/>
  <c r="AD59" i="10"/>
  <c r="AB59" i="10"/>
  <c r="Q20" i="11" s="1"/>
  <c r="AA59" i="10"/>
  <c r="P20" i="11" s="1"/>
  <c r="Z59" i="10"/>
  <c r="O20" i="11" s="1"/>
  <c r="X59" i="10"/>
  <c r="M20" i="11" s="1"/>
  <c r="W59" i="10"/>
  <c r="L20" i="11" s="1"/>
  <c r="V59" i="10"/>
  <c r="K20" i="11" s="1"/>
  <c r="T59" i="10"/>
  <c r="I20" i="11" s="1"/>
  <c r="S59" i="10"/>
  <c r="H20" i="11" s="1"/>
  <c r="R59" i="10"/>
  <c r="G20" i="11" s="1"/>
  <c r="O59" i="10"/>
  <c r="F20" i="11" s="1"/>
  <c r="N59" i="10"/>
  <c r="M59" i="10"/>
  <c r="D20" i="11" s="1"/>
  <c r="K59" i="10"/>
  <c r="C20" i="11" s="1"/>
  <c r="J59" i="10"/>
  <c r="B20" i="11" s="1"/>
  <c r="AG58" i="10"/>
  <c r="AC58" i="10"/>
  <c r="AH58" i="10" s="1"/>
  <c r="AI58" i="10" s="1"/>
  <c r="Y58" i="10"/>
  <c r="U58" i="10"/>
  <c r="AG57" i="10"/>
  <c r="AG59" i="10" s="1"/>
  <c r="V20" i="11" s="1"/>
  <c r="AC57" i="10"/>
  <c r="AC59" i="10" s="1"/>
  <c r="R20" i="11" s="1"/>
  <c r="Y57" i="10"/>
  <c r="Y59" i="10" s="1"/>
  <c r="N20" i="11" s="1"/>
  <c r="U57" i="10"/>
  <c r="U59" i="10" s="1"/>
  <c r="J20" i="11" s="1"/>
  <c r="AF55" i="10"/>
  <c r="U19" i="11" s="1"/>
  <c r="AE55" i="10"/>
  <c r="T19" i="11" s="1"/>
  <c r="AD55" i="10"/>
  <c r="S19" i="11" s="1"/>
  <c r="AB55" i="10"/>
  <c r="Q19" i="11" s="1"/>
  <c r="AA55" i="10"/>
  <c r="P19" i="11" s="1"/>
  <c r="Z55" i="10"/>
  <c r="O19" i="11" s="1"/>
  <c r="X55" i="10"/>
  <c r="M19" i="11" s="1"/>
  <c r="W55" i="10"/>
  <c r="L19" i="11" s="1"/>
  <c r="V55" i="10"/>
  <c r="T55" i="10"/>
  <c r="I19" i="11" s="1"/>
  <c r="S55" i="10"/>
  <c r="H19" i="11" s="1"/>
  <c r="R55" i="10"/>
  <c r="G19" i="11" s="1"/>
  <c r="O55" i="10"/>
  <c r="F19" i="11" s="1"/>
  <c r="N55" i="10"/>
  <c r="M55" i="10"/>
  <c r="D19" i="11" s="1"/>
  <c r="K55" i="10"/>
  <c r="C19" i="11" s="1"/>
  <c r="J55" i="10"/>
  <c r="B19" i="11" s="1"/>
  <c r="AG54" i="10"/>
  <c r="AC54" i="10"/>
  <c r="Y54" i="10"/>
  <c r="U54" i="10"/>
  <c r="U55" i="10" s="1"/>
  <c r="J19" i="11" s="1"/>
  <c r="AG53" i="10"/>
  <c r="AG55" i="10" s="1"/>
  <c r="V19" i="11" s="1"/>
  <c r="AC53" i="10"/>
  <c r="Y53" i="10"/>
  <c r="Y55" i="10" s="1"/>
  <c r="N19" i="11" s="1"/>
  <c r="U53" i="10"/>
  <c r="AF51" i="10"/>
  <c r="U18" i="11" s="1"/>
  <c r="AE51" i="10"/>
  <c r="T18" i="11" s="1"/>
  <c r="AD51" i="10"/>
  <c r="S18" i="11" s="1"/>
  <c r="AB51" i="10"/>
  <c r="Q18" i="11" s="1"/>
  <c r="AA51" i="10"/>
  <c r="P18" i="11" s="1"/>
  <c r="Z51" i="10"/>
  <c r="O18" i="11" s="1"/>
  <c r="X51" i="10"/>
  <c r="M18" i="11" s="1"/>
  <c r="W51" i="10"/>
  <c r="L18" i="11" s="1"/>
  <c r="V51" i="10"/>
  <c r="K18" i="11" s="1"/>
  <c r="T51" i="10"/>
  <c r="I18" i="11" s="1"/>
  <c r="S51" i="10"/>
  <c r="H18" i="11" s="1"/>
  <c r="R51" i="10"/>
  <c r="G18" i="11" s="1"/>
  <c r="O51" i="10"/>
  <c r="F18" i="11" s="1"/>
  <c r="N51" i="10"/>
  <c r="E18" i="11" s="1"/>
  <c r="M51" i="10"/>
  <c r="D18" i="11" s="1"/>
  <c r="J51" i="10"/>
  <c r="B18" i="11" s="1"/>
  <c r="AG50" i="10"/>
  <c r="AC50" i="10"/>
  <c r="Y50" i="10"/>
  <c r="U50" i="10"/>
  <c r="AG49" i="10"/>
  <c r="AC49" i="10"/>
  <c r="Y49" i="10"/>
  <c r="Y51" i="10" s="1"/>
  <c r="N18" i="11" s="1"/>
  <c r="U49" i="10"/>
  <c r="AF47" i="10"/>
  <c r="AE47" i="10"/>
  <c r="T17" i="11" s="1"/>
  <c r="AD47" i="10"/>
  <c r="S17" i="11" s="1"/>
  <c r="AB47" i="10"/>
  <c r="Q17" i="11" s="1"/>
  <c r="AA47" i="10"/>
  <c r="P17" i="11" s="1"/>
  <c r="Z47" i="10"/>
  <c r="O17" i="11" s="1"/>
  <c r="X47" i="10"/>
  <c r="M17" i="11" s="1"/>
  <c r="W47" i="10"/>
  <c r="L17" i="11" s="1"/>
  <c r="V47" i="10"/>
  <c r="K17" i="11" s="1"/>
  <c r="T47" i="10"/>
  <c r="I17" i="11" s="1"/>
  <c r="S47" i="10"/>
  <c r="H17" i="11" s="1"/>
  <c r="R47" i="10"/>
  <c r="G17" i="11" s="1"/>
  <c r="O47" i="10"/>
  <c r="N47" i="10"/>
  <c r="E17" i="11" s="1"/>
  <c r="M47" i="10"/>
  <c r="D17" i="11" s="1"/>
  <c r="K47" i="10"/>
  <c r="C17" i="11" s="1"/>
  <c r="J47" i="10"/>
  <c r="B17" i="11" s="1"/>
  <c r="AG46" i="10"/>
  <c r="AC46" i="10"/>
  <c r="AC47" i="10" s="1"/>
  <c r="R17" i="11" s="1"/>
  <c r="Y46" i="10"/>
  <c r="U46" i="10"/>
  <c r="AG45" i="10"/>
  <c r="AC45" i="10"/>
  <c r="Y45" i="10"/>
  <c r="AH45" i="10" s="1"/>
  <c r="U45" i="10"/>
  <c r="U47" i="10" s="1"/>
  <c r="J17" i="11" s="1"/>
  <c r="AF43" i="10"/>
  <c r="U16" i="11" s="1"/>
  <c r="AE43" i="10"/>
  <c r="T16" i="11" s="1"/>
  <c r="AD43" i="10"/>
  <c r="AB43" i="10"/>
  <c r="Q16" i="11" s="1"/>
  <c r="AA43" i="10"/>
  <c r="P16" i="11" s="1"/>
  <c r="Z43" i="10"/>
  <c r="O16" i="11" s="1"/>
  <c r="Y43" i="10"/>
  <c r="N16" i="11" s="1"/>
  <c r="X43" i="10"/>
  <c r="M16" i="11" s="1"/>
  <c r="W43" i="10"/>
  <c r="L16" i="11" s="1"/>
  <c r="V43" i="10"/>
  <c r="K16" i="11" s="1"/>
  <c r="T43" i="10"/>
  <c r="I16" i="11" s="1"/>
  <c r="S43" i="10"/>
  <c r="H16" i="11" s="1"/>
  <c r="R43" i="10"/>
  <c r="O43" i="10"/>
  <c r="F16" i="11" s="1"/>
  <c r="N43" i="10"/>
  <c r="E16" i="11" s="1"/>
  <c r="M43" i="10"/>
  <c r="D16" i="11" s="1"/>
  <c r="K43" i="10"/>
  <c r="J43" i="10"/>
  <c r="B16" i="11" s="1"/>
  <c r="AG42" i="10"/>
  <c r="AG43" i="10" s="1"/>
  <c r="V16" i="11" s="1"/>
  <c r="AC42" i="10"/>
  <c r="Y42" i="10"/>
  <c r="U42" i="10"/>
  <c r="AG41" i="10"/>
  <c r="AC41" i="10"/>
  <c r="AC43" i="10" s="1"/>
  <c r="R16" i="11" s="1"/>
  <c r="Y41" i="10"/>
  <c r="U41" i="10"/>
  <c r="U43" i="10" s="1"/>
  <c r="J16" i="11" s="1"/>
  <c r="AF39" i="10"/>
  <c r="U15" i="11" s="1"/>
  <c r="AE39" i="10"/>
  <c r="T15" i="11" s="1"/>
  <c r="AD39" i="10"/>
  <c r="S15" i="11" s="1"/>
  <c r="AB39" i="10"/>
  <c r="Q15" i="11" s="1"/>
  <c r="AA39" i="10"/>
  <c r="P15" i="11" s="1"/>
  <c r="Z39" i="10"/>
  <c r="O15" i="11" s="1"/>
  <c r="X39" i="10"/>
  <c r="M15" i="11" s="1"/>
  <c r="W39" i="10"/>
  <c r="L15" i="11" s="1"/>
  <c r="V39" i="10"/>
  <c r="K15" i="11" s="1"/>
  <c r="T39" i="10"/>
  <c r="I15" i="11" s="1"/>
  <c r="S39" i="10"/>
  <c r="H15" i="11" s="1"/>
  <c r="R39" i="10"/>
  <c r="G15" i="11" s="1"/>
  <c r="O39" i="10"/>
  <c r="N39" i="10"/>
  <c r="E15" i="11" s="1"/>
  <c r="M39" i="10"/>
  <c r="D15" i="11" s="1"/>
  <c r="K39" i="10"/>
  <c r="C15" i="11" s="1"/>
  <c r="J39" i="10"/>
  <c r="B15" i="11" s="1"/>
  <c r="AG38" i="10"/>
  <c r="AC38" i="10"/>
  <c r="Y38" i="10"/>
  <c r="Y39" i="10" s="1"/>
  <c r="N15" i="11" s="1"/>
  <c r="U38" i="10"/>
  <c r="AG37" i="10"/>
  <c r="AG39" i="10" s="1"/>
  <c r="V15" i="11" s="1"/>
  <c r="AC37" i="10"/>
  <c r="AC39" i="10" s="1"/>
  <c r="R15" i="11" s="1"/>
  <c r="Y37" i="10"/>
  <c r="U37" i="10"/>
  <c r="U39" i="10" s="1"/>
  <c r="J15" i="11" s="1"/>
  <c r="AF35" i="10"/>
  <c r="AE35" i="10"/>
  <c r="T14" i="11" s="1"/>
  <c r="AD35" i="10"/>
  <c r="S14" i="11" s="1"/>
  <c r="AB35" i="10"/>
  <c r="Q14" i="11" s="1"/>
  <c r="AA35" i="10"/>
  <c r="P14" i="11" s="1"/>
  <c r="Z35" i="10"/>
  <c r="O14" i="11" s="1"/>
  <c r="X35" i="10"/>
  <c r="M14" i="11" s="1"/>
  <c r="W35" i="10"/>
  <c r="L14" i="11" s="1"/>
  <c r="V35" i="10"/>
  <c r="K14" i="11" s="1"/>
  <c r="T35" i="10"/>
  <c r="I14" i="11" s="1"/>
  <c r="S35" i="10"/>
  <c r="H14" i="11" s="1"/>
  <c r="R35" i="10"/>
  <c r="G14" i="11" s="1"/>
  <c r="O35" i="10"/>
  <c r="N35" i="10"/>
  <c r="E14" i="11" s="1"/>
  <c r="M35" i="10"/>
  <c r="D14" i="11" s="1"/>
  <c r="K35" i="10"/>
  <c r="C14" i="11" s="1"/>
  <c r="J35" i="10"/>
  <c r="B14" i="11" s="1"/>
  <c r="AG34" i="10"/>
  <c r="AG35" i="10" s="1"/>
  <c r="V14" i="11" s="1"/>
  <c r="AC34" i="10"/>
  <c r="Y34" i="10"/>
  <c r="U34" i="10"/>
  <c r="AG33" i="10"/>
  <c r="AC33" i="10"/>
  <c r="AC35" i="10" s="1"/>
  <c r="R14" i="11" s="1"/>
  <c r="Y33" i="10"/>
  <c r="U33" i="10"/>
  <c r="AF31" i="10"/>
  <c r="U13" i="11" s="1"/>
  <c r="AE31" i="10"/>
  <c r="T13" i="11" s="1"/>
  <c r="AD31" i="10"/>
  <c r="S13" i="11" s="1"/>
  <c r="AB31" i="10"/>
  <c r="Q13" i="11" s="1"/>
  <c r="AA31" i="10"/>
  <c r="P13" i="11" s="1"/>
  <c r="Z31" i="10"/>
  <c r="O13" i="11" s="1"/>
  <c r="X31" i="10"/>
  <c r="M13" i="11" s="1"/>
  <c r="W31" i="10"/>
  <c r="L13" i="11" s="1"/>
  <c r="V31" i="10"/>
  <c r="K13" i="11" s="1"/>
  <c r="T31" i="10"/>
  <c r="I13" i="11" s="1"/>
  <c r="S31" i="10"/>
  <c r="H13" i="11" s="1"/>
  <c r="R31" i="10"/>
  <c r="O31" i="10"/>
  <c r="F13" i="11" s="1"/>
  <c r="N31" i="10"/>
  <c r="E13" i="11" s="1"/>
  <c r="M31" i="10"/>
  <c r="D13" i="11" s="1"/>
  <c r="K31" i="10"/>
  <c r="C13" i="11" s="1"/>
  <c r="J31" i="10"/>
  <c r="B13" i="11" s="1"/>
  <c r="AG30" i="10"/>
  <c r="AC30" i="10"/>
  <c r="AC31" i="10" s="1"/>
  <c r="R13" i="11" s="1"/>
  <c r="Y30" i="10"/>
  <c r="U30" i="10"/>
  <c r="AG29" i="10"/>
  <c r="AC29" i="10"/>
  <c r="Y29" i="10"/>
  <c r="U29" i="10"/>
  <c r="AG27" i="10"/>
  <c r="V12" i="11" s="1"/>
  <c r="AF27" i="10"/>
  <c r="AE27" i="10"/>
  <c r="T12" i="11" s="1"/>
  <c r="AD27" i="10"/>
  <c r="S12" i="11" s="1"/>
  <c r="AB27" i="10"/>
  <c r="Q12" i="11" s="1"/>
  <c r="AA27" i="10"/>
  <c r="P12" i="11" s="1"/>
  <c r="Z27" i="10"/>
  <c r="O12" i="11" s="1"/>
  <c r="X27" i="10"/>
  <c r="M12" i="11" s="1"/>
  <c r="W27" i="10"/>
  <c r="L12" i="11" s="1"/>
  <c r="V27" i="10"/>
  <c r="K12" i="11" s="1"/>
  <c r="T27" i="10"/>
  <c r="I12" i="11" s="1"/>
  <c r="S27" i="10"/>
  <c r="H12" i="11" s="1"/>
  <c r="R27" i="10"/>
  <c r="O27" i="10"/>
  <c r="F12" i="11" s="1"/>
  <c r="N27" i="10"/>
  <c r="E12" i="11" s="1"/>
  <c r="M27" i="10"/>
  <c r="D12" i="11" s="1"/>
  <c r="K27" i="10"/>
  <c r="C12" i="11" s="1"/>
  <c r="J27" i="10"/>
  <c r="B12" i="11" s="1"/>
  <c r="AG26" i="10"/>
  <c r="AC26" i="10"/>
  <c r="Y26" i="10"/>
  <c r="Y27" i="10" s="1"/>
  <c r="N12" i="11" s="1"/>
  <c r="U26" i="10"/>
  <c r="AG25" i="10"/>
  <c r="AC25" i="10"/>
  <c r="Y25" i="10"/>
  <c r="U25" i="10"/>
  <c r="U27" i="10" s="1"/>
  <c r="J12" i="11" s="1"/>
  <c r="AF23" i="10"/>
  <c r="U11" i="11" s="1"/>
  <c r="AE23" i="10"/>
  <c r="T11" i="11" s="1"/>
  <c r="AD23" i="10"/>
  <c r="S11" i="11" s="1"/>
  <c r="AB23" i="10"/>
  <c r="Q11" i="11" s="1"/>
  <c r="AA23" i="10"/>
  <c r="P11" i="11" s="1"/>
  <c r="Z23" i="10"/>
  <c r="O11" i="11" s="1"/>
  <c r="X23" i="10"/>
  <c r="M11" i="11" s="1"/>
  <c r="W23" i="10"/>
  <c r="L11" i="11" s="1"/>
  <c r="V23" i="10"/>
  <c r="K11" i="11" s="1"/>
  <c r="T23" i="10"/>
  <c r="I11" i="11" s="1"/>
  <c r="S23" i="10"/>
  <c r="H11" i="11" s="1"/>
  <c r="R23" i="10"/>
  <c r="O23" i="10"/>
  <c r="F11" i="11" s="1"/>
  <c r="N23" i="10"/>
  <c r="M23" i="10"/>
  <c r="D11" i="11" s="1"/>
  <c r="K23" i="10"/>
  <c r="C11" i="11" s="1"/>
  <c r="J23" i="10"/>
  <c r="B11" i="11" s="1"/>
  <c r="AG22" i="10"/>
  <c r="AC22" i="10"/>
  <c r="Y22" i="10"/>
  <c r="U22" i="10"/>
  <c r="AH22" i="10" s="1"/>
  <c r="AG21" i="10"/>
  <c r="AC21" i="10"/>
  <c r="Y21" i="10"/>
  <c r="U21" i="10"/>
  <c r="AF19" i="10"/>
  <c r="U10" i="11" s="1"/>
  <c r="AE19" i="10"/>
  <c r="T10" i="11" s="1"/>
  <c r="AD19" i="10"/>
  <c r="AC19" i="10"/>
  <c r="R10" i="11" s="1"/>
  <c r="AB19" i="10"/>
  <c r="Q10" i="11" s="1"/>
  <c r="AA19" i="10"/>
  <c r="P10" i="11" s="1"/>
  <c r="Z19" i="10"/>
  <c r="O10" i="11" s="1"/>
  <c r="X19" i="10"/>
  <c r="M10" i="11" s="1"/>
  <c r="W19" i="10"/>
  <c r="L10" i="11" s="1"/>
  <c r="V19" i="10"/>
  <c r="K10" i="11" s="1"/>
  <c r="T19" i="10"/>
  <c r="I10" i="11" s="1"/>
  <c r="S19" i="10"/>
  <c r="H10" i="11" s="1"/>
  <c r="R19" i="10"/>
  <c r="G10" i="11" s="1"/>
  <c r="O19" i="10"/>
  <c r="F10" i="11" s="1"/>
  <c r="N19" i="10"/>
  <c r="M19" i="10"/>
  <c r="D10" i="11" s="1"/>
  <c r="K19" i="10"/>
  <c r="C10" i="11" s="1"/>
  <c r="J19" i="10"/>
  <c r="B10" i="11" s="1"/>
  <c r="AG18" i="10"/>
  <c r="AG19" i="10" s="1"/>
  <c r="V10" i="11" s="1"/>
  <c r="AC18" i="10"/>
  <c r="Y18" i="10"/>
  <c r="U18" i="10"/>
  <c r="AG17" i="10"/>
  <c r="AC17" i="10"/>
  <c r="Y17" i="10"/>
  <c r="Y19" i="10" s="1"/>
  <c r="U17" i="10"/>
  <c r="U19" i="10" s="1"/>
  <c r="J10" i="11" s="1"/>
  <c r="AF15" i="10"/>
  <c r="U9" i="11" s="1"/>
  <c r="AE15" i="10"/>
  <c r="T9" i="11" s="1"/>
  <c r="AD15" i="10"/>
  <c r="S9" i="11" s="1"/>
  <c r="AB15" i="10"/>
  <c r="Q9" i="11" s="1"/>
  <c r="AA15" i="10"/>
  <c r="P9" i="11" s="1"/>
  <c r="Z15" i="10"/>
  <c r="O9" i="11" s="1"/>
  <c r="X15" i="10"/>
  <c r="M9" i="11" s="1"/>
  <c r="W15" i="10"/>
  <c r="L9" i="11" s="1"/>
  <c r="V15" i="10"/>
  <c r="K9" i="11" s="1"/>
  <c r="T15" i="10"/>
  <c r="I9" i="11" s="1"/>
  <c r="S15" i="10"/>
  <c r="H9" i="11" s="1"/>
  <c r="R15" i="10"/>
  <c r="G9" i="11" s="1"/>
  <c r="O15" i="10"/>
  <c r="N15" i="10"/>
  <c r="E9" i="11" s="1"/>
  <c r="M15" i="10"/>
  <c r="D9" i="11" s="1"/>
  <c r="K15" i="10"/>
  <c r="C9" i="11" s="1"/>
  <c r="J15" i="10"/>
  <c r="B9" i="11" s="1"/>
  <c r="AG14" i="10"/>
  <c r="AC14" i="10"/>
  <c r="AC15" i="10" s="1"/>
  <c r="R9" i="11" s="1"/>
  <c r="Y14" i="10"/>
  <c r="U14" i="10"/>
  <c r="AG13" i="10"/>
  <c r="AG15" i="10" s="1"/>
  <c r="V9" i="11" s="1"/>
  <c r="AC13" i="10"/>
  <c r="Y13" i="10"/>
  <c r="Y15" i="10" s="1"/>
  <c r="N9" i="11" s="1"/>
  <c r="U13" i="10"/>
  <c r="AF11" i="10"/>
  <c r="U8" i="11" s="1"/>
  <c r="AE11" i="10"/>
  <c r="T8" i="11" s="1"/>
  <c r="AD11" i="10"/>
  <c r="AB11" i="10"/>
  <c r="AA11" i="10"/>
  <c r="P8" i="11" s="1"/>
  <c r="Z11" i="10"/>
  <c r="O8" i="11" s="1"/>
  <c r="X11" i="10"/>
  <c r="M8" i="11" s="1"/>
  <c r="W11" i="10"/>
  <c r="L8" i="11" s="1"/>
  <c r="V11" i="10"/>
  <c r="K8" i="11" s="1"/>
  <c r="T11" i="10"/>
  <c r="S11" i="10"/>
  <c r="H8" i="11" s="1"/>
  <c r="R11" i="10"/>
  <c r="G8" i="11" s="1"/>
  <c r="O11" i="10"/>
  <c r="N11" i="10"/>
  <c r="E8" i="11" s="1"/>
  <c r="M11" i="10"/>
  <c r="D8" i="11" s="1"/>
  <c r="D24" i="11" s="1"/>
  <c r="K11" i="10"/>
  <c r="J11" i="10"/>
  <c r="AG10" i="10"/>
  <c r="AC10" i="10"/>
  <c r="Y10" i="10"/>
  <c r="U10" i="10"/>
  <c r="AG9" i="10"/>
  <c r="AC9" i="10"/>
  <c r="AC11" i="10" s="1"/>
  <c r="Y9" i="10"/>
  <c r="U9" i="10"/>
  <c r="U11" i="10" s="1"/>
  <c r="C18" i="9"/>
  <c r="Y17" i="9"/>
  <c r="A5" i="9"/>
  <c r="A25" i="9" s="1"/>
  <c r="A412" i="8"/>
  <c r="U24" i="9"/>
  <c r="T24" i="9"/>
  <c r="S24" i="9"/>
  <c r="Q24" i="9"/>
  <c r="P24" i="9"/>
  <c r="O24" i="9"/>
  <c r="M24" i="9"/>
  <c r="L24" i="9"/>
  <c r="K24" i="9"/>
  <c r="I24" i="9"/>
  <c r="H24" i="9"/>
  <c r="G24" i="9"/>
  <c r="O411" i="8"/>
  <c r="F24" i="9" s="1"/>
  <c r="N411" i="8"/>
  <c r="E24" i="9" s="1"/>
  <c r="M411" i="8"/>
  <c r="D24" i="9" s="1"/>
  <c r="C24" i="9"/>
  <c r="B24" i="9"/>
  <c r="AG410" i="8"/>
  <c r="AC410" i="8"/>
  <c r="Y410" i="8"/>
  <c r="U410" i="8"/>
  <c r="AG408" i="8"/>
  <c r="AC408" i="8"/>
  <c r="AC411" i="8" s="1"/>
  <c r="Y408" i="8"/>
  <c r="U408" i="8"/>
  <c r="AF382" i="8"/>
  <c r="U22" i="9" s="1"/>
  <c r="AE382" i="8"/>
  <c r="T22" i="9" s="1"/>
  <c r="AD382" i="8"/>
  <c r="S22" i="9" s="1"/>
  <c r="AB382" i="8"/>
  <c r="Q22" i="9" s="1"/>
  <c r="AA382" i="8"/>
  <c r="P22" i="9" s="1"/>
  <c r="Z382" i="8"/>
  <c r="O22" i="9" s="1"/>
  <c r="X382" i="8"/>
  <c r="W382" i="8"/>
  <c r="L22" i="9" s="1"/>
  <c r="V382" i="8"/>
  <c r="K22" i="9" s="1"/>
  <c r="T382" i="8"/>
  <c r="I22" i="9" s="1"/>
  <c r="S382" i="8"/>
  <c r="H22" i="9" s="1"/>
  <c r="R382" i="8"/>
  <c r="G22" i="9" s="1"/>
  <c r="O382" i="8"/>
  <c r="F22" i="9" s="1"/>
  <c r="N382" i="8"/>
  <c r="E22" i="9" s="1"/>
  <c r="M382" i="8"/>
  <c r="D22" i="9" s="1"/>
  <c r="K382" i="8"/>
  <c r="C22" i="9" s="1"/>
  <c r="J382" i="8"/>
  <c r="B22" i="9" s="1"/>
  <c r="AG329" i="8"/>
  <c r="AC329" i="8"/>
  <c r="Y329" i="8"/>
  <c r="U329" i="8"/>
  <c r="AF327" i="8"/>
  <c r="AE327" i="8"/>
  <c r="AD327" i="8"/>
  <c r="AB327" i="8"/>
  <c r="AA327" i="8"/>
  <c r="Z327" i="8"/>
  <c r="X327" i="8"/>
  <c r="W327" i="8"/>
  <c r="V327" i="8"/>
  <c r="T327" i="8"/>
  <c r="S327" i="8"/>
  <c r="R327" i="8"/>
  <c r="O327" i="8"/>
  <c r="N327" i="8"/>
  <c r="M327" i="8"/>
  <c r="K327" i="8"/>
  <c r="J327" i="8"/>
  <c r="AG326" i="8"/>
  <c r="AC326" i="8"/>
  <c r="Y326" i="8"/>
  <c r="U326" i="8"/>
  <c r="AG322" i="8"/>
  <c r="AC322" i="8"/>
  <c r="Y322" i="8"/>
  <c r="U322" i="8"/>
  <c r="AF320" i="8"/>
  <c r="U20" i="9" s="1"/>
  <c r="AE320" i="8"/>
  <c r="T20" i="9" s="1"/>
  <c r="AD320" i="8"/>
  <c r="S20" i="9" s="1"/>
  <c r="AB320" i="8"/>
  <c r="Q20" i="9" s="1"/>
  <c r="AA320" i="8"/>
  <c r="P20" i="9" s="1"/>
  <c r="Z320" i="8"/>
  <c r="O20" i="9" s="1"/>
  <c r="X320" i="8"/>
  <c r="M20" i="9" s="1"/>
  <c r="W320" i="8"/>
  <c r="L20" i="9" s="1"/>
  <c r="V320" i="8"/>
  <c r="K20" i="9" s="1"/>
  <c r="T320" i="8"/>
  <c r="I20" i="9" s="1"/>
  <c r="S320" i="8"/>
  <c r="H20" i="9" s="1"/>
  <c r="R320" i="8"/>
  <c r="G20" i="9" s="1"/>
  <c r="O320" i="8"/>
  <c r="F20" i="9" s="1"/>
  <c r="N320" i="8"/>
  <c r="E20" i="9" s="1"/>
  <c r="M320" i="8"/>
  <c r="D20" i="9" s="1"/>
  <c r="K320" i="8"/>
  <c r="C20" i="9" s="1"/>
  <c r="J320" i="8"/>
  <c r="B20" i="9" s="1"/>
  <c r="AG319" i="8"/>
  <c r="AC319" i="8"/>
  <c r="Y319" i="8"/>
  <c r="U319" i="8"/>
  <c r="AG307" i="8"/>
  <c r="AC307" i="8"/>
  <c r="Y307" i="8"/>
  <c r="U307" i="8"/>
  <c r="AF305" i="8"/>
  <c r="U19" i="9" s="1"/>
  <c r="AE305" i="8"/>
  <c r="T19" i="9" s="1"/>
  <c r="AD305" i="8"/>
  <c r="S19" i="9" s="1"/>
  <c r="AB305" i="8"/>
  <c r="Q19" i="9" s="1"/>
  <c r="AA305" i="8"/>
  <c r="P19" i="9" s="1"/>
  <c r="Z305" i="8"/>
  <c r="O19" i="9" s="1"/>
  <c r="X305" i="8"/>
  <c r="M19" i="9" s="1"/>
  <c r="W305" i="8"/>
  <c r="L19" i="9" s="1"/>
  <c r="V305" i="8"/>
  <c r="K19" i="9" s="1"/>
  <c r="T305" i="8"/>
  <c r="I19" i="9" s="1"/>
  <c r="S305" i="8"/>
  <c r="H19" i="9" s="1"/>
  <c r="R305" i="8"/>
  <c r="G19" i="9" s="1"/>
  <c r="O305" i="8"/>
  <c r="F19" i="9" s="1"/>
  <c r="N305" i="8"/>
  <c r="E19" i="9" s="1"/>
  <c r="M305" i="8"/>
  <c r="D19" i="9" s="1"/>
  <c r="K305" i="8"/>
  <c r="C19" i="9" s="1"/>
  <c r="J305" i="8"/>
  <c r="B19" i="9" s="1"/>
  <c r="AG304" i="8"/>
  <c r="AC304" i="8"/>
  <c r="Y304" i="8"/>
  <c r="U304" i="8"/>
  <c r="AG294" i="8"/>
  <c r="AC294" i="8"/>
  <c r="Y294" i="8"/>
  <c r="U294" i="8"/>
  <c r="AF292" i="8"/>
  <c r="U18" i="9" s="1"/>
  <c r="AE292" i="8"/>
  <c r="T18" i="9" s="1"/>
  <c r="AD292" i="8"/>
  <c r="S18" i="9" s="1"/>
  <c r="AB292" i="8"/>
  <c r="Q18" i="9" s="1"/>
  <c r="AA292" i="8"/>
  <c r="P18" i="9" s="1"/>
  <c r="Z292" i="8"/>
  <c r="O18" i="9" s="1"/>
  <c r="X292" i="8"/>
  <c r="M18" i="9" s="1"/>
  <c r="W292" i="8"/>
  <c r="L18" i="9" s="1"/>
  <c r="V292" i="8"/>
  <c r="K18" i="9" s="1"/>
  <c r="T292" i="8"/>
  <c r="I18" i="9" s="1"/>
  <c r="S292" i="8"/>
  <c r="H18" i="9" s="1"/>
  <c r="R292" i="8"/>
  <c r="G18" i="9" s="1"/>
  <c r="O292" i="8"/>
  <c r="F18" i="9" s="1"/>
  <c r="N292" i="8"/>
  <c r="E18" i="9" s="1"/>
  <c r="M292" i="8"/>
  <c r="D18" i="9" s="1"/>
  <c r="J292" i="8"/>
  <c r="B18" i="9" s="1"/>
  <c r="AG291" i="8"/>
  <c r="AC291" i="8"/>
  <c r="Y291" i="8"/>
  <c r="U291" i="8"/>
  <c r="AG281" i="8"/>
  <c r="AC281" i="8"/>
  <c r="Y281" i="8"/>
  <c r="U281" i="8"/>
  <c r="AF279" i="8"/>
  <c r="U17" i="9" s="1"/>
  <c r="AE279" i="8"/>
  <c r="T17" i="9" s="1"/>
  <c r="AD279" i="8"/>
  <c r="S17" i="9" s="1"/>
  <c r="AB279" i="8"/>
  <c r="Q17" i="9" s="1"/>
  <c r="AA279" i="8"/>
  <c r="P17" i="9" s="1"/>
  <c r="Z279" i="8"/>
  <c r="O17" i="9" s="1"/>
  <c r="X279" i="8"/>
  <c r="M17" i="9" s="1"/>
  <c r="W279" i="8"/>
  <c r="L17" i="9" s="1"/>
  <c r="V279" i="8"/>
  <c r="K17" i="9" s="1"/>
  <c r="T279" i="8"/>
  <c r="I17" i="9" s="1"/>
  <c r="S279" i="8"/>
  <c r="H17" i="9" s="1"/>
  <c r="R279" i="8"/>
  <c r="G17" i="9" s="1"/>
  <c r="O279" i="8"/>
  <c r="F17" i="9" s="1"/>
  <c r="N279" i="8"/>
  <c r="E17" i="9" s="1"/>
  <c r="M279" i="8"/>
  <c r="D17" i="9" s="1"/>
  <c r="K279" i="8"/>
  <c r="C17" i="9" s="1"/>
  <c r="J279" i="8"/>
  <c r="B17" i="9" s="1"/>
  <c r="AG278" i="8"/>
  <c r="AC278" i="8"/>
  <c r="Y278" i="8"/>
  <c r="U278" i="8"/>
  <c r="AG242" i="8"/>
  <c r="AC242" i="8"/>
  <c r="Y242" i="8"/>
  <c r="U242" i="8"/>
  <c r="AF240" i="8"/>
  <c r="U16" i="9" s="1"/>
  <c r="AE240" i="8"/>
  <c r="T16" i="9" s="1"/>
  <c r="AD240" i="8"/>
  <c r="S16" i="9" s="1"/>
  <c r="AB240" i="8"/>
  <c r="Q16" i="9" s="1"/>
  <c r="AA240" i="8"/>
  <c r="P16" i="9" s="1"/>
  <c r="Z240" i="8"/>
  <c r="O16" i="9" s="1"/>
  <c r="X240" i="8"/>
  <c r="M16" i="9" s="1"/>
  <c r="W240" i="8"/>
  <c r="L16" i="9" s="1"/>
  <c r="V240" i="8"/>
  <c r="K16" i="9" s="1"/>
  <c r="T240" i="8"/>
  <c r="I16" i="9" s="1"/>
  <c r="S240" i="8"/>
  <c r="H16" i="9" s="1"/>
  <c r="R240" i="8"/>
  <c r="G16" i="9" s="1"/>
  <c r="O240" i="8"/>
  <c r="F16" i="9" s="1"/>
  <c r="N240" i="8"/>
  <c r="E16" i="9" s="1"/>
  <c r="M240" i="8"/>
  <c r="D16" i="9" s="1"/>
  <c r="K240" i="8"/>
  <c r="C16" i="9" s="1"/>
  <c r="J240" i="8"/>
  <c r="B16" i="9" s="1"/>
  <c r="AG239" i="8"/>
  <c r="AC239" i="8"/>
  <c r="Y239" i="8"/>
  <c r="U239" i="8"/>
  <c r="AG206" i="8"/>
  <c r="AC206" i="8"/>
  <c r="Y206" i="8"/>
  <c r="U206" i="8"/>
  <c r="AF204" i="8"/>
  <c r="U15" i="9" s="1"/>
  <c r="AE204" i="8"/>
  <c r="T15" i="9" s="1"/>
  <c r="AD204" i="8"/>
  <c r="S15" i="9" s="1"/>
  <c r="AB204" i="8"/>
  <c r="Q15" i="9" s="1"/>
  <c r="AA204" i="8"/>
  <c r="P15" i="9" s="1"/>
  <c r="Z204" i="8"/>
  <c r="O15" i="9" s="1"/>
  <c r="X204" i="8"/>
  <c r="M15" i="9" s="1"/>
  <c r="W204" i="8"/>
  <c r="L15" i="9" s="1"/>
  <c r="V204" i="8"/>
  <c r="K15" i="9" s="1"/>
  <c r="T204" i="8"/>
  <c r="I15" i="9" s="1"/>
  <c r="S204" i="8"/>
  <c r="H15" i="9" s="1"/>
  <c r="R204" i="8"/>
  <c r="G15" i="9" s="1"/>
  <c r="O204" i="8"/>
  <c r="F15" i="9" s="1"/>
  <c r="N204" i="8"/>
  <c r="E15" i="9" s="1"/>
  <c r="M204" i="8"/>
  <c r="D15" i="9" s="1"/>
  <c r="K204" i="8"/>
  <c r="C15" i="9" s="1"/>
  <c r="J204" i="8"/>
  <c r="B15" i="9" s="1"/>
  <c r="AG203" i="8"/>
  <c r="AC203" i="8"/>
  <c r="Y203" i="8"/>
  <c r="U203" i="8"/>
  <c r="AG170" i="8"/>
  <c r="AC170" i="8"/>
  <c r="Y170" i="8"/>
  <c r="U170" i="8"/>
  <c r="AF168" i="8"/>
  <c r="U14" i="9" s="1"/>
  <c r="AE168" i="8"/>
  <c r="T14" i="9" s="1"/>
  <c r="AD168" i="8"/>
  <c r="S14" i="9" s="1"/>
  <c r="AB168" i="8"/>
  <c r="Q14" i="9" s="1"/>
  <c r="AA168" i="8"/>
  <c r="P14" i="9" s="1"/>
  <c r="Z168" i="8"/>
  <c r="O14" i="9" s="1"/>
  <c r="X168" i="8"/>
  <c r="M14" i="9" s="1"/>
  <c r="W168" i="8"/>
  <c r="L14" i="9" s="1"/>
  <c r="V168" i="8"/>
  <c r="K14" i="9" s="1"/>
  <c r="T168" i="8"/>
  <c r="I14" i="9" s="1"/>
  <c r="S168" i="8"/>
  <c r="H14" i="9" s="1"/>
  <c r="R168" i="8"/>
  <c r="G14" i="9" s="1"/>
  <c r="O168" i="8"/>
  <c r="F14" i="9" s="1"/>
  <c r="N168" i="8"/>
  <c r="E14" i="9" s="1"/>
  <c r="M168" i="8"/>
  <c r="D14" i="9" s="1"/>
  <c r="K168" i="8"/>
  <c r="C14" i="9" s="1"/>
  <c r="J168" i="8"/>
  <c r="B14" i="9" s="1"/>
  <c r="AG167" i="8"/>
  <c r="AC167" i="8"/>
  <c r="Y167" i="8"/>
  <c r="U167" i="8"/>
  <c r="AG137" i="8"/>
  <c r="AC137" i="8"/>
  <c r="Y137" i="8"/>
  <c r="U137" i="8"/>
  <c r="AF135" i="8"/>
  <c r="U13" i="9" s="1"/>
  <c r="AE135" i="8"/>
  <c r="T13" i="9" s="1"/>
  <c r="AD135" i="8"/>
  <c r="S13" i="9" s="1"/>
  <c r="AB135" i="8"/>
  <c r="Q13" i="9" s="1"/>
  <c r="AA135" i="8"/>
  <c r="P13" i="9" s="1"/>
  <c r="Z135" i="8"/>
  <c r="O13" i="9" s="1"/>
  <c r="X135" i="8"/>
  <c r="M13" i="9" s="1"/>
  <c r="W135" i="8"/>
  <c r="L13" i="9" s="1"/>
  <c r="V135" i="8"/>
  <c r="K13" i="9" s="1"/>
  <c r="T135" i="8"/>
  <c r="I13" i="9" s="1"/>
  <c r="S135" i="8"/>
  <c r="H13" i="9" s="1"/>
  <c r="R135" i="8"/>
  <c r="G13" i="9" s="1"/>
  <c r="O135" i="8"/>
  <c r="F13" i="9" s="1"/>
  <c r="N135" i="8"/>
  <c r="E13" i="9" s="1"/>
  <c r="M135" i="8"/>
  <c r="D13" i="9" s="1"/>
  <c r="K135" i="8"/>
  <c r="C13" i="9" s="1"/>
  <c r="J135" i="8"/>
  <c r="B13" i="9" s="1"/>
  <c r="AG134" i="8"/>
  <c r="AC134" i="8"/>
  <c r="Y134" i="8"/>
  <c r="U134" i="8"/>
  <c r="AG101" i="8"/>
  <c r="AC101" i="8"/>
  <c r="Y101" i="8"/>
  <c r="U101" i="8"/>
  <c r="AF99" i="8"/>
  <c r="U12" i="9" s="1"/>
  <c r="AE99" i="8"/>
  <c r="T12" i="9" s="1"/>
  <c r="AD99" i="8"/>
  <c r="S12" i="9" s="1"/>
  <c r="AB99" i="8"/>
  <c r="Q12" i="9" s="1"/>
  <c r="AA99" i="8"/>
  <c r="P12" i="9" s="1"/>
  <c r="Z99" i="8"/>
  <c r="O12" i="9" s="1"/>
  <c r="X99" i="8"/>
  <c r="M12" i="9" s="1"/>
  <c r="W99" i="8"/>
  <c r="L12" i="9" s="1"/>
  <c r="V99" i="8"/>
  <c r="K12" i="9" s="1"/>
  <c r="T99" i="8"/>
  <c r="I12" i="9" s="1"/>
  <c r="S99" i="8"/>
  <c r="H12" i="9" s="1"/>
  <c r="R99" i="8"/>
  <c r="G12" i="9" s="1"/>
  <c r="O99" i="8"/>
  <c r="F12" i="9" s="1"/>
  <c r="N99" i="8"/>
  <c r="E12" i="9" s="1"/>
  <c r="M99" i="8"/>
  <c r="D12" i="9" s="1"/>
  <c r="K99" i="8"/>
  <c r="C12" i="9" s="1"/>
  <c r="J99" i="8"/>
  <c r="B12" i="9" s="1"/>
  <c r="AG61" i="8"/>
  <c r="AC61" i="8"/>
  <c r="Y61" i="8"/>
  <c r="U61" i="8"/>
  <c r="AF59" i="8"/>
  <c r="U11" i="9" s="1"/>
  <c r="AE59" i="8"/>
  <c r="T11" i="9" s="1"/>
  <c r="AD59" i="8"/>
  <c r="S11" i="9" s="1"/>
  <c r="AB59" i="8"/>
  <c r="Q11" i="9" s="1"/>
  <c r="AA59" i="8"/>
  <c r="P11" i="9" s="1"/>
  <c r="Z59" i="8"/>
  <c r="O11" i="9" s="1"/>
  <c r="X59" i="8"/>
  <c r="M11" i="9" s="1"/>
  <c r="W59" i="8"/>
  <c r="L11" i="9" s="1"/>
  <c r="V59" i="8"/>
  <c r="K11" i="9" s="1"/>
  <c r="T59" i="8"/>
  <c r="I11" i="9" s="1"/>
  <c r="S59" i="8"/>
  <c r="H11" i="9" s="1"/>
  <c r="R59" i="8"/>
  <c r="G11" i="9" s="1"/>
  <c r="O59" i="8"/>
  <c r="F11" i="9" s="1"/>
  <c r="N59" i="8"/>
  <c r="E11" i="9" s="1"/>
  <c r="M59" i="8"/>
  <c r="D11" i="9" s="1"/>
  <c r="K59" i="8"/>
  <c r="C11" i="9" s="1"/>
  <c r="J59" i="8"/>
  <c r="B11" i="9" s="1"/>
  <c r="AG58" i="8"/>
  <c r="AC58" i="8"/>
  <c r="Y58" i="8"/>
  <c r="U58" i="8"/>
  <c r="AG42" i="8"/>
  <c r="AC42" i="8"/>
  <c r="Y42" i="8"/>
  <c r="U42" i="8"/>
  <c r="AF40" i="8"/>
  <c r="U10" i="9" s="1"/>
  <c r="AE40" i="8"/>
  <c r="T10" i="9" s="1"/>
  <c r="AD40" i="8"/>
  <c r="S10" i="9" s="1"/>
  <c r="AB40" i="8"/>
  <c r="Q10" i="9" s="1"/>
  <c r="AA40" i="8"/>
  <c r="P10" i="9" s="1"/>
  <c r="Z40" i="8"/>
  <c r="O10" i="9" s="1"/>
  <c r="X40" i="8"/>
  <c r="M10" i="9" s="1"/>
  <c r="W40" i="8"/>
  <c r="L10" i="9" s="1"/>
  <c r="V40" i="8"/>
  <c r="K10" i="9" s="1"/>
  <c r="T40" i="8"/>
  <c r="I10" i="9" s="1"/>
  <c r="S40" i="8"/>
  <c r="H10" i="9" s="1"/>
  <c r="R40" i="8"/>
  <c r="G10" i="9" s="1"/>
  <c r="O40" i="8"/>
  <c r="F10" i="9" s="1"/>
  <c r="N40" i="8"/>
  <c r="E10" i="9" s="1"/>
  <c r="M40" i="8"/>
  <c r="D10" i="9" s="1"/>
  <c r="K40" i="8"/>
  <c r="C10" i="9" s="1"/>
  <c r="J40" i="8"/>
  <c r="B10" i="9" s="1"/>
  <c r="AG39" i="8"/>
  <c r="AC39" i="8"/>
  <c r="Y39" i="8"/>
  <c r="U39" i="8"/>
  <c r="AG31" i="8"/>
  <c r="AC31" i="8"/>
  <c r="Y31" i="8"/>
  <c r="U31" i="8"/>
  <c r="AF29" i="8"/>
  <c r="U9" i="9" s="1"/>
  <c r="AE29" i="8"/>
  <c r="T9" i="9" s="1"/>
  <c r="AD29" i="8"/>
  <c r="S9" i="9" s="1"/>
  <c r="AB29" i="8"/>
  <c r="Q9" i="9" s="1"/>
  <c r="AA29" i="8"/>
  <c r="P9" i="9" s="1"/>
  <c r="Z29" i="8"/>
  <c r="O9" i="9" s="1"/>
  <c r="X29" i="8"/>
  <c r="M9" i="9" s="1"/>
  <c r="W29" i="8"/>
  <c r="L9" i="9" s="1"/>
  <c r="V29" i="8"/>
  <c r="K9" i="9" s="1"/>
  <c r="T29" i="8"/>
  <c r="I9" i="9" s="1"/>
  <c r="S29" i="8"/>
  <c r="H9" i="9" s="1"/>
  <c r="R29" i="8"/>
  <c r="G9" i="9" s="1"/>
  <c r="O29" i="8"/>
  <c r="F9" i="9" s="1"/>
  <c r="N29" i="8"/>
  <c r="E9" i="9" s="1"/>
  <c r="M29" i="8"/>
  <c r="D9" i="9" s="1"/>
  <c r="K29" i="8"/>
  <c r="C9" i="9" s="1"/>
  <c r="J29" i="8"/>
  <c r="B9" i="9" s="1"/>
  <c r="AG28" i="8"/>
  <c r="AC28" i="8"/>
  <c r="Y28" i="8"/>
  <c r="U28" i="8"/>
  <c r="AG18" i="8"/>
  <c r="AC18" i="8"/>
  <c r="Y18" i="8"/>
  <c r="U18" i="8"/>
  <c r="AF16" i="8"/>
  <c r="AE16" i="8"/>
  <c r="AD16" i="8"/>
  <c r="AB16" i="8"/>
  <c r="AA16" i="8"/>
  <c r="Z16" i="8"/>
  <c r="X16" i="8"/>
  <c r="W16" i="8"/>
  <c r="V16" i="8"/>
  <c r="T16" i="8"/>
  <c r="S16" i="8"/>
  <c r="R16" i="8"/>
  <c r="O16" i="8"/>
  <c r="F8" i="9" s="1"/>
  <c r="N16" i="8"/>
  <c r="E8" i="9" s="1"/>
  <c r="M16" i="8"/>
  <c r="D8" i="9" s="1"/>
  <c r="K16" i="8"/>
  <c r="J16" i="8"/>
  <c r="AG15" i="8"/>
  <c r="AC15" i="8"/>
  <c r="Y15" i="8"/>
  <c r="U15" i="8"/>
  <c r="AG9" i="8"/>
  <c r="AC9" i="8"/>
  <c r="Y9" i="8"/>
  <c r="U9" i="8"/>
  <c r="C18" i="7"/>
  <c r="Y17" i="7"/>
  <c r="A5" i="7"/>
  <c r="A25" i="7" s="1"/>
  <c r="A77" i="6"/>
  <c r="U24" i="7"/>
  <c r="T24" i="7"/>
  <c r="S24" i="7"/>
  <c r="Q24" i="7"/>
  <c r="P24" i="7"/>
  <c r="O24" i="7"/>
  <c r="M24" i="7"/>
  <c r="L24" i="7"/>
  <c r="K24" i="7"/>
  <c r="I24" i="7"/>
  <c r="H24" i="7"/>
  <c r="R76" i="6"/>
  <c r="G24" i="7" s="1"/>
  <c r="O76" i="6"/>
  <c r="F24" i="7" s="1"/>
  <c r="N76" i="6"/>
  <c r="E24" i="7" s="1"/>
  <c r="M76" i="6"/>
  <c r="D24" i="7" s="1"/>
  <c r="C24" i="7"/>
  <c r="B24" i="7"/>
  <c r="AG75" i="6"/>
  <c r="AC75" i="6"/>
  <c r="Y75" i="6"/>
  <c r="U75" i="6"/>
  <c r="AG73" i="6"/>
  <c r="AC73" i="6"/>
  <c r="Y73" i="6"/>
  <c r="U73" i="6"/>
  <c r="AF71" i="6"/>
  <c r="U23" i="7" s="1"/>
  <c r="AE71" i="6"/>
  <c r="T23" i="7" s="1"/>
  <c r="AD71" i="6"/>
  <c r="S23" i="7" s="1"/>
  <c r="AB71" i="6"/>
  <c r="Q23" i="7" s="1"/>
  <c r="AA71" i="6"/>
  <c r="P23" i="7" s="1"/>
  <c r="Z71" i="6"/>
  <c r="O23" i="7" s="1"/>
  <c r="X71" i="6"/>
  <c r="M23" i="7" s="1"/>
  <c r="W71" i="6"/>
  <c r="L23" i="7" s="1"/>
  <c r="V71" i="6"/>
  <c r="K23" i="7" s="1"/>
  <c r="T71" i="6"/>
  <c r="I23" i="7" s="1"/>
  <c r="S71" i="6"/>
  <c r="H23" i="7" s="1"/>
  <c r="R71" i="6"/>
  <c r="G23" i="7" s="1"/>
  <c r="O71" i="6"/>
  <c r="F23" i="7" s="1"/>
  <c r="N71" i="6"/>
  <c r="E23" i="7" s="1"/>
  <c r="M71" i="6"/>
  <c r="D23" i="7" s="1"/>
  <c r="K71" i="6"/>
  <c r="J71" i="6"/>
  <c r="AG70" i="6"/>
  <c r="AC70" i="6"/>
  <c r="Y70" i="6"/>
  <c r="U70" i="6"/>
  <c r="AG69" i="6"/>
  <c r="AC69" i="6"/>
  <c r="Y69" i="6"/>
  <c r="U69" i="6"/>
  <c r="AF63" i="6"/>
  <c r="U21" i="7" s="1"/>
  <c r="AE63" i="6"/>
  <c r="T21" i="7" s="1"/>
  <c r="AD63" i="6"/>
  <c r="S21" i="7" s="1"/>
  <c r="AB63" i="6"/>
  <c r="Q21" i="7" s="1"/>
  <c r="AA63" i="6"/>
  <c r="P21" i="7" s="1"/>
  <c r="Z63" i="6"/>
  <c r="O21" i="7" s="1"/>
  <c r="X63" i="6"/>
  <c r="M21" i="7" s="1"/>
  <c r="W63" i="6"/>
  <c r="L21" i="7" s="1"/>
  <c r="V63" i="6"/>
  <c r="K21" i="7" s="1"/>
  <c r="T63" i="6"/>
  <c r="I21" i="7" s="1"/>
  <c r="S63" i="6"/>
  <c r="H21" i="7" s="1"/>
  <c r="R63" i="6"/>
  <c r="G21" i="7" s="1"/>
  <c r="O63" i="6"/>
  <c r="F21" i="7" s="1"/>
  <c r="N63" i="6"/>
  <c r="E21" i="7" s="1"/>
  <c r="M63" i="6"/>
  <c r="D21" i="7" s="1"/>
  <c r="K63" i="6"/>
  <c r="C21" i="7" s="1"/>
  <c r="J63" i="6"/>
  <c r="B21" i="7" s="1"/>
  <c r="AG62" i="6"/>
  <c r="AC62" i="6"/>
  <c r="Y62" i="6"/>
  <c r="U62" i="6"/>
  <c r="AG61" i="6"/>
  <c r="AC61" i="6"/>
  <c r="Y61" i="6"/>
  <c r="U61" i="6"/>
  <c r="AF59" i="6"/>
  <c r="U20" i="7" s="1"/>
  <c r="AE59" i="6"/>
  <c r="T20" i="7" s="1"/>
  <c r="AD59" i="6"/>
  <c r="S20" i="7" s="1"/>
  <c r="AB59" i="6"/>
  <c r="Q20" i="7" s="1"/>
  <c r="AA59" i="6"/>
  <c r="P20" i="7" s="1"/>
  <c r="Z59" i="6"/>
  <c r="O20" i="7" s="1"/>
  <c r="X59" i="6"/>
  <c r="M20" i="7" s="1"/>
  <c r="W59" i="6"/>
  <c r="L20" i="7" s="1"/>
  <c r="V59" i="6"/>
  <c r="K20" i="7" s="1"/>
  <c r="T59" i="6"/>
  <c r="I20" i="7" s="1"/>
  <c r="S59" i="6"/>
  <c r="H20" i="7" s="1"/>
  <c r="R59" i="6"/>
  <c r="G20" i="7" s="1"/>
  <c r="O59" i="6"/>
  <c r="F20" i="7" s="1"/>
  <c r="N59" i="6"/>
  <c r="E20" i="7" s="1"/>
  <c r="M59" i="6"/>
  <c r="D20" i="7" s="1"/>
  <c r="K59" i="6"/>
  <c r="C20" i="7" s="1"/>
  <c r="J59" i="6"/>
  <c r="B20" i="7" s="1"/>
  <c r="AG58" i="6"/>
  <c r="AC58" i="6"/>
  <c r="Y58" i="6"/>
  <c r="U58" i="6"/>
  <c r="AG57" i="6"/>
  <c r="AC57" i="6"/>
  <c r="Y57" i="6"/>
  <c r="U57" i="6"/>
  <c r="AF55" i="6"/>
  <c r="U19" i="7" s="1"/>
  <c r="AE55" i="6"/>
  <c r="T19" i="7" s="1"/>
  <c r="AD55" i="6"/>
  <c r="S19" i="7" s="1"/>
  <c r="AB55" i="6"/>
  <c r="Q19" i="7" s="1"/>
  <c r="AA55" i="6"/>
  <c r="P19" i="7" s="1"/>
  <c r="Z55" i="6"/>
  <c r="O19" i="7" s="1"/>
  <c r="X55" i="6"/>
  <c r="M19" i="7" s="1"/>
  <c r="W55" i="6"/>
  <c r="L19" i="7" s="1"/>
  <c r="V55" i="6"/>
  <c r="K19" i="7" s="1"/>
  <c r="T55" i="6"/>
  <c r="I19" i="7" s="1"/>
  <c r="S55" i="6"/>
  <c r="H19" i="7" s="1"/>
  <c r="R55" i="6"/>
  <c r="G19" i="7" s="1"/>
  <c r="O55" i="6"/>
  <c r="F19" i="7" s="1"/>
  <c r="N55" i="6"/>
  <c r="E19" i="7" s="1"/>
  <c r="M55" i="6"/>
  <c r="D19" i="7" s="1"/>
  <c r="K55" i="6"/>
  <c r="C19" i="7" s="1"/>
  <c r="J55" i="6"/>
  <c r="B19" i="7" s="1"/>
  <c r="AG54" i="6"/>
  <c r="AC54" i="6"/>
  <c r="Y54" i="6"/>
  <c r="U54" i="6"/>
  <c r="AG53" i="6"/>
  <c r="AC53" i="6"/>
  <c r="Y53" i="6"/>
  <c r="U53" i="6"/>
  <c r="AF51" i="6"/>
  <c r="U18" i="7" s="1"/>
  <c r="AE51" i="6"/>
  <c r="T18" i="7" s="1"/>
  <c r="AD51" i="6"/>
  <c r="S18" i="7" s="1"/>
  <c r="AB51" i="6"/>
  <c r="Q18" i="7" s="1"/>
  <c r="AA51" i="6"/>
  <c r="P18" i="7" s="1"/>
  <c r="Z51" i="6"/>
  <c r="O18" i="7" s="1"/>
  <c r="X51" i="6"/>
  <c r="M18" i="7" s="1"/>
  <c r="W51" i="6"/>
  <c r="L18" i="7" s="1"/>
  <c r="V51" i="6"/>
  <c r="K18" i="7" s="1"/>
  <c r="T51" i="6"/>
  <c r="I18" i="7" s="1"/>
  <c r="S51" i="6"/>
  <c r="H18" i="7" s="1"/>
  <c r="R51" i="6"/>
  <c r="G18" i="7" s="1"/>
  <c r="O51" i="6"/>
  <c r="F18" i="7" s="1"/>
  <c r="N51" i="6"/>
  <c r="E18" i="7" s="1"/>
  <c r="M51" i="6"/>
  <c r="D18" i="7" s="1"/>
  <c r="J51" i="6"/>
  <c r="B18" i="7" s="1"/>
  <c r="AG50" i="6"/>
  <c r="AC50" i="6"/>
  <c r="Y50" i="6"/>
  <c r="U50" i="6"/>
  <c r="AG49" i="6"/>
  <c r="AC49" i="6"/>
  <c r="Y49" i="6"/>
  <c r="U49" i="6"/>
  <c r="AF47" i="6"/>
  <c r="U17" i="7" s="1"/>
  <c r="AE47" i="6"/>
  <c r="T17" i="7" s="1"/>
  <c r="AD47" i="6"/>
  <c r="S17" i="7" s="1"/>
  <c r="AB47" i="6"/>
  <c r="Q17" i="7" s="1"/>
  <c r="AA47" i="6"/>
  <c r="P17" i="7" s="1"/>
  <c r="Z47" i="6"/>
  <c r="O17" i="7" s="1"/>
  <c r="X47" i="6"/>
  <c r="M17" i="7" s="1"/>
  <c r="W47" i="6"/>
  <c r="L17" i="7" s="1"/>
  <c r="V47" i="6"/>
  <c r="K17" i="7" s="1"/>
  <c r="T47" i="6"/>
  <c r="I17" i="7" s="1"/>
  <c r="S47" i="6"/>
  <c r="H17" i="7" s="1"/>
  <c r="R47" i="6"/>
  <c r="G17" i="7" s="1"/>
  <c r="O47" i="6"/>
  <c r="F17" i="7" s="1"/>
  <c r="N47" i="6"/>
  <c r="E17" i="7" s="1"/>
  <c r="M47" i="6"/>
  <c r="D17" i="7" s="1"/>
  <c r="K47" i="6"/>
  <c r="C17" i="7" s="1"/>
  <c r="J47" i="6"/>
  <c r="B17" i="7" s="1"/>
  <c r="AG46" i="6"/>
  <c r="AC46" i="6"/>
  <c r="Y46" i="6"/>
  <c r="U46" i="6"/>
  <c r="AG45" i="6"/>
  <c r="AC45" i="6"/>
  <c r="Y45" i="6"/>
  <c r="U45" i="6"/>
  <c r="AF43" i="6"/>
  <c r="U16" i="7" s="1"/>
  <c r="AE43" i="6"/>
  <c r="T16" i="7" s="1"/>
  <c r="AD43" i="6"/>
  <c r="S16" i="7" s="1"/>
  <c r="AB43" i="6"/>
  <c r="Q16" i="7" s="1"/>
  <c r="AA43" i="6"/>
  <c r="P16" i="7" s="1"/>
  <c r="Z43" i="6"/>
  <c r="O16" i="7" s="1"/>
  <c r="X43" i="6"/>
  <c r="M16" i="7" s="1"/>
  <c r="W43" i="6"/>
  <c r="L16" i="7" s="1"/>
  <c r="V43" i="6"/>
  <c r="K16" i="7" s="1"/>
  <c r="T43" i="6"/>
  <c r="I16" i="7" s="1"/>
  <c r="S43" i="6"/>
  <c r="H16" i="7" s="1"/>
  <c r="R43" i="6"/>
  <c r="G16" i="7" s="1"/>
  <c r="O43" i="6"/>
  <c r="F16" i="7" s="1"/>
  <c r="N43" i="6"/>
  <c r="E16" i="7" s="1"/>
  <c r="M43" i="6"/>
  <c r="D16" i="7" s="1"/>
  <c r="K43" i="6"/>
  <c r="C16" i="7" s="1"/>
  <c r="J43" i="6"/>
  <c r="B16" i="7" s="1"/>
  <c r="AG42" i="6"/>
  <c r="AC42" i="6"/>
  <c r="Y42" i="6"/>
  <c r="U42" i="6"/>
  <c r="AG41" i="6"/>
  <c r="AG43" i="6" s="1"/>
  <c r="V16" i="7" s="1"/>
  <c r="AC41" i="6"/>
  <c r="Y41" i="6"/>
  <c r="U41" i="6"/>
  <c r="AF39" i="6"/>
  <c r="U15" i="7" s="1"/>
  <c r="AE39" i="6"/>
  <c r="T15" i="7" s="1"/>
  <c r="AD39" i="6"/>
  <c r="S15" i="7" s="1"/>
  <c r="AB39" i="6"/>
  <c r="Q15" i="7" s="1"/>
  <c r="AA39" i="6"/>
  <c r="P15" i="7" s="1"/>
  <c r="Z39" i="6"/>
  <c r="O15" i="7" s="1"/>
  <c r="X39" i="6"/>
  <c r="M15" i="7" s="1"/>
  <c r="W39" i="6"/>
  <c r="L15" i="7" s="1"/>
  <c r="V39" i="6"/>
  <c r="K15" i="7" s="1"/>
  <c r="T39" i="6"/>
  <c r="I15" i="7" s="1"/>
  <c r="S39" i="6"/>
  <c r="H15" i="7" s="1"/>
  <c r="R39" i="6"/>
  <c r="G15" i="7" s="1"/>
  <c r="O39" i="6"/>
  <c r="F15" i="7" s="1"/>
  <c r="N39" i="6"/>
  <c r="E15" i="7" s="1"/>
  <c r="M39" i="6"/>
  <c r="D15" i="7" s="1"/>
  <c r="K39" i="6"/>
  <c r="C15" i="7" s="1"/>
  <c r="J39" i="6"/>
  <c r="B15" i="7" s="1"/>
  <c r="AG38" i="6"/>
  <c r="AC38" i="6"/>
  <c r="Y38" i="6"/>
  <c r="U38" i="6"/>
  <c r="AG37" i="6"/>
  <c r="AC37" i="6"/>
  <c r="Y37" i="6"/>
  <c r="U37" i="6"/>
  <c r="AF35" i="6"/>
  <c r="U14" i="7" s="1"/>
  <c r="AE35" i="6"/>
  <c r="T14" i="7" s="1"/>
  <c r="AD35" i="6"/>
  <c r="S14" i="7" s="1"/>
  <c r="AB35" i="6"/>
  <c r="Q14" i="7" s="1"/>
  <c r="AA35" i="6"/>
  <c r="P14" i="7" s="1"/>
  <c r="Z35" i="6"/>
  <c r="O14" i="7" s="1"/>
  <c r="X35" i="6"/>
  <c r="M14" i="7" s="1"/>
  <c r="W35" i="6"/>
  <c r="L14" i="7" s="1"/>
  <c r="V35" i="6"/>
  <c r="K14" i="7" s="1"/>
  <c r="T35" i="6"/>
  <c r="I14" i="7" s="1"/>
  <c r="S35" i="6"/>
  <c r="H14" i="7" s="1"/>
  <c r="R35" i="6"/>
  <c r="G14" i="7" s="1"/>
  <c r="O35" i="6"/>
  <c r="F14" i="7" s="1"/>
  <c r="N35" i="6"/>
  <c r="E14" i="7" s="1"/>
  <c r="M35" i="6"/>
  <c r="D14" i="7" s="1"/>
  <c r="K35" i="6"/>
  <c r="C14" i="7" s="1"/>
  <c r="J35" i="6"/>
  <c r="B14" i="7" s="1"/>
  <c r="AG34" i="6"/>
  <c r="AC34" i="6"/>
  <c r="Y34" i="6"/>
  <c r="U34" i="6"/>
  <c r="AG33" i="6"/>
  <c r="AC33" i="6"/>
  <c r="Y33" i="6"/>
  <c r="U33" i="6"/>
  <c r="AF31" i="6"/>
  <c r="U13" i="7" s="1"/>
  <c r="AE31" i="6"/>
  <c r="T13" i="7" s="1"/>
  <c r="AD31" i="6"/>
  <c r="S13" i="7" s="1"/>
  <c r="AB31" i="6"/>
  <c r="Q13" i="7" s="1"/>
  <c r="AA31" i="6"/>
  <c r="P13" i="7" s="1"/>
  <c r="Z31" i="6"/>
  <c r="O13" i="7" s="1"/>
  <c r="X31" i="6"/>
  <c r="M13" i="7" s="1"/>
  <c r="W31" i="6"/>
  <c r="L13" i="7" s="1"/>
  <c r="V31" i="6"/>
  <c r="K13" i="7" s="1"/>
  <c r="T31" i="6"/>
  <c r="I13" i="7" s="1"/>
  <c r="S31" i="6"/>
  <c r="H13" i="7" s="1"/>
  <c r="R31" i="6"/>
  <c r="G13" i="7" s="1"/>
  <c r="O31" i="6"/>
  <c r="F13" i="7" s="1"/>
  <c r="N31" i="6"/>
  <c r="E13" i="7" s="1"/>
  <c r="M31" i="6"/>
  <c r="D13" i="7" s="1"/>
  <c r="K31" i="6"/>
  <c r="C13" i="7" s="1"/>
  <c r="J31" i="6"/>
  <c r="B13" i="7" s="1"/>
  <c r="AG30" i="6"/>
  <c r="AC30" i="6"/>
  <c r="Y30" i="6"/>
  <c r="U30" i="6"/>
  <c r="AG29" i="6"/>
  <c r="AC29" i="6"/>
  <c r="Y29" i="6"/>
  <c r="U29" i="6"/>
  <c r="AF27" i="6"/>
  <c r="U12" i="7" s="1"/>
  <c r="AE27" i="6"/>
  <c r="T12" i="7" s="1"/>
  <c r="AD27" i="6"/>
  <c r="S12" i="7" s="1"/>
  <c r="AB27" i="6"/>
  <c r="Q12" i="7" s="1"/>
  <c r="AA27" i="6"/>
  <c r="P12" i="7" s="1"/>
  <c r="Z27" i="6"/>
  <c r="O12" i="7" s="1"/>
  <c r="X27" i="6"/>
  <c r="M12" i="7" s="1"/>
  <c r="W27" i="6"/>
  <c r="L12" i="7" s="1"/>
  <c r="V27" i="6"/>
  <c r="K12" i="7" s="1"/>
  <c r="T27" i="6"/>
  <c r="I12" i="7" s="1"/>
  <c r="S27" i="6"/>
  <c r="H12" i="7" s="1"/>
  <c r="R27" i="6"/>
  <c r="G12" i="7" s="1"/>
  <c r="O27" i="6"/>
  <c r="F12" i="7" s="1"/>
  <c r="N27" i="6"/>
  <c r="E12" i="7" s="1"/>
  <c r="M27" i="6"/>
  <c r="D12" i="7" s="1"/>
  <c r="K27" i="6"/>
  <c r="C12" i="7" s="1"/>
  <c r="J27" i="6"/>
  <c r="B12" i="7" s="1"/>
  <c r="AG26" i="6"/>
  <c r="AG27" i="6" s="1"/>
  <c r="V12" i="7" s="1"/>
  <c r="AC26" i="6"/>
  <c r="Y26" i="6"/>
  <c r="U26" i="6"/>
  <c r="AG25" i="6"/>
  <c r="AC25" i="6"/>
  <c r="Y25" i="6"/>
  <c r="U25" i="6"/>
  <c r="AF23" i="6"/>
  <c r="U11" i="7" s="1"/>
  <c r="AE23" i="6"/>
  <c r="T11" i="7" s="1"/>
  <c r="AD23" i="6"/>
  <c r="S11" i="7" s="1"/>
  <c r="AB23" i="6"/>
  <c r="Q11" i="7" s="1"/>
  <c r="AA23" i="6"/>
  <c r="P11" i="7" s="1"/>
  <c r="Z23" i="6"/>
  <c r="X23" i="6"/>
  <c r="M11" i="7" s="1"/>
  <c r="W23" i="6"/>
  <c r="L11" i="7" s="1"/>
  <c r="V23" i="6"/>
  <c r="K11" i="7" s="1"/>
  <c r="T23" i="6"/>
  <c r="I11" i="7" s="1"/>
  <c r="S23" i="6"/>
  <c r="H11" i="7" s="1"/>
  <c r="R23" i="6"/>
  <c r="G11" i="7" s="1"/>
  <c r="O23" i="6"/>
  <c r="F11" i="7" s="1"/>
  <c r="N23" i="6"/>
  <c r="E11" i="7" s="1"/>
  <c r="M23" i="6"/>
  <c r="D11" i="7" s="1"/>
  <c r="K23" i="6"/>
  <c r="C11" i="7" s="1"/>
  <c r="J23" i="6"/>
  <c r="B11" i="7" s="1"/>
  <c r="AG22" i="6"/>
  <c r="AC22" i="6"/>
  <c r="Y22" i="6"/>
  <c r="U22" i="6"/>
  <c r="AG21" i="6"/>
  <c r="AC21" i="6"/>
  <c r="Y21" i="6"/>
  <c r="U21" i="6"/>
  <c r="U23" i="6" s="1"/>
  <c r="J11" i="7" s="1"/>
  <c r="AF19" i="6"/>
  <c r="U10" i="7" s="1"/>
  <c r="AE19" i="6"/>
  <c r="T10" i="7" s="1"/>
  <c r="AD19" i="6"/>
  <c r="S10" i="7" s="1"/>
  <c r="AB19" i="6"/>
  <c r="Q10" i="7" s="1"/>
  <c r="AA19" i="6"/>
  <c r="P10" i="7" s="1"/>
  <c r="Z19" i="6"/>
  <c r="O10" i="7" s="1"/>
  <c r="X19" i="6"/>
  <c r="M10" i="7" s="1"/>
  <c r="W19" i="6"/>
  <c r="L10" i="7" s="1"/>
  <c r="V19" i="6"/>
  <c r="K10" i="7" s="1"/>
  <c r="T19" i="6"/>
  <c r="I10" i="7" s="1"/>
  <c r="S19" i="6"/>
  <c r="H10" i="7" s="1"/>
  <c r="R19" i="6"/>
  <c r="G10" i="7" s="1"/>
  <c r="O19" i="6"/>
  <c r="N19" i="6"/>
  <c r="E10" i="7" s="1"/>
  <c r="M19" i="6"/>
  <c r="D10" i="7" s="1"/>
  <c r="K19" i="6"/>
  <c r="C10" i="7" s="1"/>
  <c r="J19" i="6"/>
  <c r="B10" i="7" s="1"/>
  <c r="AG18" i="6"/>
  <c r="AC18" i="6"/>
  <c r="Y18" i="6"/>
  <c r="U18" i="6"/>
  <c r="AG17" i="6"/>
  <c r="AC17" i="6"/>
  <c r="Y17" i="6"/>
  <c r="Y19" i="6" s="1"/>
  <c r="N10" i="7" s="1"/>
  <c r="U17" i="6"/>
  <c r="AF15" i="6"/>
  <c r="U9" i="7" s="1"/>
  <c r="AE15" i="6"/>
  <c r="T9" i="7" s="1"/>
  <c r="AD15" i="6"/>
  <c r="S9" i="7" s="1"/>
  <c r="AB15" i="6"/>
  <c r="Q9" i="7" s="1"/>
  <c r="AA15" i="6"/>
  <c r="P9" i="7" s="1"/>
  <c r="Z15" i="6"/>
  <c r="O9" i="7" s="1"/>
  <c r="X15" i="6"/>
  <c r="M9" i="7" s="1"/>
  <c r="W15" i="6"/>
  <c r="L9" i="7" s="1"/>
  <c r="V15" i="6"/>
  <c r="K9" i="7" s="1"/>
  <c r="T15" i="6"/>
  <c r="I9" i="7" s="1"/>
  <c r="S15" i="6"/>
  <c r="H9" i="7" s="1"/>
  <c r="R15" i="6"/>
  <c r="G9" i="7" s="1"/>
  <c r="O15" i="6"/>
  <c r="F9" i="7" s="1"/>
  <c r="N15" i="6"/>
  <c r="E9" i="7" s="1"/>
  <c r="M15" i="6"/>
  <c r="D9" i="7" s="1"/>
  <c r="K15" i="6"/>
  <c r="C9" i="7" s="1"/>
  <c r="J15" i="6"/>
  <c r="B9" i="7" s="1"/>
  <c r="AG14" i="6"/>
  <c r="AC14" i="6"/>
  <c r="Y14" i="6"/>
  <c r="U14" i="6"/>
  <c r="AG13" i="6"/>
  <c r="AC13" i="6"/>
  <c r="AC15" i="6" s="1"/>
  <c r="R9" i="7" s="1"/>
  <c r="Y13" i="6"/>
  <c r="U13" i="6"/>
  <c r="AF11" i="6"/>
  <c r="U8" i="7" s="1"/>
  <c r="AE11" i="6"/>
  <c r="T8" i="7" s="1"/>
  <c r="AD11" i="6"/>
  <c r="S8" i="7" s="1"/>
  <c r="AB11" i="6"/>
  <c r="AA11" i="6"/>
  <c r="P8" i="7" s="1"/>
  <c r="Z11" i="6"/>
  <c r="O8" i="7" s="1"/>
  <c r="X11" i="6"/>
  <c r="M8" i="7" s="1"/>
  <c r="W11" i="6"/>
  <c r="L8" i="7" s="1"/>
  <c r="V11" i="6"/>
  <c r="K8" i="7" s="1"/>
  <c r="T11" i="6"/>
  <c r="S11" i="6"/>
  <c r="H8" i="7" s="1"/>
  <c r="R11" i="6"/>
  <c r="G8" i="7" s="1"/>
  <c r="O11" i="6"/>
  <c r="F8" i="7" s="1"/>
  <c r="N11" i="6"/>
  <c r="E8" i="7" s="1"/>
  <c r="M11" i="6"/>
  <c r="D8" i="7" s="1"/>
  <c r="K11" i="6"/>
  <c r="C8" i="7" s="1"/>
  <c r="J11" i="6"/>
  <c r="AG10" i="6"/>
  <c r="AC10" i="6"/>
  <c r="Y10" i="6"/>
  <c r="U10" i="6"/>
  <c r="AG9" i="6"/>
  <c r="AG11" i="6" s="1"/>
  <c r="V8" i="7" s="1"/>
  <c r="AC9" i="6"/>
  <c r="Y9" i="6"/>
  <c r="U9" i="6"/>
  <c r="AH116" i="22" l="1"/>
  <c r="AH66" i="22"/>
  <c r="W13" i="23" s="1"/>
  <c r="AH23" i="22"/>
  <c r="AI23" i="22" s="1"/>
  <c r="X9" i="23" s="1"/>
  <c r="AH127" i="22"/>
  <c r="I25" i="23"/>
  <c r="N8" i="23"/>
  <c r="N25" i="23" s="1"/>
  <c r="Y199" i="22"/>
  <c r="AC199" i="22"/>
  <c r="U199" i="22"/>
  <c r="V8" i="23"/>
  <c r="AG199" i="22"/>
  <c r="AG411" i="8"/>
  <c r="V24" i="9" s="1"/>
  <c r="Y411" i="8"/>
  <c r="N24" i="9" s="1"/>
  <c r="Y71" i="20"/>
  <c r="N23" i="21" s="1"/>
  <c r="Y71" i="16"/>
  <c r="N23" i="17" s="1"/>
  <c r="AH22" i="14"/>
  <c r="AG63" i="14"/>
  <c r="V21" i="15" s="1"/>
  <c r="U11" i="14"/>
  <c r="AC23" i="14"/>
  <c r="R11" i="15" s="1"/>
  <c r="Y27" i="14"/>
  <c r="N12" i="15" s="1"/>
  <c r="AC59" i="14"/>
  <c r="R20" i="15" s="1"/>
  <c r="AC35" i="14"/>
  <c r="R14" i="15" s="1"/>
  <c r="U43" i="14"/>
  <c r="J16" i="15" s="1"/>
  <c r="AH9" i="14"/>
  <c r="AC15" i="14"/>
  <c r="R9" i="15" s="1"/>
  <c r="U23" i="14"/>
  <c r="J11" i="15" s="1"/>
  <c r="Y51" i="14"/>
  <c r="N18" i="15" s="1"/>
  <c r="Y55" i="14"/>
  <c r="N19" i="15" s="1"/>
  <c r="U59" i="14"/>
  <c r="J20" i="15" s="1"/>
  <c r="AC27" i="14"/>
  <c r="R12" i="15" s="1"/>
  <c r="AH33" i="14"/>
  <c r="AI33" i="14" s="1"/>
  <c r="Y67" i="14"/>
  <c r="N22" i="15" s="1"/>
  <c r="C23" i="7"/>
  <c r="C25" i="7" s="1"/>
  <c r="B23" i="7"/>
  <c r="J77" i="6"/>
  <c r="U76" i="6"/>
  <c r="J24" i="7" s="1"/>
  <c r="Y76" i="6"/>
  <c r="AC35" i="6"/>
  <c r="R14" i="7" s="1"/>
  <c r="U43" i="6"/>
  <c r="J16" i="7" s="1"/>
  <c r="AC76" i="6"/>
  <c r="R24" i="7" s="1"/>
  <c r="Y27" i="6"/>
  <c r="N12" i="7" s="1"/>
  <c r="AG35" i="6"/>
  <c r="V14" i="7" s="1"/>
  <c r="AC39" i="6"/>
  <c r="R15" i="7" s="1"/>
  <c r="Y43" i="6"/>
  <c r="N16" i="7" s="1"/>
  <c r="AG76" i="6"/>
  <c r="V24" i="7" s="1"/>
  <c r="U411" i="8"/>
  <c r="J24" i="9" s="1"/>
  <c r="M8" i="9"/>
  <c r="X412" i="8"/>
  <c r="Z412" i="8"/>
  <c r="G8" i="9"/>
  <c r="R412" i="8"/>
  <c r="AB412" i="8"/>
  <c r="H8" i="9"/>
  <c r="S412" i="8"/>
  <c r="AD412" i="8"/>
  <c r="I8" i="9"/>
  <c r="T412" i="8"/>
  <c r="T8" i="9"/>
  <c r="AE412" i="8"/>
  <c r="P8" i="9"/>
  <c r="AA412" i="8"/>
  <c r="B8" i="9"/>
  <c r="J412" i="8"/>
  <c r="V412" i="8"/>
  <c r="U8" i="9"/>
  <c r="AF412" i="8"/>
  <c r="K412" i="8"/>
  <c r="L8" i="9"/>
  <c r="W412" i="8"/>
  <c r="H21" i="9"/>
  <c r="I21" i="9"/>
  <c r="C21" i="9"/>
  <c r="L21" i="9"/>
  <c r="L25" i="9" s="1"/>
  <c r="B21" i="9"/>
  <c r="D21" i="9"/>
  <c r="D25" i="9" s="1"/>
  <c r="M21" i="9"/>
  <c r="K21" i="9"/>
  <c r="E21" i="9"/>
  <c r="E25" i="9" s="1"/>
  <c r="O21" i="9"/>
  <c r="F21" i="9"/>
  <c r="F25" i="9" s="1"/>
  <c r="P21" i="9"/>
  <c r="S21" i="9"/>
  <c r="T21" i="9"/>
  <c r="U21" i="9"/>
  <c r="G21" i="9"/>
  <c r="Q21" i="9"/>
  <c r="AG320" i="8"/>
  <c r="V20" i="9" s="1"/>
  <c r="AC327" i="8"/>
  <c r="AG16" i="8"/>
  <c r="U59" i="8"/>
  <c r="J11" i="9" s="1"/>
  <c r="U135" i="8"/>
  <c r="J13" i="9" s="1"/>
  <c r="AH326" i="8"/>
  <c r="AI326" i="8" s="1"/>
  <c r="Y16" i="8"/>
  <c r="U29" i="8"/>
  <c r="J9" i="9" s="1"/>
  <c r="AG40" i="8"/>
  <c r="V10" i="9" s="1"/>
  <c r="AC204" i="8"/>
  <c r="R15" i="9" s="1"/>
  <c r="Y240" i="8"/>
  <c r="N16" i="9" s="1"/>
  <c r="AG292" i="8"/>
  <c r="V18" i="9" s="1"/>
  <c r="AG29" i="8"/>
  <c r="V9" i="9" s="1"/>
  <c r="AC168" i="8"/>
  <c r="R14" i="9" s="1"/>
  <c r="U240" i="8"/>
  <c r="J16" i="9" s="1"/>
  <c r="AC16" i="8"/>
  <c r="Y135" i="8"/>
  <c r="N13" i="9" s="1"/>
  <c r="AH15" i="8"/>
  <c r="AI15" i="8" s="1"/>
  <c r="AG99" i="8"/>
  <c r="V12" i="9" s="1"/>
  <c r="Y168" i="8"/>
  <c r="N14" i="9" s="1"/>
  <c r="U204" i="8"/>
  <c r="J15" i="9" s="1"/>
  <c r="Y305" i="8"/>
  <c r="N19" i="9" s="1"/>
  <c r="AG327" i="8"/>
  <c r="AG240" i="8"/>
  <c r="V16" i="9" s="1"/>
  <c r="AC279" i="8"/>
  <c r="R17" i="9" s="1"/>
  <c r="U99" i="8"/>
  <c r="J12" i="9" s="1"/>
  <c r="AG279" i="8"/>
  <c r="V17" i="9" s="1"/>
  <c r="AC292" i="8"/>
  <c r="R18" i="9" s="1"/>
  <c r="AH307" i="8"/>
  <c r="AI307" i="8" s="1"/>
  <c r="Y99" i="8"/>
  <c r="N12" i="9" s="1"/>
  <c r="AG168" i="8"/>
  <c r="V14" i="9" s="1"/>
  <c r="Y320" i="8"/>
  <c r="N20" i="9" s="1"/>
  <c r="Y40" i="8"/>
  <c r="N10" i="9" s="1"/>
  <c r="AC99" i="8"/>
  <c r="R12" i="9" s="1"/>
  <c r="AH239" i="8"/>
  <c r="AI239" i="8" s="1"/>
  <c r="Y279" i="8"/>
  <c r="N17" i="9" s="1"/>
  <c r="U305" i="8"/>
  <c r="J19" i="9" s="1"/>
  <c r="AH70" i="20"/>
  <c r="AI70" i="20" s="1"/>
  <c r="U71" i="16"/>
  <c r="J23" i="17" s="1"/>
  <c r="Y83" i="14"/>
  <c r="N23" i="15" s="1"/>
  <c r="AC83" i="14"/>
  <c r="R23" i="15" s="1"/>
  <c r="C8" i="15"/>
  <c r="C24" i="15" s="1"/>
  <c r="K84" i="14"/>
  <c r="AG83" i="14"/>
  <c r="V23" i="15" s="1"/>
  <c r="Y15" i="14"/>
  <c r="N9" i="15" s="1"/>
  <c r="U19" i="14"/>
  <c r="J10" i="15" s="1"/>
  <c r="Y31" i="14"/>
  <c r="N13" i="15" s="1"/>
  <c r="AG39" i="14"/>
  <c r="V15" i="15" s="1"/>
  <c r="AC55" i="14"/>
  <c r="R19" i="15" s="1"/>
  <c r="Y59" i="14"/>
  <c r="N20" i="15" s="1"/>
  <c r="B21" i="15"/>
  <c r="AI73" i="14"/>
  <c r="AH46" i="14"/>
  <c r="AI46" i="14" s="1"/>
  <c r="B22" i="15"/>
  <c r="AI77" i="14"/>
  <c r="U83" i="14"/>
  <c r="J23" i="15" s="1"/>
  <c r="AC11" i="14"/>
  <c r="AG31" i="14"/>
  <c r="V13" i="15" s="1"/>
  <c r="AG11" i="14"/>
  <c r="V8" i="15" s="1"/>
  <c r="Y11" i="14"/>
  <c r="N8" i="15" s="1"/>
  <c r="AG27" i="14"/>
  <c r="V12" i="15" s="1"/>
  <c r="Y47" i="14"/>
  <c r="N17" i="15" s="1"/>
  <c r="U55" i="14"/>
  <c r="J19" i="15" s="1"/>
  <c r="Y23" i="14"/>
  <c r="N11" i="15" s="1"/>
  <c r="AC31" i="14"/>
  <c r="R13" i="15" s="1"/>
  <c r="U39" i="14"/>
  <c r="J15" i="15" s="1"/>
  <c r="AG43" i="14"/>
  <c r="V16" i="15" s="1"/>
  <c r="AC63" i="14"/>
  <c r="R21" i="15" s="1"/>
  <c r="Y43" i="14"/>
  <c r="N16" i="15" s="1"/>
  <c r="AG51" i="14"/>
  <c r="V18" i="15" s="1"/>
  <c r="Y15" i="6"/>
  <c r="N9" i="7" s="1"/>
  <c r="U55" i="6"/>
  <c r="J19" i="7" s="1"/>
  <c r="AG59" i="6"/>
  <c r="V20" i="7" s="1"/>
  <c r="AC63" i="6"/>
  <c r="R21" i="7" s="1"/>
  <c r="AH30" i="6"/>
  <c r="AI30" i="6" s="1"/>
  <c r="AH58" i="6"/>
  <c r="AC43" i="6"/>
  <c r="R16" i="7" s="1"/>
  <c r="AC31" i="6"/>
  <c r="R13" i="7" s="1"/>
  <c r="AH70" i="6"/>
  <c r="AC19" i="6"/>
  <c r="R10" i="7" s="1"/>
  <c r="U27" i="6"/>
  <c r="J12" i="7" s="1"/>
  <c r="Y59" i="6"/>
  <c r="N20" i="7" s="1"/>
  <c r="AG19" i="6"/>
  <c r="V10" i="7" s="1"/>
  <c r="AG51" i="6"/>
  <c r="V18" i="7" s="1"/>
  <c r="AG55" i="6"/>
  <c r="V19" i="7" s="1"/>
  <c r="AC59" i="6"/>
  <c r="R20" i="7" s="1"/>
  <c r="U71" i="6"/>
  <c r="J23" i="7" s="1"/>
  <c r="Y11" i="6"/>
  <c r="U39" i="6"/>
  <c r="J15" i="7" s="1"/>
  <c r="T25" i="7"/>
  <c r="AH69" i="6"/>
  <c r="AI69" i="6" s="1"/>
  <c r="O77" i="6"/>
  <c r="AG39" i="6"/>
  <c r="V15" i="7" s="1"/>
  <c r="AC11" i="6"/>
  <c r="AG15" i="6"/>
  <c r="V9" i="7" s="1"/>
  <c r="AH13" i="6"/>
  <c r="AH22" i="6"/>
  <c r="AI22" i="6" s="1"/>
  <c r="AH25" i="6"/>
  <c r="AI25" i="6" s="1"/>
  <c r="U11" i="6"/>
  <c r="J8" i="7" s="1"/>
  <c r="AH9" i="6"/>
  <c r="AI9" i="6" s="1"/>
  <c r="U35" i="6"/>
  <c r="J14" i="7" s="1"/>
  <c r="AC47" i="6"/>
  <c r="R17" i="7" s="1"/>
  <c r="Y51" i="6"/>
  <c r="N18" i="7" s="1"/>
  <c r="AH104" i="22"/>
  <c r="AI104" i="22" s="1"/>
  <c r="X16" i="23" s="1"/>
  <c r="AI65" i="22"/>
  <c r="AH14" i="22"/>
  <c r="AI14" i="22" s="1"/>
  <c r="X8" i="23" s="1"/>
  <c r="AH56" i="22"/>
  <c r="AI56" i="22" s="1"/>
  <c r="X12" i="23" s="1"/>
  <c r="AH32" i="22"/>
  <c r="AI32" i="22" s="1"/>
  <c r="X11" i="23" s="1"/>
  <c r="AI34" i="22"/>
  <c r="AH181" i="22"/>
  <c r="AI181" i="22" s="1"/>
  <c r="X22" i="23" s="1"/>
  <c r="AH25" i="12"/>
  <c r="AC27" i="12"/>
  <c r="R12" i="13" s="1"/>
  <c r="AH29" i="6"/>
  <c r="AI29" i="6" s="1"/>
  <c r="AH45" i="6"/>
  <c r="AI45" i="6" s="1"/>
  <c r="U47" i="6"/>
  <c r="J17" i="7" s="1"/>
  <c r="AH101" i="8"/>
  <c r="AI101" i="8" s="1"/>
  <c r="AH14" i="12"/>
  <c r="AI14" i="12" s="1"/>
  <c r="U15" i="12"/>
  <c r="J9" i="13" s="1"/>
  <c r="AH41" i="12"/>
  <c r="U43" i="12"/>
  <c r="J16" i="13" s="1"/>
  <c r="AH25" i="14"/>
  <c r="U27" i="14"/>
  <c r="J12" i="15" s="1"/>
  <c r="R18" i="23"/>
  <c r="R25" i="23" s="1"/>
  <c r="L25" i="7"/>
  <c r="AH26" i="6"/>
  <c r="AI26" i="6" s="1"/>
  <c r="U31" i="6"/>
  <c r="J13" i="7" s="1"/>
  <c r="AH53" i="6"/>
  <c r="AH410" i="8"/>
  <c r="AI410" i="8" s="1"/>
  <c r="AC47" i="14"/>
  <c r="R17" i="15" s="1"/>
  <c r="AH45" i="14"/>
  <c r="AI45" i="14" s="1"/>
  <c r="U59" i="20"/>
  <c r="J20" i="21" s="1"/>
  <c r="AH58" i="20"/>
  <c r="AI58" i="20" s="1"/>
  <c r="D25" i="7"/>
  <c r="AH10" i="6"/>
  <c r="AI10" i="6" s="1"/>
  <c r="AH75" i="6"/>
  <c r="AH58" i="8"/>
  <c r="AI58" i="8" s="1"/>
  <c r="AH9" i="12"/>
  <c r="U11" i="12"/>
  <c r="AC23" i="6"/>
  <c r="R11" i="7" s="1"/>
  <c r="AH41" i="6"/>
  <c r="AI41" i="6" s="1"/>
  <c r="AH54" i="6"/>
  <c r="AI54" i="6" s="1"/>
  <c r="AG63" i="6"/>
  <c r="V21" i="7" s="1"/>
  <c r="U15" i="6"/>
  <c r="J9" i="7" s="1"/>
  <c r="AG23" i="6"/>
  <c r="V11" i="7" s="1"/>
  <c r="Y31" i="6"/>
  <c r="N13" i="7" s="1"/>
  <c r="Y35" i="6"/>
  <c r="N14" i="7" s="1"/>
  <c r="AH38" i="6"/>
  <c r="Y47" i="6"/>
  <c r="N17" i="7" s="1"/>
  <c r="AC51" i="6"/>
  <c r="R18" i="7" s="1"/>
  <c r="AH62" i="6"/>
  <c r="AI62" i="6" s="1"/>
  <c r="AG71" i="6"/>
  <c r="V23" i="7" s="1"/>
  <c r="AC40" i="8"/>
  <c r="R10" i="9" s="1"/>
  <c r="Y59" i="8"/>
  <c r="N11" i="9" s="1"/>
  <c r="AH242" i="8"/>
  <c r="AH304" i="8"/>
  <c r="AI304" i="8" s="1"/>
  <c r="T24" i="11"/>
  <c r="M24" i="15"/>
  <c r="AH58" i="14"/>
  <c r="AI58" i="14" s="1"/>
  <c r="AH21" i="6"/>
  <c r="AC27" i="6"/>
  <c r="R12" i="7" s="1"/>
  <c r="AH42" i="6"/>
  <c r="AI42" i="6" s="1"/>
  <c r="Y55" i="6"/>
  <c r="N19" i="7" s="1"/>
  <c r="AC240" i="8"/>
  <c r="R16" i="9" s="1"/>
  <c r="U292" i="8"/>
  <c r="J18" i="9" s="1"/>
  <c r="AH281" i="8"/>
  <c r="AI281" i="8" s="1"/>
  <c r="AH25" i="10"/>
  <c r="AC27" i="10"/>
  <c r="R12" i="11" s="1"/>
  <c r="AH18" i="6"/>
  <c r="AI18" i="6" s="1"/>
  <c r="AG31" i="6"/>
  <c r="V13" i="7" s="1"/>
  <c r="AG47" i="6"/>
  <c r="V17" i="7" s="1"/>
  <c r="O11" i="7"/>
  <c r="O25" i="7" s="1"/>
  <c r="Y11" i="10"/>
  <c r="N8" i="11" s="1"/>
  <c r="U39" i="12"/>
  <c r="J15" i="13" s="1"/>
  <c r="AH37" i="12"/>
  <c r="AC29" i="8"/>
  <c r="R9" i="9" s="1"/>
  <c r="U40" i="8"/>
  <c r="J10" i="9" s="1"/>
  <c r="AG59" i="8"/>
  <c r="V11" i="9" s="1"/>
  <c r="U168" i="8"/>
  <c r="J14" i="9" s="1"/>
  <c r="Y327" i="8"/>
  <c r="AH9" i="10"/>
  <c r="AC23" i="10"/>
  <c r="R11" i="11" s="1"/>
  <c r="AH33" i="10"/>
  <c r="AG51" i="10"/>
  <c r="V18" i="11" s="1"/>
  <c r="AD72" i="12"/>
  <c r="Y15" i="12"/>
  <c r="N9" i="13" s="1"/>
  <c r="Y19" i="12"/>
  <c r="N10" i="13" s="1"/>
  <c r="Y23" i="12"/>
  <c r="N11" i="13" s="1"/>
  <c r="Y31" i="12"/>
  <c r="N13" i="13" s="1"/>
  <c r="AC35" i="12"/>
  <c r="R14" i="13" s="1"/>
  <c r="AC55" i="12"/>
  <c r="R19" i="13" s="1"/>
  <c r="AG59" i="12"/>
  <c r="V20" i="13" s="1"/>
  <c r="O84" i="14"/>
  <c r="AH13" i="14"/>
  <c r="AG23" i="14"/>
  <c r="V11" i="15" s="1"/>
  <c r="Y35" i="14"/>
  <c r="N14" i="15" s="1"/>
  <c r="AH38" i="14"/>
  <c r="AI38" i="14" s="1"/>
  <c r="AH54" i="14"/>
  <c r="AI54" i="14" s="1"/>
  <c r="Y63" i="14"/>
  <c r="N21" i="15" s="1"/>
  <c r="AH82" i="14"/>
  <c r="F8" i="15"/>
  <c r="AH17" i="16"/>
  <c r="AH66" i="16"/>
  <c r="AI66" i="16" s="1"/>
  <c r="AC135" i="8"/>
  <c r="R13" i="9" s="1"/>
  <c r="AG204" i="8"/>
  <c r="V15" i="9" s="1"/>
  <c r="O72" i="10"/>
  <c r="AH13" i="10"/>
  <c r="AG23" i="10"/>
  <c r="V11" i="11" s="1"/>
  <c r="AG31" i="10"/>
  <c r="V13" i="11" s="1"/>
  <c r="Y35" i="10"/>
  <c r="N14" i="11" s="1"/>
  <c r="AH38" i="10"/>
  <c r="AG47" i="10"/>
  <c r="V17" i="11" s="1"/>
  <c r="AH54" i="10"/>
  <c r="AI54" i="10" s="1"/>
  <c r="Y63" i="10"/>
  <c r="N21" i="11" s="1"/>
  <c r="AH70" i="10"/>
  <c r="F8" i="11"/>
  <c r="AC11" i="12"/>
  <c r="K72" i="12"/>
  <c r="V72" i="12"/>
  <c r="T24" i="13"/>
  <c r="AH26" i="12"/>
  <c r="AI26" i="12" s="1"/>
  <c r="AC39" i="12"/>
  <c r="R15" i="13" s="1"/>
  <c r="AH66" i="12"/>
  <c r="AG19" i="14"/>
  <c r="V10" i="15" s="1"/>
  <c r="AH9" i="8"/>
  <c r="AI9" i="8" s="1"/>
  <c r="Y29" i="8"/>
  <c r="N9" i="9" s="1"/>
  <c r="AH42" i="8"/>
  <c r="AI42" i="8" s="1"/>
  <c r="AH170" i="8"/>
  <c r="AI170" i="8" s="1"/>
  <c r="U327" i="8"/>
  <c r="Y23" i="10"/>
  <c r="N11" i="11" s="1"/>
  <c r="AH46" i="10"/>
  <c r="AC55" i="10"/>
  <c r="R19" i="11" s="1"/>
  <c r="AG63" i="10"/>
  <c r="V21" i="11" s="1"/>
  <c r="AH13" i="12"/>
  <c r="AH15" i="12" s="1"/>
  <c r="U23" i="12"/>
  <c r="J11" i="13" s="1"/>
  <c r="AH29" i="12"/>
  <c r="U31" i="12"/>
  <c r="J13" i="13" s="1"/>
  <c r="AH46" i="12"/>
  <c r="AC51" i="12"/>
  <c r="R18" i="13" s="1"/>
  <c r="Y55" i="12"/>
  <c r="N19" i="13" s="1"/>
  <c r="AH65" i="12"/>
  <c r="K8" i="13"/>
  <c r="AG15" i="14"/>
  <c r="V9" i="15" s="1"/>
  <c r="Y19" i="14"/>
  <c r="R84" i="14"/>
  <c r="AC39" i="14"/>
  <c r="R15" i="15" s="1"/>
  <c r="AG55" i="14"/>
  <c r="V19" i="15" s="1"/>
  <c r="AG67" i="14"/>
  <c r="V22" i="15" s="1"/>
  <c r="U55" i="16"/>
  <c r="J19" i="17" s="1"/>
  <c r="AH54" i="16"/>
  <c r="AI54" i="16" s="1"/>
  <c r="AH25" i="20"/>
  <c r="U27" i="20"/>
  <c r="J12" i="21" s="1"/>
  <c r="R72" i="20"/>
  <c r="G15" i="21"/>
  <c r="AC320" i="8"/>
  <c r="R20" i="9" s="1"/>
  <c r="AG11" i="10"/>
  <c r="V8" i="11" s="1"/>
  <c r="V24" i="11" s="1"/>
  <c r="R72" i="10"/>
  <c r="AH10" i="12"/>
  <c r="AI10" i="12" s="1"/>
  <c r="AH14" i="14"/>
  <c r="AI14" i="14" s="1"/>
  <c r="L24" i="15"/>
  <c r="AH41" i="14"/>
  <c r="AI41" i="14" s="1"/>
  <c r="AH66" i="14"/>
  <c r="T24" i="17"/>
  <c r="AH29" i="16"/>
  <c r="AH31" i="16" s="1"/>
  <c r="U31" i="16"/>
  <c r="J13" i="17" s="1"/>
  <c r="AG382" i="8"/>
  <c r="V22" i="9" s="1"/>
  <c r="Q8" i="9"/>
  <c r="AH14" i="10"/>
  <c r="L24" i="11"/>
  <c r="AH66" i="10"/>
  <c r="AH38" i="12"/>
  <c r="AH57" i="12"/>
  <c r="AH62" i="12"/>
  <c r="AI62" i="12" s="1"/>
  <c r="AH29" i="14"/>
  <c r="AI29" i="14" s="1"/>
  <c r="U47" i="14"/>
  <c r="J17" i="15" s="1"/>
  <c r="AG47" i="14"/>
  <c r="V17" i="15" s="1"/>
  <c r="AH70" i="18"/>
  <c r="AI70" i="18" s="1"/>
  <c r="AG135" i="8"/>
  <c r="V13" i="9" s="1"/>
  <c r="AG305" i="8"/>
  <c r="V19" i="9" s="1"/>
  <c r="U23" i="10"/>
  <c r="J11" i="11" s="1"/>
  <c r="AH29" i="10"/>
  <c r="Z72" i="12"/>
  <c r="AG47" i="12"/>
  <c r="V17" i="13" s="1"/>
  <c r="U55" i="12"/>
  <c r="J19" i="13" s="1"/>
  <c r="Y59" i="12"/>
  <c r="N20" i="13" s="1"/>
  <c r="U59" i="12"/>
  <c r="J20" i="13" s="1"/>
  <c r="O72" i="12"/>
  <c r="S8" i="13"/>
  <c r="D24" i="15"/>
  <c r="T24" i="15"/>
  <c r="AG35" i="14"/>
  <c r="V14" i="15" s="1"/>
  <c r="Y39" i="14"/>
  <c r="N15" i="15" s="1"/>
  <c r="AG59" i="14"/>
  <c r="V20" i="15" s="1"/>
  <c r="AC11" i="16"/>
  <c r="AH9" i="16"/>
  <c r="D24" i="17"/>
  <c r="L24" i="17"/>
  <c r="U15" i="16"/>
  <c r="J9" i="17" s="1"/>
  <c r="AG43" i="16"/>
  <c r="V16" i="17" s="1"/>
  <c r="AH25" i="18"/>
  <c r="AG27" i="20"/>
  <c r="V12" i="21" s="1"/>
  <c r="AI70" i="16"/>
  <c r="O72" i="18"/>
  <c r="AH21" i="20"/>
  <c r="AI21" i="20" s="1"/>
  <c r="AH54" i="20"/>
  <c r="AI54" i="20" s="1"/>
  <c r="AH10" i="16"/>
  <c r="AI10" i="16" s="1"/>
  <c r="AC55" i="16"/>
  <c r="R19" i="17" s="1"/>
  <c r="U59" i="16"/>
  <c r="J20" i="17" s="1"/>
  <c r="AC63" i="16"/>
  <c r="R21" i="17" s="1"/>
  <c r="AH65" i="16"/>
  <c r="AG11" i="20"/>
  <c r="AH65" i="20"/>
  <c r="AH67" i="20" s="1"/>
  <c r="AG15" i="16"/>
  <c r="V9" i="17" s="1"/>
  <c r="U23" i="16"/>
  <c r="J11" i="17" s="1"/>
  <c r="AG27" i="16"/>
  <c r="V12" i="17" s="1"/>
  <c r="AH41" i="16"/>
  <c r="Y47" i="16"/>
  <c r="N17" i="17" s="1"/>
  <c r="AG63" i="16"/>
  <c r="V21" i="17" s="1"/>
  <c r="AC67" i="16"/>
  <c r="R22" i="17" s="1"/>
  <c r="Y19" i="18"/>
  <c r="N10" i="19" s="1"/>
  <c r="N24" i="19" s="1"/>
  <c r="L24" i="19"/>
  <c r="U23" i="18"/>
  <c r="J11" i="19" s="1"/>
  <c r="AG31" i="18"/>
  <c r="V13" i="19" s="1"/>
  <c r="AH34" i="18"/>
  <c r="AC39" i="18"/>
  <c r="R15" i="19" s="1"/>
  <c r="U43" i="18"/>
  <c r="J16" i="19" s="1"/>
  <c r="AH45" i="18"/>
  <c r="Y51" i="18"/>
  <c r="N18" i="19" s="1"/>
  <c r="Y55" i="18"/>
  <c r="N19" i="19" s="1"/>
  <c r="AG63" i="18"/>
  <c r="V21" i="19" s="1"/>
  <c r="Y19" i="20"/>
  <c r="Y23" i="20"/>
  <c r="N11" i="21" s="1"/>
  <c r="U39" i="20"/>
  <c r="J15" i="21" s="1"/>
  <c r="AG43" i="20"/>
  <c r="V16" i="21" s="1"/>
  <c r="AG63" i="20"/>
  <c r="V21" i="21" s="1"/>
  <c r="P24" i="17"/>
  <c r="AH30" i="16"/>
  <c r="AI30" i="16" s="1"/>
  <c r="AH33" i="16"/>
  <c r="AH38" i="16"/>
  <c r="AC51" i="16"/>
  <c r="R18" i="17" s="1"/>
  <c r="AH62" i="16"/>
  <c r="AI62" i="16" s="1"/>
  <c r="AG67" i="16"/>
  <c r="V22" i="17" s="1"/>
  <c r="AG11" i="18"/>
  <c r="AH14" i="18"/>
  <c r="AH15" i="18" s="1"/>
  <c r="AC19" i="18"/>
  <c r="R10" i="19" s="1"/>
  <c r="AH29" i="18"/>
  <c r="AG39" i="18"/>
  <c r="V15" i="19" s="1"/>
  <c r="AC43" i="18"/>
  <c r="R16" i="19" s="1"/>
  <c r="AH57" i="18"/>
  <c r="AH59" i="18" s="1"/>
  <c r="W20" i="19" s="1"/>
  <c r="AG67" i="18"/>
  <c r="V22" i="19" s="1"/>
  <c r="K72" i="20"/>
  <c r="Y15" i="20"/>
  <c r="N9" i="21" s="1"/>
  <c r="L24" i="21"/>
  <c r="Y31" i="20"/>
  <c r="N13" i="21" s="1"/>
  <c r="Y47" i="20"/>
  <c r="N17" i="21" s="1"/>
  <c r="AG55" i="20"/>
  <c r="V19" i="21" s="1"/>
  <c r="AH62" i="20"/>
  <c r="AI62" i="20" s="1"/>
  <c r="AG67" i="20"/>
  <c r="V22" i="21" s="1"/>
  <c r="AC23" i="16"/>
  <c r="R11" i="17" s="1"/>
  <c r="Y31" i="16"/>
  <c r="N13" i="17" s="1"/>
  <c r="AH42" i="16"/>
  <c r="AG47" i="16"/>
  <c r="V17" i="17" s="1"/>
  <c r="Y55" i="16"/>
  <c r="N19" i="17" s="1"/>
  <c r="AD72" i="18"/>
  <c r="Y15" i="18"/>
  <c r="N9" i="19" s="1"/>
  <c r="AC23" i="18"/>
  <c r="R11" i="19" s="1"/>
  <c r="AG35" i="18"/>
  <c r="V14" i="19" s="1"/>
  <c r="Y47" i="18"/>
  <c r="N17" i="19" s="1"/>
  <c r="AG55" i="18"/>
  <c r="V19" i="19" s="1"/>
  <c r="Y59" i="18"/>
  <c r="N20" i="19" s="1"/>
  <c r="U59" i="18"/>
  <c r="J20" i="19" s="1"/>
  <c r="AH66" i="18"/>
  <c r="D24" i="21"/>
  <c r="T24" i="21"/>
  <c r="AH26" i="20"/>
  <c r="AI26" i="20" s="1"/>
  <c r="AC39" i="20"/>
  <c r="R15" i="21" s="1"/>
  <c r="U55" i="20"/>
  <c r="J19" i="21" s="1"/>
  <c r="Y59" i="20"/>
  <c r="N20" i="21" s="1"/>
  <c r="AH66" i="20"/>
  <c r="Z72" i="16"/>
  <c r="AH45" i="16"/>
  <c r="O11" i="17"/>
  <c r="T24" i="19"/>
  <c r="Y39" i="18"/>
  <c r="N15" i="19" s="1"/>
  <c r="U55" i="18"/>
  <c r="J19" i="19" s="1"/>
  <c r="AH22" i="20"/>
  <c r="AG47" i="20"/>
  <c r="V17" i="21" s="1"/>
  <c r="W72" i="20"/>
  <c r="V25" i="23"/>
  <c r="AH50" i="16"/>
  <c r="D24" i="19"/>
  <c r="O72" i="20"/>
  <c r="AH13" i="20"/>
  <c r="AH29" i="20"/>
  <c r="AH45" i="20"/>
  <c r="AI195" i="22"/>
  <c r="AH198" i="22"/>
  <c r="AI80" i="22"/>
  <c r="AH96" i="22"/>
  <c r="AI68" i="22"/>
  <c r="AH78" i="22"/>
  <c r="AI103" i="22"/>
  <c r="AI118" i="22"/>
  <c r="AH121" i="22"/>
  <c r="W9" i="23"/>
  <c r="AI116" i="22"/>
  <c r="X17" i="23" s="1"/>
  <c r="W17" i="23"/>
  <c r="AI26" i="22"/>
  <c r="AH143" i="22"/>
  <c r="AI141" i="22"/>
  <c r="AH139" i="22"/>
  <c r="AI129" i="22"/>
  <c r="AI22" i="22"/>
  <c r="AI127" i="22"/>
  <c r="X19" i="23" s="1"/>
  <c r="W19" i="23"/>
  <c r="J25" i="23"/>
  <c r="AI77" i="22"/>
  <c r="AI115" i="22"/>
  <c r="AI25" i="22"/>
  <c r="AH27" i="22"/>
  <c r="AI120" i="22"/>
  <c r="AI55" i="22"/>
  <c r="V8" i="21"/>
  <c r="AH15" i="20"/>
  <c r="AI13" i="20"/>
  <c r="AI29" i="20"/>
  <c r="AH47" i="20"/>
  <c r="AI45" i="20"/>
  <c r="U24" i="21"/>
  <c r="N10" i="21"/>
  <c r="E24" i="21"/>
  <c r="M24" i="21"/>
  <c r="AI38" i="20"/>
  <c r="AI66" i="20"/>
  <c r="R8" i="21"/>
  <c r="AC72" i="20"/>
  <c r="U35" i="20"/>
  <c r="J14" i="21" s="1"/>
  <c r="U51" i="20"/>
  <c r="J18" i="21" s="1"/>
  <c r="AH49" i="20"/>
  <c r="V72" i="20"/>
  <c r="AD72" i="20"/>
  <c r="AG23" i="20"/>
  <c r="V11" i="21" s="1"/>
  <c r="AI25" i="20"/>
  <c r="AH37" i="20"/>
  <c r="AH41" i="20"/>
  <c r="Z72" i="20"/>
  <c r="AH10" i="20"/>
  <c r="U15" i="20"/>
  <c r="J9" i="21" s="1"/>
  <c r="AC51" i="20"/>
  <c r="R18" i="21" s="1"/>
  <c r="U67" i="20"/>
  <c r="J22" i="21" s="1"/>
  <c r="AA72" i="20"/>
  <c r="F8" i="21"/>
  <c r="F24" i="21" s="1"/>
  <c r="AH11" i="20"/>
  <c r="Q8" i="21"/>
  <c r="Q24" i="21" s="1"/>
  <c r="AB72" i="20"/>
  <c r="AI33" i="20"/>
  <c r="AH35" i="20"/>
  <c r="O24" i="21"/>
  <c r="B8" i="21"/>
  <c r="B24" i="21" s="1"/>
  <c r="J72" i="20"/>
  <c r="C24" i="21"/>
  <c r="N72" i="20"/>
  <c r="X72" i="20"/>
  <c r="AF72" i="20"/>
  <c r="U31" i="20"/>
  <c r="J13" i="21" s="1"/>
  <c r="Y39" i="20"/>
  <c r="N15" i="21" s="1"/>
  <c r="AI46" i="20"/>
  <c r="AI65" i="20"/>
  <c r="AH69" i="20"/>
  <c r="AH71" i="20" s="1"/>
  <c r="M72" i="20"/>
  <c r="AE72" i="20"/>
  <c r="G24" i="21"/>
  <c r="AH18" i="20"/>
  <c r="AH42" i="20"/>
  <c r="U47" i="20"/>
  <c r="J17" i="21" s="1"/>
  <c r="AC67" i="20"/>
  <c r="R22" i="21" s="1"/>
  <c r="K24" i="21"/>
  <c r="AH34" i="20"/>
  <c r="AH57" i="20"/>
  <c r="I8" i="21"/>
  <c r="I24" i="21" s="1"/>
  <c r="T72" i="20"/>
  <c r="AI9" i="20"/>
  <c r="J8" i="21"/>
  <c r="AH53" i="20"/>
  <c r="S24" i="21"/>
  <c r="H24" i="21"/>
  <c r="P24" i="21"/>
  <c r="AH17" i="20"/>
  <c r="AI22" i="20"/>
  <c r="AH30" i="20"/>
  <c r="AH50" i="20"/>
  <c r="AH61" i="20"/>
  <c r="U63" i="20"/>
  <c r="J21" i="21" s="1"/>
  <c r="Y67" i="20"/>
  <c r="N22" i="21" s="1"/>
  <c r="S72" i="20"/>
  <c r="AG72" i="18"/>
  <c r="V8" i="19"/>
  <c r="V24" i="19" s="1"/>
  <c r="AH31" i="18"/>
  <c r="AI29" i="18"/>
  <c r="E24" i="19"/>
  <c r="R8" i="19"/>
  <c r="M24" i="19"/>
  <c r="AI13" i="18"/>
  <c r="AI38" i="18"/>
  <c r="AI66" i="18"/>
  <c r="U24" i="19"/>
  <c r="AI34" i="18"/>
  <c r="AH47" i="18"/>
  <c r="AI45" i="18"/>
  <c r="R72" i="18"/>
  <c r="H24" i="19"/>
  <c r="P24" i="19"/>
  <c r="AH17" i="18"/>
  <c r="AI22" i="18"/>
  <c r="AH50" i="18"/>
  <c r="AH61" i="18"/>
  <c r="U63" i="18"/>
  <c r="J21" i="19" s="1"/>
  <c r="S72" i="18"/>
  <c r="AH9" i="18"/>
  <c r="I8" i="19"/>
  <c r="I24" i="19" s="1"/>
  <c r="T72" i="18"/>
  <c r="Q8" i="19"/>
  <c r="Q24" i="19" s="1"/>
  <c r="AB72" i="18"/>
  <c r="U19" i="18"/>
  <c r="J10" i="19" s="1"/>
  <c r="AH33" i="18"/>
  <c r="AH46" i="18"/>
  <c r="W72" i="18"/>
  <c r="O24" i="19"/>
  <c r="AI21" i="18"/>
  <c r="C24" i="19"/>
  <c r="AH10" i="18"/>
  <c r="U15" i="18"/>
  <c r="J9" i="19" s="1"/>
  <c r="AH23" i="18"/>
  <c r="AI30" i="18"/>
  <c r="AI41" i="18"/>
  <c r="AC51" i="18"/>
  <c r="R18" i="19" s="1"/>
  <c r="U67" i="18"/>
  <c r="J22" i="19" s="1"/>
  <c r="AA72" i="18"/>
  <c r="F8" i="19"/>
  <c r="F24" i="19" s="1"/>
  <c r="B8" i="19"/>
  <c r="B24" i="19" s="1"/>
  <c r="J72" i="18"/>
  <c r="AH53" i="18"/>
  <c r="AC63" i="18"/>
  <c r="R21" i="19" s="1"/>
  <c r="V72" i="18"/>
  <c r="AH37" i="18"/>
  <c r="Z72" i="18"/>
  <c r="N72" i="18"/>
  <c r="X72" i="18"/>
  <c r="AF72" i="18"/>
  <c r="AH26" i="18"/>
  <c r="AH27" i="18" s="1"/>
  <c r="U31" i="18"/>
  <c r="J13" i="19" s="1"/>
  <c r="AH62" i="18"/>
  <c r="AH65" i="18"/>
  <c r="AH69" i="18"/>
  <c r="M72" i="18"/>
  <c r="AE72" i="18"/>
  <c r="G24" i="19"/>
  <c r="J8" i="19"/>
  <c r="U51" i="18"/>
  <c r="J18" i="19" s="1"/>
  <c r="AH49" i="18"/>
  <c r="S24" i="19"/>
  <c r="K72" i="18"/>
  <c r="AI14" i="18"/>
  <c r="AI25" i="18"/>
  <c r="AH18" i="18"/>
  <c r="AH42" i="18"/>
  <c r="AH43" i="18" s="1"/>
  <c r="AC67" i="18"/>
  <c r="R22" i="19" s="1"/>
  <c r="K24" i="19"/>
  <c r="U24" i="17"/>
  <c r="AI22" i="16"/>
  <c r="E24" i="17"/>
  <c r="F24" i="17"/>
  <c r="V24" i="17"/>
  <c r="AH47" i="16"/>
  <c r="AI45" i="16"/>
  <c r="AH43" i="16"/>
  <c r="AI41" i="16"/>
  <c r="M24" i="17"/>
  <c r="AI38" i="16"/>
  <c r="Y23" i="16"/>
  <c r="N11" i="17" s="1"/>
  <c r="AE72" i="16"/>
  <c r="X72" i="16"/>
  <c r="Y39" i="16"/>
  <c r="N15" i="17" s="1"/>
  <c r="AH18" i="16"/>
  <c r="R72" i="16"/>
  <c r="AH14" i="16"/>
  <c r="AH15" i="16" s="1"/>
  <c r="AH34" i="16"/>
  <c r="AH57" i="16"/>
  <c r="S72" i="16"/>
  <c r="N8" i="17"/>
  <c r="AI13" i="16"/>
  <c r="O72" i="16"/>
  <c r="AH11" i="16"/>
  <c r="I8" i="17"/>
  <c r="I24" i="17" s="1"/>
  <c r="T72" i="16"/>
  <c r="Q8" i="17"/>
  <c r="Q24" i="17" s="1"/>
  <c r="AB72" i="16"/>
  <c r="U19" i="16"/>
  <c r="J10" i="17" s="1"/>
  <c r="AI26" i="16"/>
  <c r="AI33" i="16"/>
  <c r="AH35" i="16"/>
  <c r="AH58" i="16"/>
  <c r="Y63" i="16"/>
  <c r="N21" i="17" s="1"/>
  <c r="C24" i="17"/>
  <c r="S24" i="17"/>
  <c r="G24" i="17"/>
  <c r="N72" i="16"/>
  <c r="AF72" i="16"/>
  <c r="AI65" i="16"/>
  <c r="K24" i="17"/>
  <c r="AH61" i="16"/>
  <c r="U63" i="16"/>
  <c r="J21" i="17" s="1"/>
  <c r="Y67" i="16"/>
  <c r="N22" i="17" s="1"/>
  <c r="W72" i="16"/>
  <c r="AI9" i="16"/>
  <c r="B8" i="17"/>
  <c r="B24" i="17" s="1"/>
  <c r="J72" i="16"/>
  <c r="J8" i="17"/>
  <c r="R8" i="17"/>
  <c r="R24" i="17" s="1"/>
  <c r="AH21" i="16"/>
  <c r="AH25" i="16"/>
  <c r="U35" i="16"/>
  <c r="J14" i="17" s="1"/>
  <c r="AI42" i="16"/>
  <c r="U51" i="16"/>
  <c r="J18" i="17" s="1"/>
  <c r="AH49" i="16"/>
  <c r="AH53" i="16"/>
  <c r="M72" i="16"/>
  <c r="AG72" i="16"/>
  <c r="H24" i="17"/>
  <c r="AI17" i="16"/>
  <c r="AH19" i="16"/>
  <c r="AI50" i="16"/>
  <c r="AH67" i="16"/>
  <c r="O24" i="17"/>
  <c r="K72" i="16"/>
  <c r="V72" i="16"/>
  <c r="AD72" i="16"/>
  <c r="AH37" i="16"/>
  <c r="AA72" i="16"/>
  <c r="N10" i="15"/>
  <c r="E24" i="15"/>
  <c r="U24" i="15"/>
  <c r="AI66" i="14"/>
  <c r="AI82" i="14"/>
  <c r="AH42" i="14"/>
  <c r="AH50" i="14"/>
  <c r="S84" i="14"/>
  <c r="H24" i="15"/>
  <c r="P24" i="15"/>
  <c r="AH17" i="14"/>
  <c r="AI22" i="14"/>
  <c r="AH30" i="14"/>
  <c r="AH61" i="14"/>
  <c r="U63" i="14"/>
  <c r="J21" i="15" s="1"/>
  <c r="W84" i="14"/>
  <c r="O24" i="15"/>
  <c r="G11" i="15"/>
  <c r="G24" i="15" s="1"/>
  <c r="Q8" i="15"/>
  <c r="Q24" i="15" s="1"/>
  <c r="AB84" i="14"/>
  <c r="J8" i="15"/>
  <c r="U35" i="14"/>
  <c r="J14" i="15" s="1"/>
  <c r="Z84" i="14"/>
  <c r="V84" i="14"/>
  <c r="AI25" i="14"/>
  <c r="AA84" i="14"/>
  <c r="AH10" i="14"/>
  <c r="AH11" i="14" s="1"/>
  <c r="U15" i="14"/>
  <c r="J9" i="15" s="1"/>
  <c r="AC43" i="14"/>
  <c r="R16" i="15" s="1"/>
  <c r="AC51" i="14"/>
  <c r="R18" i="15" s="1"/>
  <c r="U67" i="14"/>
  <c r="J22" i="15" s="1"/>
  <c r="M84" i="14"/>
  <c r="AE84" i="14"/>
  <c r="AI9" i="14"/>
  <c r="R8" i="15"/>
  <c r="U51" i="14"/>
  <c r="J18" i="15" s="1"/>
  <c r="AH49" i="14"/>
  <c r="AH53" i="14"/>
  <c r="AD84" i="14"/>
  <c r="AH37" i="14"/>
  <c r="F24" i="15"/>
  <c r="N84" i="14"/>
  <c r="X84" i="14"/>
  <c r="AF84" i="14"/>
  <c r="AH18" i="14"/>
  <c r="U31" i="14"/>
  <c r="J13" i="15" s="1"/>
  <c r="AH62" i="14"/>
  <c r="AH69" i="14"/>
  <c r="AH83" i="14" s="1"/>
  <c r="K24" i="15"/>
  <c r="I8" i="15"/>
  <c r="I24" i="15" s="1"/>
  <c r="T84" i="14"/>
  <c r="S24" i="15"/>
  <c r="B8" i="15"/>
  <c r="J84" i="14"/>
  <c r="AH21" i="14"/>
  <c r="AH26" i="14"/>
  <c r="AH27" i="14" s="1"/>
  <c r="AH34" i="14"/>
  <c r="AC67" i="14"/>
  <c r="R22" i="15" s="1"/>
  <c r="AH57" i="14"/>
  <c r="AH65" i="14"/>
  <c r="AI13" i="12"/>
  <c r="AI29" i="12"/>
  <c r="AH39" i="12"/>
  <c r="F24" i="13"/>
  <c r="M24" i="13"/>
  <c r="AG72" i="12"/>
  <c r="V8" i="13"/>
  <c r="V24" i="13" s="1"/>
  <c r="AH27" i="12"/>
  <c r="AI25" i="12"/>
  <c r="AH47" i="12"/>
  <c r="AI45" i="12"/>
  <c r="U24" i="13"/>
  <c r="AI38" i="12"/>
  <c r="R8" i="13"/>
  <c r="AI66" i="12"/>
  <c r="E24" i="13"/>
  <c r="AI58" i="12"/>
  <c r="AI41" i="12"/>
  <c r="AH11" i="12"/>
  <c r="I8" i="13"/>
  <c r="I24" i="13" s="1"/>
  <c r="T72" i="12"/>
  <c r="Q8" i="13"/>
  <c r="Q24" i="13" s="1"/>
  <c r="AB72" i="12"/>
  <c r="AH33" i="12"/>
  <c r="AI9" i="12"/>
  <c r="B8" i="13"/>
  <c r="B24" i="13" s="1"/>
  <c r="J72" i="12"/>
  <c r="J8" i="13"/>
  <c r="AH21" i="12"/>
  <c r="U35" i="12"/>
  <c r="J14" i="13" s="1"/>
  <c r="U51" i="12"/>
  <c r="J18" i="13" s="1"/>
  <c r="AH49" i="12"/>
  <c r="AH53" i="12"/>
  <c r="AC63" i="12"/>
  <c r="R21" i="13" s="1"/>
  <c r="AA72" i="12"/>
  <c r="G24" i="13"/>
  <c r="K24" i="13"/>
  <c r="X72" i="12"/>
  <c r="Y39" i="12"/>
  <c r="N15" i="13" s="1"/>
  <c r="AI46" i="12"/>
  <c r="AI65" i="12"/>
  <c r="AH69" i="12"/>
  <c r="R72" i="12"/>
  <c r="AH18" i="12"/>
  <c r="AH42" i="12"/>
  <c r="AH43" i="12" s="1"/>
  <c r="U47" i="12"/>
  <c r="J17" i="13" s="1"/>
  <c r="AC67" i="12"/>
  <c r="R22" i="13" s="1"/>
  <c r="S72" i="12"/>
  <c r="N8" i="13"/>
  <c r="AI37" i="12"/>
  <c r="M72" i="12"/>
  <c r="N72" i="12"/>
  <c r="AH22" i="12"/>
  <c r="AH34" i="12"/>
  <c r="W72" i="12"/>
  <c r="O24" i="13"/>
  <c r="AE72" i="12"/>
  <c r="AF72" i="12"/>
  <c r="H24" i="13"/>
  <c r="P24" i="13"/>
  <c r="AH17" i="12"/>
  <c r="AH30" i="12"/>
  <c r="AH31" i="12" s="1"/>
  <c r="AH50" i="12"/>
  <c r="AH61" i="12"/>
  <c r="U63" i="12"/>
  <c r="J21" i="13" s="1"/>
  <c r="Y67" i="12"/>
  <c r="N22" i="13" s="1"/>
  <c r="AH67" i="12"/>
  <c r="C24" i="13"/>
  <c r="S24" i="13"/>
  <c r="E24" i="11"/>
  <c r="U24" i="11"/>
  <c r="N10" i="11"/>
  <c r="M24" i="11"/>
  <c r="AI38" i="10"/>
  <c r="AI66" i="10"/>
  <c r="AH15" i="10"/>
  <c r="AI13" i="10"/>
  <c r="AI70" i="10"/>
  <c r="AI29" i="10"/>
  <c r="AH11" i="10"/>
  <c r="Q8" i="11"/>
  <c r="Q24" i="11" s="1"/>
  <c r="AB72" i="10"/>
  <c r="B8" i="11"/>
  <c r="B24" i="11" s="1"/>
  <c r="J72" i="10"/>
  <c r="U51" i="10"/>
  <c r="J18" i="11" s="1"/>
  <c r="AH49" i="10"/>
  <c r="AH34" i="10"/>
  <c r="AH35" i="10" s="1"/>
  <c r="AH42" i="10"/>
  <c r="AH47" i="10"/>
  <c r="AI45" i="10"/>
  <c r="AH50" i="10"/>
  <c r="S72" i="10"/>
  <c r="H24" i="11"/>
  <c r="P24" i="11"/>
  <c r="AH17" i="10"/>
  <c r="AI22" i="10"/>
  <c r="AH30" i="10"/>
  <c r="AH31" i="10" s="1"/>
  <c r="AH61" i="10"/>
  <c r="U63" i="10"/>
  <c r="J21" i="11" s="1"/>
  <c r="W72" i="10"/>
  <c r="O24" i="11"/>
  <c r="G11" i="11"/>
  <c r="G24" i="11" s="1"/>
  <c r="S24" i="11"/>
  <c r="J8" i="11"/>
  <c r="V72" i="10"/>
  <c r="AI14" i="10"/>
  <c r="AH41" i="10"/>
  <c r="AA72" i="10"/>
  <c r="AH10" i="10"/>
  <c r="U15" i="10"/>
  <c r="J9" i="11" s="1"/>
  <c r="Y47" i="10"/>
  <c r="N17" i="11" s="1"/>
  <c r="AC51" i="10"/>
  <c r="R18" i="11" s="1"/>
  <c r="U67" i="10"/>
  <c r="J22" i="11" s="1"/>
  <c r="M72" i="10"/>
  <c r="AE72" i="10"/>
  <c r="R8" i="11"/>
  <c r="U35" i="10"/>
  <c r="J14" i="11" s="1"/>
  <c r="AH53" i="10"/>
  <c r="K72" i="10"/>
  <c r="AI25" i="10"/>
  <c r="AH37" i="10"/>
  <c r="F24" i="11"/>
  <c r="N72" i="10"/>
  <c r="X72" i="10"/>
  <c r="AF72" i="10"/>
  <c r="AH26" i="10"/>
  <c r="AH27" i="10" s="1"/>
  <c r="U31" i="10"/>
  <c r="J13" i="11" s="1"/>
  <c r="AI46" i="10"/>
  <c r="AH62" i="10"/>
  <c r="AH69" i="10"/>
  <c r="K24" i="11"/>
  <c r="I8" i="11"/>
  <c r="I24" i="11" s="1"/>
  <c r="T72" i="10"/>
  <c r="AI33" i="10"/>
  <c r="C24" i="11"/>
  <c r="AI9" i="10"/>
  <c r="AH21" i="10"/>
  <c r="Z72" i="10"/>
  <c r="AD72" i="10"/>
  <c r="Y31" i="10"/>
  <c r="N13" i="11" s="1"/>
  <c r="AH18" i="10"/>
  <c r="AC67" i="10"/>
  <c r="R22" i="11" s="1"/>
  <c r="AH57" i="10"/>
  <c r="AH65" i="10"/>
  <c r="AC305" i="8"/>
  <c r="R19" i="9" s="1"/>
  <c r="AH294" i="8"/>
  <c r="AH134" i="8"/>
  <c r="AH167" i="8"/>
  <c r="Y204" i="8"/>
  <c r="N15" i="9" s="1"/>
  <c r="O8" i="9"/>
  <c r="O25" i="9" s="1"/>
  <c r="AH18" i="8"/>
  <c r="AH203" i="8"/>
  <c r="AH278" i="8"/>
  <c r="AH291" i="8"/>
  <c r="AH61" i="8"/>
  <c r="Y292" i="8"/>
  <c r="N18" i="9" s="1"/>
  <c r="U382" i="8"/>
  <c r="J22" i="9" s="1"/>
  <c r="AH329" i="8"/>
  <c r="R24" i="9"/>
  <c r="AH408" i="8"/>
  <c r="I25" i="9"/>
  <c r="U16" i="8"/>
  <c r="M412" i="8"/>
  <c r="AH31" i="8"/>
  <c r="U279" i="8"/>
  <c r="J17" i="9" s="1"/>
  <c r="U320" i="8"/>
  <c r="J20" i="9" s="1"/>
  <c r="AH319" i="8"/>
  <c r="Y382" i="8"/>
  <c r="N22" i="9" s="1"/>
  <c r="N412" i="8"/>
  <c r="M22" i="9"/>
  <c r="AC59" i="8"/>
  <c r="R11" i="9" s="1"/>
  <c r="AH206" i="8"/>
  <c r="AH28" i="8"/>
  <c r="AH39" i="8"/>
  <c r="AH137" i="8"/>
  <c r="AH322" i="8"/>
  <c r="AC382" i="8"/>
  <c r="R22" i="9" s="1"/>
  <c r="O412" i="8"/>
  <c r="C8" i="9"/>
  <c r="K8" i="9"/>
  <c r="S8" i="9"/>
  <c r="U25" i="7"/>
  <c r="AI58" i="6"/>
  <c r="M25" i="7"/>
  <c r="AI38" i="6"/>
  <c r="AH23" i="6"/>
  <c r="E25" i="7"/>
  <c r="AI75" i="6"/>
  <c r="G25" i="7"/>
  <c r="AI13" i="6"/>
  <c r="B8" i="7"/>
  <c r="B25" i="7" s="1"/>
  <c r="R8" i="7"/>
  <c r="AI21" i="6"/>
  <c r="U51" i="6"/>
  <c r="J18" i="7" s="1"/>
  <c r="AH49" i="6"/>
  <c r="AH37" i="6"/>
  <c r="AI53" i="6"/>
  <c r="U59" i="6"/>
  <c r="J20" i="7" s="1"/>
  <c r="F10" i="7"/>
  <c r="F25" i="7" s="1"/>
  <c r="Y23" i="6"/>
  <c r="N11" i="7" s="1"/>
  <c r="AC71" i="6"/>
  <c r="R23" i="7" s="1"/>
  <c r="R77" i="6"/>
  <c r="AH14" i="6"/>
  <c r="AH15" i="6" s="1"/>
  <c r="AH34" i="6"/>
  <c r="AH57" i="6"/>
  <c r="S77" i="6"/>
  <c r="N8" i="7"/>
  <c r="Y39" i="6"/>
  <c r="N15" i="7" s="1"/>
  <c r="AH73" i="6"/>
  <c r="AH76" i="6" s="1"/>
  <c r="AH77" i="6" s="1"/>
  <c r="P25" i="7"/>
  <c r="AH17" i="6"/>
  <c r="AH50" i="6"/>
  <c r="AC55" i="6"/>
  <c r="R19" i="7" s="1"/>
  <c r="AH61" i="6"/>
  <c r="U63" i="6"/>
  <c r="J21" i="7" s="1"/>
  <c r="Y71" i="6"/>
  <c r="N23" i="7" s="1"/>
  <c r="AI70" i="6"/>
  <c r="M77" i="6"/>
  <c r="N77" i="6"/>
  <c r="K25" i="7"/>
  <c r="H25" i="7"/>
  <c r="I8" i="7"/>
  <c r="I25" i="7" s="1"/>
  <c r="T77" i="6"/>
  <c r="Q8" i="7"/>
  <c r="Q25" i="7" s="1"/>
  <c r="U19" i="6"/>
  <c r="J10" i="7" s="1"/>
  <c r="AH33" i="6"/>
  <c r="AH46" i="6"/>
  <c r="Y63" i="6"/>
  <c r="N21" i="7" s="1"/>
  <c r="S25" i="7"/>
  <c r="W16" i="23" l="1"/>
  <c r="AI66" i="22"/>
  <c r="X13" i="23" s="1"/>
  <c r="W11" i="23"/>
  <c r="W12" i="23"/>
  <c r="W8" i="23"/>
  <c r="AH199" i="22"/>
  <c r="T25" i="9"/>
  <c r="G25" i="9"/>
  <c r="S25" i="9"/>
  <c r="U25" i="9"/>
  <c r="AH411" i="8"/>
  <c r="N24" i="21"/>
  <c r="AH71" i="16"/>
  <c r="AH47" i="14"/>
  <c r="AH43" i="14"/>
  <c r="AH15" i="14"/>
  <c r="B24" i="15"/>
  <c r="N24" i="7"/>
  <c r="Y77" i="6"/>
  <c r="AJ65" i="6"/>
  <c r="AJ66" i="6"/>
  <c r="AH71" i="6"/>
  <c r="H25" i="9"/>
  <c r="R8" i="9"/>
  <c r="AC412" i="8"/>
  <c r="N8" i="9"/>
  <c r="Y412" i="8"/>
  <c r="Q25" i="9"/>
  <c r="V8" i="9"/>
  <c r="AG412" i="8"/>
  <c r="P25" i="9"/>
  <c r="U412" i="8"/>
  <c r="M25" i="9"/>
  <c r="J21" i="9"/>
  <c r="R21" i="9"/>
  <c r="N21" i="9"/>
  <c r="V21" i="9"/>
  <c r="AH279" i="8"/>
  <c r="W17" i="9" s="1"/>
  <c r="AH204" i="8"/>
  <c r="AI204" i="8" s="1"/>
  <c r="X15" i="9" s="1"/>
  <c r="AH59" i="8"/>
  <c r="W11" i="9" s="1"/>
  <c r="AH320" i="8"/>
  <c r="W20" i="9" s="1"/>
  <c r="AH135" i="8"/>
  <c r="AI135" i="8" s="1"/>
  <c r="X13" i="9" s="1"/>
  <c r="AH16" i="8"/>
  <c r="AI242" i="8"/>
  <c r="Y84" i="14"/>
  <c r="AI13" i="14"/>
  <c r="N24" i="15"/>
  <c r="AH31" i="6"/>
  <c r="AH43" i="6"/>
  <c r="W16" i="7" s="1"/>
  <c r="AH11" i="6"/>
  <c r="W8" i="7" s="1"/>
  <c r="W22" i="23"/>
  <c r="AH27" i="6"/>
  <c r="W12" i="7" s="1"/>
  <c r="AH55" i="6"/>
  <c r="AH59" i="12"/>
  <c r="AI57" i="12"/>
  <c r="V25" i="7"/>
  <c r="AG72" i="10"/>
  <c r="N24" i="13"/>
  <c r="V24" i="15"/>
  <c r="AG84" i="14"/>
  <c r="AI29" i="16"/>
  <c r="AI57" i="18"/>
  <c r="AI59" i="18"/>
  <c r="X20" i="19" s="1"/>
  <c r="Y72" i="18"/>
  <c r="AH23" i="20"/>
  <c r="AI23" i="20" s="1"/>
  <c r="X11" i="21" s="1"/>
  <c r="N24" i="11"/>
  <c r="AC72" i="16"/>
  <c r="AH27" i="20"/>
  <c r="AI139" i="22"/>
  <c r="X20" i="23" s="1"/>
  <c r="W20" i="23"/>
  <c r="AI27" i="22"/>
  <c r="X10" i="23" s="1"/>
  <c r="W10" i="23"/>
  <c r="W24" i="23"/>
  <c r="AI198" i="22"/>
  <c r="X24" i="23" s="1"/>
  <c r="AI78" i="22"/>
  <c r="X14" i="23" s="1"/>
  <c r="W14" i="23"/>
  <c r="AI143" i="22"/>
  <c r="X21" i="23" s="1"/>
  <c r="W21" i="23"/>
  <c r="AI121" i="22"/>
  <c r="X18" i="23" s="1"/>
  <c r="W18" i="23"/>
  <c r="AI96" i="22"/>
  <c r="X15" i="23" s="1"/>
  <c r="W15" i="23"/>
  <c r="AH63" i="20"/>
  <c r="AI61" i="20"/>
  <c r="AI47" i="20"/>
  <c r="X17" i="21" s="1"/>
  <c r="W17" i="21"/>
  <c r="AI30" i="20"/>
  <c r="AH59" i="20"/>
  <c r="AI57" i="20"/>
  <c r="AI18" i="20"/>
  <c r="AI11" i="20"/>
  <c r="X8" i="21" s="1"/>
  <c r="W8" i="21"/>
  <c r="AI49" i="20"/>
  <c r="AH51" i="20"/>
  <c r="AI34" i="20"/>
  <c r="AH43" i="20"/>
  <c r="AI41" i="20"/>
  <c r="AI15" i="20"/>
  <c r="X9" i="21" s="1"/>
  <c r="W9" i="21"/>
  <c r="U72" i="20"/>
  <c r="J24" i="21"/>
  <c r="AI35" i="20"/>
  <c r="X14" i="21" s="1"/>
  <c r="W14" i="21"/>
  <c r="R24" i="21"/>
  <c r="V24" i="21"/>
  <c r="AI69" i="20"/>
  <c r="AG72" i="20"/>
  <c r="AI50" i="20"/>
  <c r="AI17" i="20"/>
  <c r="AH19" i="20"/>
  <c r="Y72" i="20"/>
  <c r="AH31" i="20"/>
  <c r="AH55" i="20"/>
  <c r="AI53" i="20"/>
  <c r="AI37" i="20"/>
  <c r="AH39" i="20"/>
  <c r="AI67" i="20"/>
  <c r="X22" i="21" s="1"/>
  <c r="W22" i="21"/>
  <c r="AI42" i="20"/>
  <c r="AI10" i="20"/>
  <c r="W12" i="19"/>
  <c r="AI27" i="18"/>
  <c r="X12" i="19" s="1"/>
  <c r="W16" i="19"/>
  <c r="AI43" i="18"/>
  <c r="X16" i="19" s="1"/>
  <c r="W9" i="19"/>
  <c r="AI15" i="18"/>
  <c r="X9" i="19" s="1"/>
  <c r="AI53" i="18"/>
  <c r="AH55" i="18"/>
  <c r="AH11" i="18"/>
  <c r="AI9" i="18"/>
  <c r="AC72" i="18"/>
  <c r="AI62" i="18"/>
  <c r="AH63" i="18"/>
  <c r="AI61" i="18"/>
  <c r="U72" i="18"/>
  <c r="AI50" i="18"/>
  <c r="J24" i="19"/>
  <c r="AI23" i="18"/>
  <c r="X11" i="19" s="1"/>
  <c r="W11" i="19"/>
  <c r="AI46" i="18"/>
  <c r="AI17" i="18"/>
  <c r="AH19" i="18"/>
  <c r="R24" i="19"/>
  <c r="W13" i="19"/>
  <c r="AI31" i="18"/>
  <c r="X13" i="19" s="1"/>
  <c r="AI26" i="18"/>
  <c r="W17" i="19"/>
  <c r="AI47" i="18"/>
  <c r="X17" i="19" s="1"/>
  <c r="AI42" i="18"/>
  <c r="AI49" i="18"/>
  <c r="AH51" i="18"/>
  <c r="AI69" i="18"/>
  <c r="AH71" i="18"/>
  <c r="AI33" i="18"/>
  <c r="AH35" i="18"/>
  <c r="AI18" i="18"/>
  <c r="AI65" i="18"/>
  <c r="AH67" i="18"/>
  <c r="AI37" i="18"/>
  <c r="AH39" i="18"/>
  <c r="AI10" i="18"/>
  <c r="AI58" i="16"/>
  <c r="N24" i="17"/>
  <c r="W13" i="17"/>
  <c r="AI31" i="16"/>
  <c r="X13" i="17" s="1"/>
  <c r="W16" i="17"/>
  <c r="AI43" i="16"/>
  <c r="X16" i="17" s="1"/>
  <c r="AH27" i="16"/>
  <c r="AI25" i="16"/>
  <c r="AI18" i="16"/>
  <c r="AI69" i="16"/>
  <c r="AI21" i="16"/>
  <c r="AH23" i="16"/>
  <c r="AI35" i="16"/>
  <c r="X14" i="17" s="1"/>
  <c r="W14" i="17"/>
  <c r="AI34" i="16"/>
  <c r="W17" i="17"/>
  <c r="AI47" i="16"/>
  <c r="X17" i="17" s="1"/>
  <c r="J24" i="17"/>
  <c r="AI37" i="16"/>
  <c r="AH39" i="16"/>
  <c r="AI53" i="16"/>
  <c r="AH55" i="16"/>
  <c r="W8" i="17"/>
  <c r="AI11" i="16"/>
  <c r="X8" i="17" s="1"/>
  <c r="AI19" i="16"/>
  <c r="X10" i="17" s="1"/>
  <c r="W10" i="17"/>
  <c r="W9" i="17"/>
  <c r="AI15" i="16"/>
  <c r="X9" i="17" s="1"/>
  <c r="W22" i="17"/>
  <c r="AI67" i="16"/>
  <c r="X22" i="17" s="1"/>
  <c r="AI57" i="16"/>
  <c r="AH59" i="16"/>
  <c r="AI49" i="16"/>
  <c r="AH51" i="16"/>
  <c r="U72" i="16"/>
  <c r="AH63" i="16"/>
  <c r="AI61" i="16"/>
  <c r="AI14" i="16"/>
  <c r="Y72" i="16"/>
  <c r="AI53" i="14"/>
  <c r="AH55" i="14"/>
  <c r="AI62" i="14"/>
  <c r="AI37" i="14"/>
  <c r="AH39" i="14"/>
  <c r="W12" i="15"/>
  <c r="AI27" i="14"/>
  <c r="X12" i="15" s="1"/>
  <c r="AI34" i="14"/>
  <c r="U84" i="14"/>
  <c r="W8" i="15"/>
  <c r="AI11" i="14"/>
  <c r="X8" i="15" s="1"/>
  <c r="AI26" i="14"/>
  <c r="AH35" i="14"/>
  <c r="AI10" i="14"/>
  <c r="J24" i="15"/>
  <c r="AH63" i="14"/>
  <c r="AI61" i="14"/>
  <c r="W9" i="15"/>
  <c r="AI15" i="14"/>
  <c r="X9" i="15" s="1"/>
  <c r="AI43" i="14"/>
  <c r="X16" i="15" s="1"/>
  <c r="W16" i="15"/>
  <c r="AI18" i="14"/>
  <c r="AI49" i="14"/>
  <c r="AH51" i="14"/>
  <c r="AI30" i="14"/>
  <c r="W17" i="15"/>
  <c r="AI47" i="14"/>
  <c r="X17" i="15" s="1"/>
  <c r="AH31" i="14"/>
  <c r="AI65" i="14"/>
  <c r="AH67" i="14"/>
  <c r="AI21" i="14"/>
  <c r="AH23" i="14"/>
  <c r="AC84" i="14"/>
  <c r="AI17" i="14"/>
  <c r="AH19" i="14"/>
  <c r="AI42" i="14"/>
  <c r="AI50" i="14"/>
  <c r="AH59" i="14"/>
  <c r="AI57" i="14"/>
  <c r="AI69" i="14"/>
  <c r="R24" i="15"/>
  <c r="W16" i="13"/>
  <c r="AI43" i="12"/>
  <c r="X16" i="13" s="1"/>
  <c r="AI50" i="12"/>
  <c r="AH71" i="12"/>
  <c r="AI69" i="12"/>
  <c r="U72" i="12"/>
  <c r="W17" i="13"/>
  <c r="AI47" i="12"/>
  <c r="X17" i="13" s="1"/>
  <c r="AI30" i="12"/>
  <c r="AI34" i="12"/>
  <c r="J24" i="13"/>
  <c r="W15" i="13"/>
  <c r="AI39" i="12"/>
  <c r="X15" i="13" s="1"/>
  <c r="AI22" i="12"/>
  <c r="AH55" i="12"/>
  <c r="AI53" i="12"/>
  <c r="AI27" i="12"/>
  <c r="X12" i="13" s="1"/>
  <c r="W12" i="13"/>
  <c r="W22" i="13"/>
  <c r="AI67" i="12"/>
  <c r="X22" i="13" s="1"/>
  <c r="AI42" i="12"/>
  <c r="AI49" i="12"/>
  <c r="AH51" i="12"/>
  <c r="AI11" i="12"/>
  <c r="X8" i="13" s="1"/>
  <c r="W8" i="13"/>
  <c r="AI31" i="12"/>
  <c r="X13" i="13" s="1"/>
  <c r="W13" i="13"/>
  <c r="AI18" i="12"/>
  <c r="AI17" i="12"/>
  <c r="AH19" i="12"/>
  <c r="AI33" i="12"/>
  <c r="AH35" i="12"/>
  <c r="AC72" i="12"/>
  <c r="AH63" i="12"/>
  <c r="AI61" i="12"/>
  <c r="AI21" i="12"/>
  <c r="AH23" i="12"/>
  <c r="R24" i="13"/>
  <c r="Y72" i="12"/>
  <c r="W9" i="13"/>
  <c r="AI15" i="12"/>
  <c r="X9" i="13" s="1"/>
  <c r="W13" i="11"/>
  <c r="AI31" i="10"/>
  <c r="X13" i="11" s="1"/>
  <c r="AI35" i="10"/>
  <c r="X14" i="11" s="1"/>
  <c r="W14" i="11"/>
  <c r="W12" i="11"/>
  <c r="AI27" i="10"/>
  <c r="X12" i="11" s="1"/>
  <c r="AI47" i="10"/>
  <c r="X17" i="11" s="1"/>
  <c r="W17" i="11"/>
  <c r="AI18" i="10"/>
  <c r="AH43" i="10"/>
  <c r="AI41" i="10"/>
  <c r="AI17" i="10"/>
  <c r="AH19" i="10"/>
  <c r="AI42" i="10"/>
  <c r="AH55" i="10"/>
  <c r="AI53" i="10"/>
  <c r="R24" i="11"/>
  <c r="AH63" i="10"/>
  <c r="AI61" i="10"/>
  <c r="AI49" i="10"/>
  <c r="AH51" i="10"/>
  <c r="Y72" i="10"/>
  <c r="W9" i="11"/>
  <c r="AI15" i="10"/>
  <c r="X9" i="11" s="1"/>
  <c r="AI65" i="10"/>
  <c r="AH67" i="10"/>
  <c r="AI21" i="10"/>
  <c r="AH23" i="10"/>
  <c r="AI69" i="10"/>
  <c r="AH71" i="10"/>
  <c r="U72" i="10"/>
  <c r="AI50" i="10"/>
  <c r="AI26" i="10"/>
  <c r="AI34" i="10"/>
  <c r="W8" i="11"/>
  <c r="AI11" i="10"/>
  <c r="X8" i="11" s="1"/>
  <c r="AC72" i="10"/>
  <c r="AH59" i="10"/>
  <c r="AI57" i="10"/>
  <c r="AI62" i="10"/>
  <c r="AI37" i="10"/>
  <c r="AH39" i="10"/>
  <c r="AI10" i="10"/>
  <c r="J24" i="11"/>
  <c r="AI30" i="10"/>
  <c r="AH305" i="8"/>
  <c r="AI294" i="8"/>
  <c r="AH29" i="8"/>
  <c r="AI18" i="8"/>
  <c r="AI322" i="8"/>
  <c r="AH327" i="8"/>
  <c r="AI31" i="8"/>
  <c r="AH40" i="8"/>
  <c r="AH382" i="8"/>
  <c r="AI329" i="8"/>
  <c r="AI167" i="8"/>
  <c r="AI134" i="8"/>
  <c r="AI39" i="8"/>
  <c r="AI319" i="8"/>
  <c r="AI291" i="8"/>
  <c r="AI61" i="8"/>
  <c r="AH99" i="8"/>
  <c r="AI137" i="8"/>
  <c r="AH168" i="8"/>
  <c r="J8" i="9"/>
  <c r="AI408" i="8"/>
  <c r="AI28" i="8"/>
  <c r="AI279" i="8"/>
  <c r="X17" i="9" s="1"/>
  <c r="AI278" i="8"/>
  <c r="AI206" i="8"/>
  <c r="AH240" i="8"/>
  <c r="AH292" i="8"/>
  <c r="AI203" i="8"/>
  <c r="AI46" i="6"/>
  <c r="AI50" i="6"/>
  <c r="AI17" i="6"/>
  <c r="AH19" i="6"/>
  <c r="AI37" i="6"/>
  <c r="AH39" i="6"/>
  <c r="AI34" i="6"/>
  <c r="W9" i="7"/>
  <c r="AI15" i="6"/>
  <c r="X9" i="7" s="1"/>
  <c r="AI14" i="6"/>
  <c r="W11" i="7"/>
  <c r="AI23" i="6"/>
  <c r="X11" i="7" s="1"/>
  <c r="AH63" i="6"/>
  <c r="AI61" i="6"/>
  <c r="R25" i="7"/>
  <c r="AI31" i="6"/>
  <c r="X13" i="7" s="1"/>
  <c r="W13" i="7"/>
  <c r="AI49" i="6"/>
  <c r="AH51" i="6"/>
  <c r="AI33" i="6"/>
  <c r="AH35" i="6"/>
  <c r="N25" i="7"/>
  <c r="J25" i="7"/>
  <c r="W19" i="7"/>
  <c r="AI55" i="6"/>
  <c r="X19" i="7" s="1"/>
  <c r="AI71" i="6"/>
  <c r="W23" i="7"/>
  <c r="AI73" i="6"/>
  <c r="AH59" i="6"/>
  <c r="AI57" i="6"/>
  <c r="AH47" i="6"/>
  <c r="AJ175" i="22" l="1"/>
  <c r="AJ153" i="22"/>
  <c r="AJ157" i="22"/>
  <c r="AJ146" i="22"/>
  <c r="AJ177" i="22"/>
  <c r="AJ152" i="22"/>
  <c r="AJ161" i="22"/>
  <c r="AJ165" i="22"/>
  <c r="AJ148" i="22"/>
  <c r="AJ179" i="22"/>
  <c r="AJ150" i="22"/>
  <c r="AJ166" i="22"/>
  <c r="AJ155" i="22"/>
  <c r="AJ169" i="22"/>
  <c r="AJ158" i="22"/>
  <c r="AJ163" i="22"/>
  <c r="AJ159" i="22"/>
  <c r="AJ160" i="22"/>
  <c r="AJ171" i="22"/>
  <c r="AJ154" i="22"/>
  <c r="AJ162" i="22"/>
  <c r="AJ170" i="22"/>
  <c r="AJ176" i="22"/>
  <c r="AJ173" i="22"/>
  <c r="AJ151" i="22"/>
  <c r="AJ167" i="22"/>
  <c r="AJ178" i="22"/>
  <c r="AJ174" i="22"/>
  <c r="AJ168" i="22"/>
  <c r="AJ156" i="22"/>
  <c r="AJ164" i="22"/>
  <c r="AJ172" i="22"/>
  <c r="AJ149" i="22"/>
  <c r="AJ147" i="22"/>
  <c r="AJ188" i="22"/>
  <c r="AJ191" i="22"/>
  <c r="AJ190" i="22"/>
  <c r="AJ185" i="22"/>
  <c r="AJ186" i="22"/>
  <c r="AJ187" i="22"/>
  <c r="AJ184" i="22"/>
  <c r="AJ189" i="22"/>
  <c r="AJ137" i="22"/>
  <c r="AJ130" i="22"/>
  <c r="AJ131" i="22"/>
  <c r="AJ133" i="22"/>
  <c r="AJ136" i="22"/>
  <c r="AJ135" i="22"/>
  <c r="AJ134" i="22"/>
  <c r="AJ132" i="22"/>
  <c r="AJ119" i="22"/>
  <c r="AJ124" i="22"/>
  <c r="AJ125" i="22"/>
  <c r="AJ111" i="22"/>
  <c r="AJ113" i="22"/>
  <c r="AJ107" i="22"/>
  <c r="AJ108" i="22"/>
  <c r="AJ112" i="22"/>
  <c r="AJ110" i="22"/>
  <c r="AJ109" i="22"/>
  <c r="AJ114" i="22"/>
  <c r="AJ99" i="22"/>
  <c r="AJ100" i="22"/>
  <c r="AJ102" i="22"/>
  <c r="AJ101" i="22"/>
  <c r="AJ91" i="22"/>
  <c r="AJ83" i="22"/>
  <c r="AJ92" i="22"/>
  <c r="AJ87" i="22"/>
  <c r="AJ81" i="22"/>
  <c r="AJ89" i="22"/>
  <c r="AJ93" i="22"/>
  <c r="AJ86" i="22"/>
  <c r="AJ82" i="22"/>
  <c r="AJ88" i="22"/>
  <c r="AJ94" i="22"/>
  <c r="AJ90" i="22"/>
  <c r="AJ84" i="22"/>
  <c r="AJ85" i="22"/>
  <c r="AJ73" i="22"/>
  <c r="AJ69" i="22"/>
  <c r="AJ72" i="22"/>
  <c r="AJ76" i="22"/>
  <c r="AJ74" i="22"/>
  <c r="AJ71" i="22"/>
  <c r="AJ75" i="22"/>
  <c r="AJ70" i="22"/>
  <c r="AJ61" i="22"/>
  <c r="AJ63" i="22"/>
  <c r="AJ62" i="22"/>
  <c r="AJ59" i="22"/>
  <c r="AJ64" i="22"/>
  <c r="AJ60" i="22"/>
  <c r="AJ30" i="22"/>
  <c r="AJ45" i="22"/>
  <c r="AJ37" i="22"/>
  <c r="AJ53" i="22"/>
  <c r="AJ38" i="22"/>
  <c r="AJ44" i="22"/>
  <c r="AJ39" i="22"/>
  <c r="AJ35" i="22"/>
  <c r="AJ43" i="22"/>
  <c r="AJ41" i="22"/>
  <c r="AJ40" i="22"/>
  <c r="AJ50" i="22"/>
  <c r="AJ54" i="22"/>
  <c r="AJ42" i="22"/>
  <c r="AJ52" i="22"/>
  <c r="AJ46" i="22"/>
  <c r="AJ36" i="22"/>
  <c r="AJ51" i="22"/>
  <c r="AJ48" i="22"/>
  <c r="AJ47" i="22"/>
  <c r="AJ49" i="22"/>
  <c r="AJ20" i="22"/>
  <c r="AJ18" i="22"/>
  <c r="AJ17" i="22"/>
  <c r="AJ21" i="22"/>
  <c r="AJ19" i="22"/>
  <c r="AJ196" i="22"/>
  <c r="AJ12" i="22"/>
  <c r="AJ11" i="22"/>
  <c r="AJ10" i="22"/>
  <c r="J25" i="9"/>
  <c r="R25" i="9"/>
  <c r="AJ67" i="6"/>
  <c r="X23" i="7"/>
  <c r="AI27" i="6"/>
  <c r="X12" i="7" s="1"/>
  <c r="AI43" i="6"/>
  <c r="X16" i="7" s="1"/>
  <c r="AI11" i="6"/>
  <c r="X8" i="7" s="1"/>
  <c r="N25" i="9"/>
  <c r="V25" i="9"/>
  <c r="W8" i="9"/>
  <c r="AH412" i="8"/>
  <c r="W15" i="9"/>
  <c r="AI59" i="8"/>
  <c r="X11" i="9" s="1"/>
  <c r="W13" i="9"/>
  <c r="AI320" i="8"/>
  <c r="X20" i="9" s="1"/>
  <c r="AI16" i="8"/>
  <c r="X8" i="9" s="1"/>
  <c r="AH72" i="10"/>
  <c r="AJ67" i="10" s="1"/>
  <c r="Y22" i="11" s="1"/>
  <c r="AJ74" i="6"/>
  <c r="AJ143" i="22"/>
  <c r="Y21" i="23" s="1"/>
  <c r="AJ192" i="22"/>
  <c r="AJ183" i="22"/>
  <c r="AJ193" i="22"/>
  <c r="Y23" i="23" s="1"/>
  <c r="AJ96" i="22"/>
  <c r="Y15" i="23" s="1"/>
  <c r="AJ27" i="22"/>
  <c r="Y10" i="23" s="1"/>
  <c r="AJ69" i="10"/>
  <c r="AJ62" i="10"/>
  <c r="AH84" i="14"/>
  <c r="AJ79" i="14" s="1"/>
  <c r="AJ78" i="22"/>
  <c r="Y14" i="23" s="1"/>
  <c r="W11" i="21"/>
  <c r="AJ121" i="22"/>
  <c r="Y18" i="23" s="1"/>
  <c r="AI27" i="20"/>
  <c r="X12" i="21" s="1"/>
  <c r="W12" i="21"/>
  <c r="AI59" i="12"/>
  <c r="X20" i="13" s="1"/>
  <c r="W20" i="13"/>
  <c r="AJ198" i="22"/>
  <c r="Y24" i="23" s="1"/>
  <c r="W25" i="23"/>
  <c r="AJ199" i="22"/>
  <c r="Y25" i="23" s="1"/>
  <c r="AI199" i="22"/>
  <c r="X25" i="23" s="1"/>
  <c r="AJ9" i="22"/>
  <c r="AJ126" i="22"/>
  <c r="AJ142" i="22"/>
  <c r="AJ106" i="22"/>
  <c r="AJ16" i="22"/>
  <c r="AJ34" i="22"/>
  <c r="AJ13" i="22"/>
  <c r="AJ180" i="22"/>
  <c r="AJ95" i="22"/>
  <c r="AJ29" i="22"/>
  <c r="AJ197" i="22"/>
  <c r="AJ138" i="22"/>
  <c r="AJ98" i="22"/>
  <c r="AJ65" i="22"/>
  <c r="AJ58" i="22"/>
  <c r="AJ123" i="22"/>
  <c r="AJ145" i="22"/>
  <c r="AJ31" i="22"/>
  <c r="AJ129" i="22"/>
  <c r="AJ32" i="22"/>
  <c r="Y11" i="23" s="1"/>
  <c r="AJ55" i="22"/>
  <c r="AJ104" i="22"/>
  <c r="Y16" i="23" s="1"/>
  <c r="AJ23" i="22"/>
  <c r="Y9" i="23" s="1"/>
  <c r="AJ141" i="22"/>
  <c r="AJ115" i="22"/>
  <c r="AJ118" i="22"/>
  <c r="AJ195" i="22"/>
  <c r="AJ68" i="22"/>
  <c r="AJ22" i="22"/>
  <c r="AJ56" i="22"/>
  <c r="Y12" i="23" s="1"/>
  <c r="AJ66" i="22"/>
  <c r="Y13" i="23" s="1"/>
  <c r="AJ103" i="22"/>
  <c r="AJ116" i="22"/>
  <c r="AJ181" i="22"/>
  <c r="Y22" i="23" s="1"/>
  <c r="AJ14" i="22"/>
  <c r="Y8" i="23" s="1"/>
  <c r="AJ127" i="22"/>
  <c r="Y19" i="23" s="1"/>
  <c r="AJ77" i="22"/>
  <c r="AJ80" i="22"/>
  <c r="AJ120" i="22"/>
  <c r="AJ26" i="22"/>
  <c r="AJ25" i="22"/>
  <c r="AJ139" i="22"/>
  <c r="Y20" i="23" s="1"/>
  <c r="AI39" i="20"/>
  <c r="X15" i="21" s="1"/>
  <c r="W15" i="21"/>
  <c r="AI43" i="20"/>
  <c r="X16" i="21" s="1"/>
  <c r="W16" i="21"/>
  <c r="AH72" i="20"/>
  <c r="AJ71" i="20" s="1"/>
  <c r="Y23" i="21" s="1"/>
  <c r="AI19" i="20"/>
  <c r="X10" i="21" s="1"/>
  <c r="W10" i="21"/>
  <c r="AI51" i="20"/>
  <c r="X18" i="21" s="1"/>
  <c r="W18" i="21"/>
  <c r="AI55" i="20"/>
  <c r="X19" i="21" s="1"/>
  <c r="W19" i="21"/>
  <c r="AI31" i="20"/>
  <c r="X13" i="21" s="1"/>
  <c r="W13" i="21"/>
  <c r="W23" i="21"/>
  <c r="AI71" i="20"/>
  <c r="X23" i="21" s="1"/>
  <c r="AI59" i="20"/>
  <c r="X20" i="21" s="1"/>
  <c r="W20" i="21"/>
  <c r="AI63" i="20"/>
  <c r="X21" i="21" s="1"/>
  <c r="W21" i="21"/>
  <c r="AI19" i="18"/>
  <c r="X10" i="19" s="1"/>
  <c r="W10" i="19"/>
  <c r="AI51" i="18"/>
  <c r="X18" i="19" s="1"/>
  <c r="W18" i="19"/>
  <c r="AI39" i="18"/>
  <c r="X15" i="19" s="1"/>
  <c r="W15" i="19"/>
  <c r="AI63" i="18"/>
  <c r="X21" i="19" s="1"/>
  <c r="W21" i="19"/>
  <c r="W8" i="19"/>
  <c r="AJ11" i="18"/>
  <c r="Y8" i="19" s="1"/>
  <c r="AH72" i="18"/>
  <c r="AJ63" i="18" s="1"/>
  <c r="Y21" i="19" s="1"/>
  <c r="AI11" i="18"/>
  <c r="X8" i="19" s="1"/>
  <c r="AI55" i="18"/>
  <c r="X19" i="19" s="1"/>
  <c r="W19" i="19"/>
  <c r="W22" i="19"/>
  <c r="AI67" i="18"/>
  <c r="X22" i="19" s="1"/>
  <c r="W23" i="19"/>
  <c r="AI71" i="18"/>
  <c r="X23" i="19" s="1"/>
  <c r="AI35" i="18"/>
  <c r="X14" i="19" s="1"/>
  <c r="W14" i="19"/>
  <c r="AI63" i="16"/>
  <c r="X21" i="17" s="1"/>
  <c r="W21" i="17"/>
  <c r="W15" i="17"/>
  <c r="AI39" i="16"/>
  <c r="X15" i="17" s="1"/>
  <c r="W23" i="17"/>
  <c r="AI71" i="16"/>
  <c r="X23" i="17" s="1"/>
  <c r="AH72" i="16"/>
  <c r="AJ63" i="16" s="1"/>
  <c r="Y21" i="17" s="1"/>
  <c r="AI51" i="16"/>
  <c r="X18" i="17" s="1"/>
  <c r="W18" i="17"/>
  <c r="W20" i="17"/>
  <c r="AI59" i="16"/>
  <c r="X20" i="17" s="1"/>
  <c r="W19" i="17"/>
  <c r="AI55" i="16"/>
  <c r="X19" i="17" s="1"/>
  <c r="AI27" i="16"/>
  <c r="X12" i="17" s="1"/>
  <c r="W12" i="17"/>
  <c r="W11" i="17"/>
  <c r="AI23" i="16"/>
  <c r="X11" i="17" s="1"/>
  <c r="W23" i="15"/>
  <c r="AI83" i="14"/>
  <c r="X23" i="15" s="1"/>
  <c r="AI39" i="14"/>
  <c r="X15" i="15" s="1"/>
  <c r="W15" i="15"/>
  <c r="W22" i="15"/>
  <c r="AI67" i="14"/>
  <c r="X22" i="15" s="1"/>
  <c r="AI51" i="14"/>
  <c r="X18" i="15" s="1"/>
  <c r="W18" i="15"/>
  <c r="AI35" i="14"/>
  <c r="X14" i="15" s="1"/>
  <c r="W14" i="15"/>
  <c r="W13" i="15"/>
  <c r="AI31" i="14"/>
  <c r="X13" i="15" s="1"/>
  <c r="W20" i="15"/>
  <c r="AI59" i="14"/>
  <c r="X20" i="15" s="1"/>
  <c r="W19" i="15"/>
  <c r="AI55" i="14"/>
  <c r="X19" i="15" s="1"/>
  <c r="AI23" i="14"/>
  <c r="X11" i="15" s="1"/>
  <c r="W11" i="15"/>
  <c r="AI19" i="14"/>
  <c r="X10" i="15" s="1"/>
  <c r="W10" i="15"/>
  <c r="AI63" i="14"/>
  <c r="X21" i="15" s="1"/>
  <c r="W21" i="15"/>
  <c r="W19" i="13"/>
  <c r="AI55" i="12"/>
  <c r="X19" i="13" s="1"/>
  <c r="AI19" i="12"/>
  <c r="X10" i="13" s="1"/>
  <c r="W10" i="13"/>
  <c r="AH72" i="12"/>
  <c r="W23" i="13"/>
  <c r="AI71" i="12"/>
  <c r="X23" i="13" s="1"/>
  <c r="AI63" i="12"/>
  <c r="X21" i="13" s="1"/>
  <c r="W21" i="13"/>
  <c r="AI51" i="12"/>
  <c r="X18" i="13" s="1"/>
  <c r="W18" i="13"/>
  <c r="W11" i="13"/>
  <c r="AI23" i="12"/>
  <c r="X11" i="13" s="1"/>
  <c r="AI35" i="12"/>
  <c r="X14" i="13" s="1"/>
  <c r="W14" i="13"/>
  <c r="AJ51" i="10"/>
  <c r="Y18" i="11" s="1"/>
  <c r="AI51" i="10"/>
  <c r="X18" i="11" s="1"/>
  <c r="W18" i="11"/>
  <c r="AJ55" i="10"/>
  <c r="Y19" i="11" s="1"/>
  <c r="W19" i="11"/>
  <c r="AI55" i="10"/>
  <c r="X19" i="11" s="1"/>
  <c r="AJ37" i="10"/>
  <c r="AJ11" i="10"/>
  <c r="Y8" i="11" s="1"/>
  <c r="AJ50" i="10"/>
  <c r="W22" i="11"/>
  <c r="AI67" i="10"/>
  <c r="X22" i="11" s="1"/>
  <c r="AJ43" i="10"/>
  <c r="Y16" i="11" s="1"/>
  <c r="W16" i="11"/>
  <c r="AI43" i="10"/>
  <c r="X16" i="11" s="1"/>
  <c r="AJ30" i="10"/>
  <c r="AJ34" i="10"/>
  <c r="AI63" i="10"/>
  <c r="X21" i="11" s="1"/>
  <c r="W21" i="11"/>
  <c r="AJ63" i="10"/>
  <c r="Y21" i="11" s="1"/>
  <c r="AJ19" i="10"/>
  <c r="Y10" i="11" s="1"/>
  <c r="AI19" i="10"/>
  <c r="X10" i="11" s="1"/>
  <c r="W10" i="11"/>
  <c r="AJ54" i="10"/>
  <c r="AJ38" i="10"/>
  <c r="AJ58" i="10"/>
  <c r="AJ14" i="10"/>
  <c r="AJ9" i="10"/>
  <c r="AJ46" i="10"/>
  <c r="AJ25" i="10"/>
  <c r="AJ29" i="10"/>
  <c r="AJ13" i="10"/>
  <c r="AJ70" i="10"/>
  <c r="AJ18" i="10"/>
  <c r="W20" i="11"/>
  <c r="AI59" i="10"/>
  <c r="X20" i="11" s="1"/>
  <c r="AJ59" i="10"/>
  <c r="Y20" i="11" s="1"/>
  <c r="AJ23" i="10"/>
  <c r="Y11" i="11" s="1"/>
  <c r="AI23" i="10"/>
  <c r="X11" i="11" s="1"/>
  <c r="W11" i="11"/>
  <c r="AJ15" i="10"/>
  <c r="Y9" i="11" s="1"/>
  <c r="AJ47" i="10"/>
  <c r="W23" i="11"/>
  <c r="AJ71" i="10"/>
  <c r="Y23" i="11" s="1"/>
  <c r="AI71" i="10"/>
  <c r="X23" i="11" s="1"/>
  <c r="AJ42" i="10"/>
  <c r="AJ57" i="10"/>
  <c r="AJ61" i="10"/>
  <c r="AJ17" i="10"/>
  <c r="AJ39" i="10"/>
  <c r="Y15" i="11" s="1"/>
  <c r="AI39" i="10"/>
  <c r="X15" i="11" s="1"/>
  <c r="W15" i="11"/>
  <c r="AJ26" i="10"/>
  <c r="AJ31" i="10"/>
  <c r="Y13" i="11" s="1"/>
  <c r="AI327" i="8"/>
  <c r="X21" i="9" s="1"/>
  <c r="W21" i="9"/>
  <c r="AI305" i="8"/>
  <c r="X19" i="9" s="1"/>
  <c r="W19" i="9"/>
  <c r="AI292" i="8"/>
  <c r="X18" i="9" s="1"/>
  <c r="W18" i="9"/>
  <c r="AI240" i="8"/>
  <c r="X16" i="9" s="1"/>
  <c r="W16" i="9"/>
  <c r="W14" i="9"/>
  <c r="AI168" i="8"/>
  <c r="X14" i="9" s="1"/>
  <c r="AI29" i="8"/>
  <c r="X9" i="9" s="1"/>
  <c r="W9" i="9"/>
  <c r="AI382" i="8"/>
  <c r="X22" i="9" s="1"/>
  <c r="W22" i="9"/>
  <c r="W24" i="9"/>
  <c r="AI411" i="8"/>
  <c r="X24" i="9" s="1"/>
  <c r="W12" i="9"/>
  <c r="AI99" i="8"/>
  <c r="X12" i="9" s="1"/>
  <c r="AI40" i="8"/>
  <c r="X10" i="9" s="1"/>
  <c r="W10" i="9"/>
  <c r="AJ29" i="6"/>
  <c r="AJ22" i="6"/>
  <c r="AJ75" i="6"/>
  <c r="AJ10" i="6"/>
  <c r="AJ21" i="6"/>
  <c r="AJ31" i="6"/>
  <c r="Y13" i="7" s="1"/>
  <c r="AJ33" i="6"/>
  <c r="AJ57" i="6"/>
  <c r="AJ50" i="6"/>
  <c r="AJ15" i="6"/>
  <c r="Y9" i="7" s="1"/>
  <c r="AJ73" i="6"/>
  <c r="AJ37" i="6"/>
  <c r="AJ23" i="6"/>
  <c r="Y11" i="7" s="1"/>
  <c r="AJ49" i="6"/>
  <c r="AJ51" i="6"/>
  <c r="Y18" i="7" s="1"/>
  <c r="W18" i="7"/>
  <c r="AI51" i="6"/>
  <c r="X18" i="7" s="1"/>
  <c r="W24" i="7"/>
  <c r="AI76" i="6"/>
  <c r="X24" i="7" s="1"/>
  <c r="AJ35" i="6"/>
  <c r="Y14" i="7" s="1"/>
  <c r="AI35" i="6"/>
  <c r="X14" i="7" s="1"/>
  <c r="W14" i="7"/>
  <c r="AJ19" i="6"/>
  <c r="Y10" i="7" s="1"/>
  <c r="AI19" i="6"/>
  <c r="X10" i="7" s="1"/>
  <c r="W10" i="7"/>
  <c r="W20" i="7"/>
  <c r="AI59" i="6"/>
  <c r="X20" i="7" s="1"/>
  <c r="AJ59" i="6"/>
  <c r="Y20" i="7" s="1"/>
  <c r="AJ47" i="6"/>
  <c r="AI47" i="6"/>
  <c r="X17" i="7" s="1"/>
  <c r="W17" i="7"/>
  <c r="AJ39" i="6"/>
  <c r="Y15" i="7" s="1"/>
  <c r="W15" i="7"/>
  <c r="AI39" i="6"/>
  <c r="X15" i="7" s="1"/>
  <c r="AI63" i="6"/>
  <c r="X21" i="7" s="1"/>
  <c r="W21" i="7"/>
  <c r="AJ63" i="6"/>
  <c r="Y21" i="7" s="1"/>
  <c r="AJ349" i="8" l="1"/>
  <c r="AJ347" i="8"/>
  <c r="AJ357" i="8"/>
  <c r="AJ348" i="8"/>
  <c r="AJ344" i="8"/>
  <c r="AJ334" i="8"/>
  <c r="AJ333" i="8"/>
  <c r="AJ364" i="8"/>
  <c r="AJ343" i="8"/>
  <c r="AJ366" i="8"/>
  <c r="AJ336" i="8"/>
  <c r="AJ352" i="8"/>
  <c r="AJ350" i="8"/>
  <c r="AJ381" i="8"/>
  <c r="AJ371" i="8"/>
  <c r="AJ342" i="8"/>
  <c r="AJ331" i="8"/>
  <c r="AJ374" i="8"/>
  <c r="AJ354" i="8"/>
  <c r="AJ359" i="8"/>
  <c r="AJ340" i="8"/>
  <c r="AJ335" i="8"/>
  <c r="AJ346" i="8"/>
  <c r="AJ376" i="8"/>
  <c r="AJ330" i="8"/>
  <c r="AJ368" i="8"/>
  <c r="AJ337" i="8"/>
  <c r="AJ373" i="8"/>
  <c r="AJ361" i="8"/>
  <c r="AJ356" i="8"/>
  <c r="AJ363" i="8"/>
  <c r="AJ378" i="8"/>
  <c r="AJ360" i="8"/>
  <c r="AJ369" i="8"/>
  <c r="AJ367" i="8"/>
  <c r="AJ351" i="8"/>
  <c r="AJ362" i="8"/>
  <c r="AJ332" i="8"/>
  <c r="AJ358" i="8"/>
  <c r="AJ353" i="8"/>
  <c r="AJ338" i="8"/>
  <c r="AJ377" i="8"/>
  <c r="AJ375" i="8"/>
  <c r="AJ339" i="8"/>
  <c r="AJ365" i="8"/>
  <c r="AJ380" i="8"/>
  <c r="AJ345" i="8"/>
  <c r="AJ341" i="8"/>
  <c r="AJ372" i="8"/>
  <c r="AJ370" i="8"/>
  <c r="AJ355" i="8"/>
  <c r="AJ379" i="8"/>
  <c r="AJ274" i="8"/>
  <c r="AJ250" i="8"/>
  <c r="AJ244" i="8"/>
  <c r="AJ260" i="8"/>
  <c r="AJ264" i="8"/>
  <c r="AJ255" i="8"/>
  <c r="AJ249" i="8"/>
  <c r="AJ246" i="8"/>
  <c r="AJ277" i="8"/>
  <c r="AJ247" i="8"/>
  <c r="AJ262" i="8"/>
  <c r="AJ254" i="8"/>
  <c r="AJ266" i="8"/>
  <c r="AJ273" i="8"/>
  <c r="AJ261" i="8"/>
  <c r="AJ243" i="8"/>
  <c r="AJ269" i="8"/>
  <c r="AJ253" i="8"/>
  <c r="AJ256" i="8"/>
  <c r="AJ263" i="8"/>
  <c r="AJ271" i="8"/>
  <c r="AJ248" i="8"/>
  <c r="AJ270" i="8"/>
  <c r="AJ276" i="8"/>
  <c r="AJ257" i="8"/>
  <c r="AJ265" i="8"/>
  <c r="AJ245" i="8"/>
  <c r="AJ258" i="8"/>
  <c r="AJ275" i="8"/>
  <c r="AJ272" i="8"/>
  <c r="AJ259" i="8"/>
  <c r="AJ252" i="8"/>
  <c r="AJ268" i="8"/>
  <c r="AJ251" i="8"/>
  <c r="AJ267" i="8"/>
  <c r="AJ140" i="8"/>
  <c r="AJ163" i="8"/>
  <c r="AJ149" i="8"/>
  <c r="AJ155" i="8"/>
  <c r="AJ166" i="8"/>
  <c r="AJ141" i="8"/>
  <c r="AJ165" i="8"/>
  <c r="AJ138" i="8"/>
  <c r="AJ150" i="8"/>
  <c r="AJ145" i="8"/>
  <c r="AJ156" i="8"/>
  <c r="AJ164" i="8"/>
  <c r="AJ151" i="8"/>
  <c r="AJ161" i="8"/>
  <c r="AJ160" i="8"/>
  <c r="AJ142" i="8"/>
  <c r="AJ157" i="8"/>
  <c r="AJ139" i="8"/>
  <c r="AJ162" i="8"/>
  <c r="AJ158" i="8"/>
  <c r="AJ159" i="8"/>
  <c r="AJ147" i="8"/>
  <c r="AJ153" i="8"/>
  <c r="AJ144" i="8"/>
  <c r="AJ143" i="8"/>
  <c r="AJ154" i="8"/>
  <c r="AJ148" i="8"/>
  <c r="AJ146" i="8"/>
  <c r="AJ152" i="8"/>
  <c r="AJ75" i="8"/>
  <c r="AJ91" i="8"/>
  <c r="AJ83" i="8"/>
  <c r="AJ67" i="8"/>
  <c r="AJ71" i="8"/>
  <c r="AJ90" i="8"/>
  <c r="AJ84" i="8"/>
  <c r="AJ86" i="8"/>
  <c r="AJ65" i="8"/>
  <c r="AJ92" i="8"/>
  <c r="AJ63" i="8"/>
  <c r="AJ64" i="8"/>
  <c r="AJ97" i="8"/>
  <c r="AJ62" i="8"/>
  <c r="AJ95" i="8"/>
  <c r="AJ79" i="8"/>
  <c r="AJ77" i="8"/>
  <c r="AJ72" i="8"/>
  <c r="AJ80" i="8"/>
  <c r="AJ74" i="8"/>
  <c r="AJ78" i="8"/>
  <c r="AJ96" i="8"/>
  <c r="AJ73" i="8"/>
  <c r="AJ98" i="8"/>
  <c r="AJ93" i="8"/>
  <c r="AJ87" i="8"/>
  <c r="AJ70" i="8"/>
  <c r="AJ89" i="8"/>
  <c r="AJ66" i="8"/>
  <c r="AJ85" i="8"/>
  <c r="AJ81" i="8"/>
  <c r="AJ82" i="8"/>
  <c r="AJ88" i="8"/>
  <c r="AJ69" i="8"/>
  <c r="AJ94" i="8"/>
  <c r="AJ76" i="8"/>
  <c r="AJ68" i="8"/>
  <c r="AJ409" i="8"/>
  <c r="AJ13" i="8"/>
  <c r="W24" i="17"/>
  <c r="AJ66" i="10"/>
  <c r="AJ33" i="10"/>
  <c r="AJ53" i="10"/>
  <c r="AJ27" i="10"/>
  <c r="Y12" i="11" s="1"/>
  <c r="AJ21" i="10"/>
  <c r="AJ10" i="10"/>
  <c r="AJ22" i="10"/>
  <c r="AI72" i="10"/>
  <c r="X24" i="11" s="1"/>
  <c r="AJ49" i="10"/>
  <c r="AJ41" i="10"/>
  <c r="AJ65" i="10"/>
  <c r="AJ45" i="10"/>
  <c r="AJ72" i="10"/>
  <c r="Y24" i="11" s="1"/>
  <c r="AJ35" i="10"/>
  <c r="Y14" i="11" s="1"/>
  <c r="AI77" i="6"/>
  <c r="X25" i="7" s="1"/>
  <c r="AJ61" i="6"/>
  <c r="AJ14" i="6"/>
  <c r="AJ46" i="6"/>
  <c r="AJ18" i="6"/>
  <c r="AJ34" i="6"/>
  <c r="AJ45" i="6"/>
  <c r="AJ26" i="6"/>
  <c r="AJ25" i="6"/>
  <c r="AJ76" i="6"/>
  <c r="Y24" i="7" s="1"/>
  <c r="AJ55" i="6"/>
  <c r="Y19" i="7" s="1"/>
  <c r="AJ11" i="6"/>
  <c r="AJ58" i="6"/>
  <c r="AJ53" i="6"/>
  <c r="AJ54" i="6"/>
  <c r="AJ17" i="6"/>
  <c r="AJ43" i="6"/>
  <c r="Y16" i="7" s="1"/>
  <c r="AJ62" i="6"/>
  <c r="AJ70" i="6"/>
  <c r="AJ395" i="8"/>
  <c r="AJ403" i="8"/>
  <c r="AJ396" i="8"/>
  <c r="AJ404" i="8"/>
  <c r="AJ385" i="8"/>
  <c r="AJ386" i="8"/>
  <c r="AJ393" i="8"/>
  <c r="AJ387" i="8"/>
  <c r="AJ392" i="8"/>
  <c r="AJ398" i="8"/>
  <c r="AJ397" i="8"/>
  <c r="AJ401" i="8"/>
  <c r="AJ389" i="8"/>
  <c r="AJ399" i="8"/>
  <c r="AJ400" i="8"/>
  <c r="AJ402" i="8"/>
  <c r="AJ394" i="8"/>
  <c r="AJ388" i="8"/>
  <c r="AJ390" i="8"/>
  <c r="AJ391" i="8"/>
  <c r="AJ384" i="8"/>
  <c r="AJ405" i="8"/>
  <c r="AJ406" i="8"/>
  <c r="Y23" i="9" s="1"/>
  <c r="AJ324" i="8"/>
  <c r="AJ323" i="8"/>
  <c r="AJ325" i="8"/>
  <c r="AJ310" i="8"/>
  <c r="AJ317" i="8"/>
  <c r="AJ316" i="8"/>
  <c r="AJ314" i="8"/>
  <c r="AJ308" i="8"/>
  <c r="AJ311" i="8"/>
  <c r="AJ318" i="8"/>
  <c r="AJ313" i="8"/>
  <c r="AJ312" i="8"/>
  <c r="AJ315" i="8"/>
  <c r="AJ309" i="8"/>
  <c r="AJ301" i="8"/>
  <c r="AJ300" i="8"/>
  <c r="AJ299" i="8"/>
  <c r="AJ302" i="8"/>
  <c r="AJ295" i="8"/>
  <c r="AJ297" i="8"/>
  <c r="AJ298" i="8"/>
  <c r="AJ303" i="8"/>
  <c r="AJ296" i="8"/>
  <c r="AJ208" i="8"/>
  <c r="AJ287" i="8"/>
  <c r="AJ288" i="8"/>
  <c r="AJ284" i="8"/>
  <c r="AJ289" i="8"/>
  <c r="AJ286" i="8"/>
  <c r="AJ282" i="8"/>
  <c r="AJ285" i="8"/>
  <c r="AJ283" i="8"/>
  <c r="AJ290" i="8"/>
  <c r="AJ219" i="8"/>
  <c r="AJ232" i="8"/>
  <c r="AJ215" i="8"/>
  <c r="AJ221" i="8"/>
  <c r="AJ229" i="8"/>
  <c r="AJ237" i="8"/>
  <c r="AJ224" i="8"/>
  <c r="AJ216" i="8"/>
  <c r="AJ228" i="8"/>
  <c r="AJ223" i="8"/>
  <c r="AJ231" i="8"/>
  <c r="AJ211" i="8"/>
  <c r="AJ207" i="8"/>
  <c r="AJ217" i="8"/>
  <c r="AJ238" i="8"/>
  <c r="AJ234" i="8"/>
  <c r="AJ212" i="8"/>
  <c r="AJ236" i="8"/>
  <c r="AJ225" i="8"/>
  <c r="AJ233" i="8"/>
  <c r="AJ226" i="8"/>
  <c r="AJ210" i="8"/>
  <c r="AJ214" i="8"/>
  <c r="AJ220" i="8"/>
  <c r="AJ209" i="8"/>
  <c r="AJ230" i="8"/>
  <c r="AJ213" i="8"/>
  <c r="AJ218" i="8"/>
  <c r="AJ222" i="8"/>
  <c r="AJ235" i="8"/>
  <c r="AJ227" i="8"/>
  <c r="AJ187" i="8"/>
  <c r="AJ195" i="8"/>
  <c r="AJ199" i="8"/>
  <c r="AJ193" i="8"/>
  <c r="AJ200" i="8"/>
  <c r="AJ180" i="8"/>
  <c r="AJ175" i="8"/>
  <c r="AJ189" i="8"/>
  <c r="AJ201" i="8"/>
  <c r="AJ177" i="8"/>
  <c r="AJ202" i="8"/>
  <c r="AJ176" i="8"/>
  <c r="AJ188" i="8"/>
  <c r="AJ192" i="8"/>
  <c r="AJ179" i="8"/>
  <c r="AJ197" i="8"/>
  <c r="AJ194" i="8"/>
  <c r="AJ182" i="8"/>
  <c r="AJ196" i="8"/>
  <c r="AJ185" i="8"/>
  <c r="AJ191" i="8"/>
  <c r="AJ190" i="8"/>
  <c r="AJ178" i="8"/>
  <c r="AJ171" i="8"/>
  <c r="AJ181" i="8"/>
  <c r="AJ172" i="8"/>
  <c r="AJ174" i="8"/>
  <c r="AJ183" i="8"/>
  <c r="AJ198" i="8"/>
  <c r="AJ184" i="8"/>
  <c r="AJ173" i="8"/>
  <c r="AJ186" i="8"/>
  <c r="AJ110" i="8"/>
  <c r="AJ104" i="8"/>
  <c r="AJ133" i="8"/>
  <c r="AJ114" i="8"/>
  <c r="AJ130" i="8"/>
  <c r="AJ105" i="8"/>
  <c r="AJ124" i="8"/>
  <c r="AJ132" i="8"/>
  <c r="AJ128" i="8"/>
  <c r="AJ119" i="8"/>
  <c r="AJ126" i="8"/>
  <c r="AJ129" i="8"/>
  <c r="AJ121" i="8"/>
  <c r="AJ113" i="8"/>
  <c r="AJ108" i="8"/>
  <c r="AJ111" i="8"/>
  <c r="AJ103" i="8"/>
  <c r="AJ107" i="8"/>
  <c r="AJ117" i="8"/>
  <c r="AJ127" i="8"/>
  <c r="AJ118" i="8"/>
  <c r="AJ115" i="8"/>
  <c r="AJ131" i="8"/>
  <c r="AJ109" i="8"/>
  <c r="AJ116" i="8"/>
  <c r="AJ123" i="8"/>
  <c r="AJ125" i="8"/>
  <c r="AJ106" i="8"/>
  <c r="AJ122" i="8"/>
  <c r="AJ102" i="8"/>
  <c r="AJ112" i="8"/>
  <c r="AJ120" i="8"/>
  <c r="AJ57" i="8"/>
  <c r="AJ56" i="8"/>
  <c r="AJ44" i="8"/>
  <c r="AJ43" i="8"/>
  <c r="AJ49" i="8"/>
  <c r="AJ54" i="8"/>
  <c r="AJ47" i="8"/>
  <c r="AJ53" i="8"/>
  <c r="AJ45" i="8"/>
  <c r="AJ46" i="8"/>
  <c r="AJ51" i="8"/>
  <c r="AJ48" i="8"/>
  <c r="AJ52" i="8"/>
  <c r="AJ55" i="8"/>
  <c r="AJ50" i="8"/>
  <c r="AJ35" i="8"/>
  <c r="AJ38" i="8"/>
  <c r="AJ33" i="8"/>
  <c r="AJ36" i="8"/>
  <c r="AJ37" i="8"/>
  <c r="AJ34" i="8"/>
  <c r="AJ32" i="8"/>
  <c r="AJ134" i="8"/>
  <c r="AJ27" i="8"/>
  <c r="AJ326" i="8"/>
  <c r="AJ322" i="8"/>
  <c r="AJ26" i="8"/>
  <c r="AJ42" i="8"/>
  <c r="AJ206" i="8"/>
  <c r="AJ327" i="8"/>
  <c r="Y21" i="9" s="1"/>
  <c r="AJ382" i="8"/>
  <c r="Y22" i="9" s="1"/>
  <c r="AJ168" i="8"/>
  <c r="Y14" i="9" s="1"/>
  <c r="AJ412" i="8"/>
  <c r="Y25" i="9" s="1"/>
  <c r="AJ19" i="8"/>
  <c r="AJ24" i="8"/>
  <c r="AJ20" i="8"/>
  <c r="AJ21" i="8"/>
  <c r="AJ25" i="8"/>
  <c r="AJ22" i="8"/>
  <c r="AJ23" i="8"/>
  <c r="AJ39" i="8"/>
  <c r="AJ204" i="8"/>
  <c r="Y15" i="9" s="1"/>
  <c r="AJ292" i="8"/>
  <c r="Y18" i="9" s="1"/>
  <c r="AJ9" i="8"/>
  <c r="AJ281" i="8"/>
  <c r="AJ329" i="8"/>
  <c r="AJ294" i="8"/>
  <c r="AJ320" i="8"/>
  <c r="Y20" i="9" s="1"/>
  <c r="AJ101" i="8"/>
  <c r="AJ40" i="8"/>
  <c r="Y10" i="9" s="1"/>
  <c r="AJ31" i="8"/>
  <c r="AJ304" i="8"/>
  <c r="AJ239" i="8"/>
  <c r="AJ16" i="8"/>
  <c r="Y8" i="9" s="1"/>
  <c r="AJ408" i="8"/>
  <c r="AJ58" i="8"/>
  <c r="AJ15" i="8"/>
  <c r="AJ137" i="8"/>
  <c r="AJ319" i="8"/>
  <c r="AJ305" i="8"/>
  <c r="Y19" i="9" s="1"/>
  <c r="AJ410" i="8"/>
  <c r="AJ99" i="8"/>
  <c r="Y12" i="9" s="1"/>
  <c r="AJ135" i="8"/>
  <c r="Y13" i="9" s="1"/>
  <c r="AJ278" i="8"/>
  <c r="AJ307" i="8"/>
  <c r="AJ28" i="8"/>
  <c r="AJ279" i="8"/>
  <c r="AJ61" i="8"/>
  <c r="AJ170" i="8"/>
  <c r="AJ411" i="8"/>
  <c r="Y24" i="9" s="1"/>
  <c r="AJ29" i="8"/>
  <c r="Y9" i="9" s="1"/>
  <c r="AJ18" i="8"/>
  <c r="AJ240" i="8"/>
  <c r="Y16" i="9" s="1"/>
  <c r="AJ291" i="8"/>
  <c r="AJ59" i="8"/>
  <c r="Y11" i="9" s="1"/>
  <c r="AJ242" i="8"/>
  <c r="AI412" i="8"/>
  <c r="X25" i="9" s="1"/>
  <c r="AJ167" i="8"/>
  <c r="AJ203" i="8"/>
  <c r="AJ11" i="8"/>
  <c r="AJ10" i="8"/>
  <c r="AJ12" i="8"/>
  <c r="AJ14" i="8"/>
  <c r="AJ63" i="20"/>
  <c r="Y21" i="21" s="1"/>
  <c r="AJ59" i="20"/>
  <c r="Y20" i="21" s="1"/>
  <c r="AJ51" i="20"/>
  <c r="Y18" i="21" s="1"/>
  <c r="AJ51" i="16"/>
  <c r="Y18" i="17" s="1"/>
  <c r="AJ55" i="16"/>
  <c r="Y19" i="17" s="1"/>
  <c r="AJ47" i="14"/>
  <c r="AI84" i="14"/>
  <c r="X24" i="15" s="1"/>
  <c r="AJ76" i="14"/>
  <c r="AJ70" i="14"/>
  <c r="AJ78" i="14"/>
  <c r="AJ72" i="14"/>
  <c r="AJ75" i="14"/>
  <c r="AJ73" i="14"/>
  <c r="AJ71" i="14"/>
  <c r="AJ77" i="14"/>
  <c r="AJ74" i="14"/>
  <c r="AJ83" i="14"/>
  <c r="Y23" i="15" s="1"/>
  <c r="AJ53" i="14"/>
  <c r="AJ25" i="14"/>
  <c r="AJ33" i="14"/>
  <c r="AJ46" i="14"/>
  <c r="AJ51" i="14"/>
  <c r="Y18" i="15" s="1"/>
  <c r="AJ17" i="14"/>
  <c r="AJ54" i="14"/>
  <c r="AJ10" i="14"/>
  <c r="AJ84" i="14"/>
  <c r="Y24" i="15" s="1"/>
  <c r="AJ15" i="14"/>
  <c r="Y9" i="15" s="1"/>
  <c r="AJ9" i="6"/>
  <c r="AJ13" i="6"/>
  <c r="AJ69" i="6"/>
  <c r="AJ30" i="6"/>
  <c r="AJ41" i="6"/>
  <c r="AJ71" i="6"/>
  <c r="Y23" i="7" s="1"/>
  <c r="AJ27" i="6"/>
  <c r="Y12" i="7" s="1"/>
  <c r="AJ38" i="6"/>
  <c r="AJ42" i="6"/>
  <c r="AJ51" i="18"/>
  <c r="Y18" i="19" s="1"/>
  <c r="W25" i="9"/>
  <c r="AJ63" i="14"/>
  <c r="Y21" i="15" s="1"/>
  <c r="AJ23" i="14"/>
  <c r="Y11" i="15" s="1"/>
  <c r="AJ37" i="14"/>
  <c r="AJ18" i="14"/>
  <c r="AJ14" i="14"/>
  <c r="AJ45" i="14"/>
  <c r="W24" i="21"/>
  <c r="AJ31" i="14"/>
  <c r="Y13" i="15" s="1"/>
  <c r="AJ67" i="14"/>
  <c r="Y22" i="15" s="1"/>
  <c r="AJ21" i="14"/>
  <c r="AJ65" i="14"/>
  <c r="AJ61" i="14"/>
  <c r="AJ13" i="14"/>
  <c r="AJ29" i="14"/>
  <c r="AJ59" i="16"/>
  <c r="Y20" i="17" s="1"/>
  <c r="AJ71" i="16"/>
  <c r="Y23" i="17" s="1"/>
  <c r="AJ31" i="20"/>
  <c r="Y13" i="21" s="1"/>
  <c r="AJ39" i="20"/>
  <c r="Y15" i="21" s="1"/>
  <c r="AJ55" i="14"/>
  <c r="Y19" i="15" s="1"/>
  <c r="AJ42" i="14"/>
  <c r="AJ62" i="14"/>
  <c r="AJ27" i="14"/>
  <c r="Y12" i="15" s="1"/>
  <c r="AJ41" i="14"/>
  <c r="AJ22" i="14"/>
  <c r="AJ23" i="16"/>
  <c r="Y11" i="17" s="1"/>
  <c r="AJ19" i="20"/>
  <c r="Y10" i="21" s="1"/>
  <c r="W25" i="7"/>
  <c r="W24" i="15"/>
  <c r="AJ30" i="14"/>
  <c r="AJ26" i="14"/>
  <c r="AJ34" i="14"/>
  <c r="AJ9" i="14"/>
  <c r="AJ38" i="14"/>
  <c r="W24" i="11"/>
  <c r="W24" i="13"/>
  <c r="AJ59" i="14"/>
  <c r="Y20" i="15" s="1"/>
  <c r="AJ35" i="14"/>
  <c r="Y14" i="15" s="1"/>
  <c r="AJ43" i="14"/>
  <c r="Y16" i="15" s="1"/>
  <c r="AJ57" i="14"/>
  <c r="AJ50" i="14"/>
  <c r="AJ58" i="14"/>
  <c r="AJ66" i="14"/>
  <c r="AJ27" i="16"/>
  <c r="Y12" i="17" s="1"/>
  <c r="AJ67" i="18"/>
  <c r="Y22" i="19" s="1"/>
  <c r="AJ55" i="20"/>
  <c r="Y19" i="21" s="1"/>
  <c r="AJ43" i="20"/>
  <c r="Y16" i="21" s="1"/>
  <c r="AJ19" i="14"/>
  <c r="Y10" i="15" s="1"/>
  <c r="AJ39" i="14"/>
  <c r="Y15" i="15" s="1"/>
  <c r="AJ69" i="14"/>
  <c r="AJ49" i="14"/>
  <c r="AJ11" i="14"/>
  <c r="Y8" i="15" s="1"/>
  <c r="AJ82" i="14"/>
  <c r="AJ72" i="20"/>
  <c r="Y24" i="21" s="1"/>
  <c r="AI72" i="20"/>
  <c r="X24" i="21" s="1"/>
  <c r="AJ62" i="20"/>
  <c r="AJ27" i="20"/>
  <c r="Y12" i="21" s="1"/>
  <c r="AJ54" i="20"/>
  <c r="AJ26" i="20"/>
  <c r="AJ70" i="20"/>
  <c r="AJ13" i="20"/>
  <c r="AJ58" i="20"/>
  <c r="AJ65" i="20"/>
  <c r="AJ29" i="20"/>
  <c r="AJ9" i="20"/>
  <c r="AJ14" i="20"/>
  <c r="AJ66" i="20"/>
  <c r="AJ33" i="20"/>
  <c r="AJ21" i="20"/>
  <c r="AJ25" i="20"/>
  <c r="AJ46" i="20"/>
  <c r="AJ22" i="20"/>
  <c r="AJ45" i="20"/>
  <c r="AJ38" i="20"/>
  <c r="AJ61" i="20"/>
  <c r="AJ57" i="20"/>
  <c r="AJ15" i="20"/>
  <c r="Y9" i="21" s="1"/>
  <c r="AJ35" i="20"/>
  <c r="Y14" i="21" s="1"/>
  <c r="AJ53" i="20"/>
  <c r="AJ49" i="20"/>
  <c r="AJ50" i="20"/>
  <c r="AJ47" i="20"/>
  <c r="AJ18" i="20"/>
  <c r="AJ42" i="20"/>
  <c r="AJ34" i="20"/>
  <c r="AJ37" i="20"/>
  <c r="AJ11" i="20"/>
  <c r="Y8" i="21" s="1"/>
  <c r="AJ23" i="20"/>
  <c r="Y11" i="21" s="1"/>
  <c r="AJ10" i="20"/>
  <c r="AJ30" i="20"/>
  <c r="AJ69" i="20"/>
  <c r="AJ17" i="20"/>
  <c r="AJ41" i="20"/>
  <c r="AJ67" i="20"/>
  <c r="Y22" i="21" s="1"/>
  <c r="AJ72" i="18"/>
  <c r="Y24" i="19" s="1"/>
  <c r="AJ54" i="18"/>
  <c r="AJ58" i="18"/>
  <c r="AI72" i="18"/>
  <c r="X24" i="19" s="1"/>
  <c r="AJ25" i="18"/>
  <c r="AJ13" i="18"/>
  <c r="AJ29" i="18"/>
  <c r="AJ30" i="18"/>
  <c r="AJ70" i="18"/>
  <c r="AJ38" i="18"/>
  <c r="AJ14" i="18"/>
  <c r="AJ22" i="18"/>
  <c r="AJ59" i="18"/>
  <c r="Y20" i="19" s="1"/>
  <c r="AJ66" i="18"/>
  <c r="AJ57" i="18"/>
  <c r="AJ34" i="18"/>
  <c r="AJ41" i="18"/>
  <c r="AJ45" i="18"/>
  <c r="AJ21" i="18"/>
  <c r="AJ17" i="18"/>
  <c r="AJ61" i="18"/>
  <c r="AJ43" i="18"/>
  <c r="Y16" i="19" s="1"/>
  <c r="AJ46" i="18"/>
  <c r="AJ33" i="18"/>
  <c r="AJ27" i="18"/>
  <c r="Y12" i="19" s="1"/>
  <c r="AJ53" i="18"/>
  <c r="AJ62" i="18"/>
  <c r="AJ23" i="18"/>
  <c r="Y11" i="19" s="1"/>
  <c r="AJ42" i="18"/>
  <c r="AJ31" i="18"/>
  <c r="Y13" i="19" s="1"/>
  <c r="AJ37" i="18"/>
  <c r="AJ9" i="18"/>
  <c r="AJ26" i="18"/>
  <c r="AJ49" i="18"/>
  <c r="AJ18" i="18"/>
  <c r="AJ10" i="18"/>
  <c r="AJ15" i="18"/>
  <c r="Y9" i="19" s="1"/>
  <c r="AJ50" i="18"/>
  <c r="AJ47" i="18"/>
  <c r="AJ69" i="18"/>
  <c r="AJ65" i="18"/>
  <c r="AJ39" i="18"/>
  <c r="Y15" i="19" s="1"/>
  <c r="W24" i="19"/>
  <c r="AJ35" i="18"/>
  <c r="Y14" i="19" s="1"/>
  <c r="AJ71" i="18"/>
  <c r="Y23" i="19" s="1"/>
  <c r="AJ55" i="18"/>
  <c r="Y19" i="19" s="1"/>
  <c r="AJ19" i="18"/>
  <c r="Y10" i="19" s="1"/>
  <c r="AJ39" i="16"/>
  <c r="Y15" i="17" s="1"/>
  <c r="AJ72" i="16"/>
  <c r="Y24" i="17" s="1"/>
  <c r="AJ33" i="16"/>
  <c r="AI72" i="16"/>
  <c r="X24" i="17" s="1"/>
  <c r="AJ17" i="16"/>
  <c r="AJ42" i="16"/>
  <c r="AJ30" i="16"/>
  <c r="AJ66" i="16"/>
  <c r="AJ29" i="16"/>
  <c r="AJ50" i="16"/>
  <c r="AJ22" i="16"/>
  <c r="AJ46" i="16"/>
  <c r="AJ9" i="16"/>
  <c r="AJ62" i="16"/>
  <c r="AJ13" i="16"/>
  <c r="AJ70" i="16"/>
  <c r="AJ10" i="16"/>
  <c r="AJ38" i="16"/>
  <c r="AJ41" i="16"/>
  <c r="AJ45" i="16"/>
  <c r="AJ26" i="16"/>
  <c r="AJ54" i="16"/>
  <c r="AJ65" i="16"/>
  <c r="AJ53" i="16"/>
  <c r="AJ61" i="16"/>
  <c r="AJ58" i="16"/>
  <c r="AJ21" i="16"/>
  <c r="AJ47" i="16"/>
  <c r="AJ57" i="16"/>
  <c r="AJ25" i="16"/>
  <c r="AJ35" i="16"/>
  <c r="Y14" i="17" s="1"/>
  <c r="AJ15" i="16"/>
  <c r="Y9" i="17" s="1"/>
  <c r="AJ14" i="16"/>
  <c r="AJ31" i="16"/>
  <c r="Y13" i="17" s="1"/>
  <c r="AJ18" i="16"/>
  <c r="AJ11" i="16"/>
  <c r="Y8" i="17" s="1"/>
  <c r="AJ37" i="16"/>
  <c r="AJ67" i="16"/>
  <c r="Y22" i="17" s="1"/>
  <c r="AJ49" i="16"/>
  <c r="AJ43" i="16"/>
  <c r="Y16" i="17" s="1"/>
  <c r="AJ69" i="16"/>
  <c r="AJ34" i="16"/>
  <c r="AJ19" i="16"/>
  <c r="Y10" i="17" s="1"/>
  <c r="AJ72" i="12"/>
  <c r="Y24" i="13" s="1"/>
  <c r="AJ9" i="12"/>
  <c r="AI72" i="12"/>
  <c r="X24" i="13" s="1"/>
  <c r="AJ57" i="12"/>
  <c r="AJ62" i="12"/>
  <c r="AJ58" i="12"/>
  <c r="AJ70" i="12"/>
  <c r="AJ37" i="12"/>
  <c r="AJ29" i="12"/>
  <c r="AJ45" i="12"/>
  <c r="AJ13" i="12"/>
  <c r="AJ26" i="12"/>
  <c r="AJ46" i="12"/>
  <c r="AJ38" i="12"/>
  <c r="AJ66" i="12"/>
  <c r="AJ41" i="12"/>
  <c r="AJ10" i="12"/>
  <c r="AJ14" i="12"/>
  <c r="AJ59" i="12"/>
  <c r="Y20" i="13" s="1"/>
  <c r="AJ54" i="12"/>
  <c r="AJ25" i="12"/>
  <c r="AJ65" i="12"/>
  <c r="AJ31" i="12"/>
  <c r="Y13" i="13" s="1"/>
  <c r="AJ67" i="12"/>
  <c r="Y22" i="13" s="1"/>
  <c r="AJ43" i="12"/>
  <c r="Y16" i="13" s="1"/>
  <c r="AJ47" i="12"/>
  <c r="AJ39" i="12"/>
  <c r="Y15" i="13" s="1"/>
  <c r="AJ27" i="12"/>
  <c r="Y12" i="13" s="1"/>
  <c r="AJ69" i="12"/>
  <c r="AJ49" i="12"/>
  <c r="AJ33" i="12"/>
  <c r="AJ50" i="12"/>
  <c r="AJ18" i="12"/>
  <c r="AJ30" i="12"/>
  <c r="AJ11" i="12"/>
  <c r="Y8" i="13" s="1"/>
  <c r="AJ15" i="12"/>
  <c r="Y9" i="13" s="1"/>
  <c r="AJ61" i="12"/>
  <c r="AJ34" i="12"/>
  <c r="AJ53" i="12"/>
  <c r="AJ42" i="12"/>
  <c r="AJ17" i="12"/>
  <c r="AJ21" i="12"/>
  <c r="AJ22" i="12"/>
  <c r="AJ51" i="12"/>
  <c r="Y18" i="13" s="1"/>
  <c r="AJ71" i="12"/>
  <c r="Y23" i="13" s="1"/>
  <c r="AJ55" i="12"/>
  <c r="Y19" i="13" s="1"/>
  <c r="AJ23" i="12"/>
  <c r="Y11" i="13" s="1"/>
  <c r="AJ63" i="12"/>
  <c r="Y21" i="13" s="1"/>
  <c r="AJ35" i="12"/>
  <c r="Y14" i="13" s="1"/>
  <c r="AJ19" i="12"/>
  <c r="Y10" i="13" s="1"/>
  <c r="Y8" i="7" l="1"/>
  <c r="AJ77" i="6"/>
  <c r="Y25" i="7" s="1"/>
  <c r="U22" i="4"/>
  <c r="E22" i="4"/>
  <c r="M20" i="4"/>
  <c r="K19" i="4"/>
  <c r="F19" i="4"/>
  <c r="C18" i="4"/>
  <c r="Y17" i="4"/>
  <c r="U17" i="4"/>
  <c r="C17" i="4"/>
  <c r="C16" i="4"/>
  <c r="U15" i="4"/>
  <c r="S14" i="4"/>
  <c r="O14" i="4"/>
  <c r="G13" i="4"/>
  <c r="M12" i="4"/>
  <c r="K12" i="4"/>
  <c r="K11" i="4"/>
  <c r="C10" i="4"/>
  <c r="U9" i="4"/>
  <c r="U8" i="4"/>
  <c r="S8" i="4"/>
  <c r="A5" i="4"/>
  <c r="A24" i="4" s="1"/>
  <c r="A72" i="3"/>
  <c r="AF71" i="3"/>
  <c r="U23" i="4" s="1"/>
  <c r="AE71" i="3"/>
  <c r="T23" i="4" s="1"/>
  <c r="AD71" i="3"/>
  <c r="S23" i="4" s="1"/>
  <c r="AB71" i="3"/>
  <c r="Q23" i="4" s="1"/>
  <c r="AA71" i="3"/>
  <c r="P23" i="4" s="1"/>
  <c r="Z71" i="3"/>
  <c r="O23" i="4" s="1"/>
  <c r="X71" i="3"/>
  <c r="M23" i="4" s="1"/>
  <c r="W71" i="3"/>
  <c r="L23" i="4" s="1"/>
  <c r="V71" i="3"/>
  <c r="K23" i="4" s="1"/>
  <c r="T71" i="3"/>
  <c r="I23" i="4" s="1"/>
  <c r="S71" i="3"/>
  <c r="H23" i="4" s="1"/>
  <c r="R71" i="3"/>
  <c r="G23" i="4" s="1"/>
  <c r="O71" i="3"/>
  <c r="F23" i="4" s="1"/>
  <c r="N71" i="3"/>
  <c r="E23" i="4" s="1"/>
  <c r="M71" i="3"/>
  <c r="D23" i="4" s="1"/>
  <c r="K71" i="3"/>
  <c r="C23" i="4" s="1"/>
  <c r="J71" i="3"/>
  <c r="B23" i="4" s="1"/>
  <c r="AG70" i="3"/>
  <c r="AC70" i="3"/>
  <c r="Y70" i="3"/>
  <c r="U70" i="3"/>
  <c r="AH70" i="3" s="1"/>
  <c r="AG69" i="3"/>
  <c r="AG71" i="3" s="1"/>
  <c r="V23" i="4" s="1"/>
  <c r="AC69" i="3"/>
  <c r="AC71" i="3" s="1"/>
  <c r="R23" i="4" s="1"/>
  <c r="Y69" i="3"/>
  <c r="Y71" i="3" s="1"/>
  <c r="N23" i="4" s="1"/>
  <c r="U69" i="3"/>
  <c r="U71" i="3" s="1"/>
  <c r="J23" i="4" s="1"/>
  <c r="AF67" i="3"/>
  <c r="AE67" i="3"/>
  <c r="T22" i="4" s="1"/>
  <c r="AD67" i="3"/>
  <c r="S22" i="4" s="1"/>
  <c r="AB67" i="3"/>
  <c r="Q22" i="4" s="1"/>
  <c r="AA67" i="3"/>
  <c r="P22" i="4" s="1"/>
  <c r="Z67" i="3"/>
  <c r="O22" i="4" s="1"/>
  <c r="X67" i="3"/>
  <c r="M22" i="4" s="1"/>
  <c r="W67" i="3"/>
  <c r="L22" i="4" s="1"/>
  <c r="V67" i="3"/>
  <c r="K22" i="4" s="1"/>
  <c r="T67" i="3"/>
  <c r="I22" i="4" s="1"/>
  <c r="S67" i="3"/>
  <c r="H22" i="4" s="1"/>
  <c r="R67" i="3"/>
  <c r="G22" i="4" s="1"/>
  <c r="O67" i="3"/>
  <c r="F22" i="4" s="1"/>
  <c r="N67" i="3"/>
  <c r="M67" i="3"/>
  <c r="D22" i="4" s="1"/>
  <c r="K67" i="3"/>
  <c r="C22" i="4" s="1"/>
  <c r="J67" i="3"/>
  <c r="B22" i="4" s="1"/>
  <c r="AG66" i="3"/>
  <c r="AC66" i="3"/>
  <c r="Y66" i="3"/>
  <c r="U66" i="3"/>
  <c r="U67" i="3" s="1"/>
  <c r="J22" i="4" s="1"/>
  <c r="AG65" i="3"/>
  <c r="AG67" i="3" s="1"/>
  <c r="V22" i="4" s="1"/>
  <c r="AC65" i="3"/>
  <c r="Y65" i="3"/>
  <c r="U65" i="3"/>
  <c r="AF63" i="3"/>
  <c r="U21" i="4" s="1"/>
  <c r="AE63" i="3"/>
  <c r="T21" i="4" s="1"/>
  <c r="AD63" i="3"/>
  <c r="S21" i="4" s="1"/>
  <c r="AB63" i="3"/>
  <c r="Q21" i="4" s="1"/>
  <c r="AA63" i="3"/>
  <c r="P21" i="4" s="1"/>
  <c r="Z63" i="3"/>
  <c r="O21" i="4" s="1"/>
  <c r="X63" i="3"/>
  <c r="M21" i="4" s="1"/>
  <c r="W63" i="3"/>
  <c r="L21" i="4" s="1"/>
  <c r="V63" i="3"/>
  <c r="K21" i="4" s="1"/>
  <c r="T63" i="3"/>
  <c r="I21" i="4" s="1"/>
  <c r="S63" i="3"/>
  <c r="H21" i="4" s="1"/>
  <c r="R63" i="3"/>
  <c r="G21" i="4" s="1"/>
  <c r="O63" i="3"/>
  <c r="F21" i="4" s="1"/>
  <c r="N63" i="3"/>
  <c r="E21" i="4" s="1"/>
  <c r="M63" i="3"/>
  <c r="D21" i="4" s="1"/>
  <c r="K63" i="3"/>
  <c r="C21" i="4" s="1"/>
  <c r="J63" i="3"/>
  <c r="B21" i="4" s="1"/>
  <c r="AG62" i="3"/>
  <c r="AC62" i="3"/>
  <c r="Y62" i="3"/>
  <c r="U62" i="3"/>
  <c r="AG61" i="3"/>
  <c r="AG63" i="3" s="1"/>
  <c r="V21" i="4" s="1"/>
  <c r="AC61" i="3"/>
  <c r="Y61" i="3"/>
  <c r="U61" i="3"/>
  <c r="AF59" i="3"/>
  <c r="U20" i="4" s="1"/>
  <c r="AE59" i="3"/>
  <c r="T20" i="4" s="1"/>
  <c r="AD59" i="3"/>
  <c r="S20" i="4" s="1"/>
  <c r="AB59" i="3"/>
  <c r="Q20" i="4" s="1"/>
  <c r="AA59" i="3"/>
  <c r="P20" i="4" s="1"/>
  <c r="Z59" i="3"/>
  <c r="O20" i="4" s="1"/>
  <c r="X59" i="3"/>
  <c r="W59" i="3"/>
  <c r="L20" i="4" s="1"/>
  <c r="V59" i="3"/>
  <c r="K20" i="4" s="1"/>
  <c r="U59" i="3"/>
  <c r="J20" i="4" s="1"/>
  <c r="T59" i="3"/>
  <c r="I20" i="4" s="1"/>
  <c r="S59" i="3"/>
  <c r="H20" i="4" s="1"/>
  <c r="R59" i="3"/>
  <c r="G20" i="4" s="1"/>
  <c r="O59" i="3"/>
  <c r="F20" i="4" s="1"/>
  <c r="N59" i="3"/>
  <c r="E20" i="4" s="1"/>
  <c r="M59" i="3"/>
  <c r="D20" i="4" s="1"/>
  <c r="K59" i="3"/>
  <c r="C20" i="4" s="1"/>
  <c r="J59" i="3"/>
  <c r="B20" i="4" s="1"/>
  <c r="AH58" i="3"/>
  <c r="AI58" i="3" s="1"/>
  <c r="AG58" i="3"/>
  <c r="AC58" i="3"/>
  <c r="Y58" i="3"/>
  <c r="U58" i="3"/>
  <c r="AG57" i="3"/>
  <c r="AG59" i="3" s="1"/>
  <c r="V20" i="4" s="1"/>
  <c r="AC57" i="3"/>
  <c r="AC59" i="3" s="1"/>
  <c r="R20" i="4" s="1"/>
  <c r="Y57" i="3"/>
  <c r="Y59" i="3" s="1"/>
  <c r="N20" i="4" s="1"/>
  <c r="U57" i="3"/>
  <c r="AF55" i="3"/>
  <c r="U19" i="4" s="1"/>
  <c r="AE55" i="3"/>
  <c r="T19" i="4" s="1"/>
  <c r="AD55" i="3"/>
  <c r="S19" i="4" s="1"/>
  <c r="AB55" i="3"/>
  <c r="Q19" i="4" s="1"/>
  <c r="AA55" i="3"/>
  <c r="P19" i="4" s="1"/>
  <c r="Z55" i="3"/>
  <c r="O19" i="4" s="1"/>
  <c r="X55" i="3"/>
  <c r="M19" i="4" s="1"/>
  <c r="W55" i="3"/>
  <c r="L19" i="4" s="1"/>
  <c r="V55" i="3"/>
  <c r="T55" i="3"/>
  <c r="I19" i="4" s="1"/>
  <c r="S55" i="3"/>
  <c r="H19" i="4" s="1"/>
  <c r="R55" i="3"/>
  <c r="G19" i="4" s="1"/>
  <c r="O55" i="3"/>
  <c r="N55" i="3"/>
  <c r="E19" i="4" s="1"/>
  <c r="M55" i="3"/>
  <c r="D19" i="4" s="1"/>
  <c r="K55" i="3"/>
  <c r="C19" i="4" s="1"/>
  <c r="J55" i="3"/>
  <c r="B19" i="4" s="1"/>
  <c r="AG54" i="3"/>
  <c r="AC54" i="3"/>
  <c r="Y54" i="3"/>
  <c r="U54" i="3"/>
  <c r="AH54" i="3" s="1"/>
  <c r="AI54" i="3" s="1"/>
  <c r="AG53" i="3"/>
  <c r="AG55" i="3" s="1"/>
  <c r="V19" i="4" s="1"/>
  <c r="AC53" i="3"/>
  <c r="Y53" i="3"/>
  <c r="U53" i="3"/>
  <c r="AF51" i="3"/>
  <c r="U18" i="4" s="1"/>
  <c r="AE51" i="3"/>
  <c r="T18" i="4" s="1"/>
  <c r="AD51" i="3"/>
  <c r="S18" i="4" s="1"/>
  <c r="AB51" i="3"/>
  <c r="Q18" i="4" s="1"/>
  <c r="AA51" i="3"/>
  <c r="P18" i="4" s="1"/>
  <c r="Z51" i="3"/>
  <c r="O18" i="4" s="1"/>
  <c r="X51" i="3"/>
  <c r="M18" i="4" s="1"/>
  <c r="W51" i="3"/>
  <c r="L18" i="4" s="1"/>
  <c r="V51" i="3"/>
  <c r="K18" i="4" s="1"/>
  <c r="T51" i="3"/>
  <c r="I18" i="4" s="1"/>
  <c r="S51" i="3"/>
  <c r="H18" i="4" s="1"/>
  <c r="R51" i="3"/>
  <c r="G18" i="4" s="1"/>
  <c r="O51" i="3"/>
  <c r="F18" i="4" s="1"/>
  <c r="N51" i="3"/>
  <c r="E18" i="4" s="1"/>
  <c r="M51" i="3"/>
  <c r="D18" i="4" s="1"/>
  <c r="J51" i="3"/>
  <c r="B18" i="4" s="1"/>
  <c r="AG50" i="3"/>
  <c r="AC50" i="3"/>
  <c r="Y50" i="3"/>
  <c r="U50" i="3"/>
  <c r="AG49" i="3"/>
  <c r="AG51" i="3" s="1"/>
  <c r="V18" i="4" s="1"/>
  <c r="AC49" i="3"/>
  <c r="Y49" i="3"/>
  <c r="U49" i="3"/>
  <c r="AF47" i="3"/>
  <c r="AE47" i="3"/>
  <c r="T17" i="4" s="1"/>
  <c r="AD47" i="3"/>
  <c r="S17" i="4" s="1"/>
  <c r="AB47" i="3"/>
  <c r="Q17" i="4" s="1"/>
  <c r="AA47" i="3"/>
  <c r="P17" i="4" s="1"/>
  <c r="Z47" i="3"/>
  <c r="O17" i="4" s="1"/>
  <c r="X47" i="3"/>
  <c r="M17" i="4" s="1"/>
  <c r="W47" i="3"/>
  <c r="L17" i="4" s="1"/>
  <c r="V47" i="3"/>
  <c r="K17" i="4" s="1"/>
  <c r="T47" i="3"/>
  <c r="I17" i="4" s="1"/>
  <c r="S47" i="3"/>
  <c r="H17" i="4" s="1"/>
  <c r="R47" i="3"/>
  <c r="G17" i="4" s="1"/>
  <c r="O47" i="3"/>
  <c r="F17" i="4" s="1"/>
  <c r="N47" i="3"/>
  <c r="E17" i="4" s="1"/>
  <c r="M47" i="3"/>
  <c r="D17" i="4" s="1"/>
  <c r="K47" i="3"/>
  <c r="J47" i="3"/>
  <c r="B17" i="4" s="1"/>
  <c r="AG46" i="3"/>
  <c r="AC46" i="3"/>
  <c r="AC47" i="3" s="1"/>
  <c r="R17" i="4" s="1"/>
  <c r="Y46" i="3"/>
  <c r="U46" i="3"/>
  <c r="AG45" i="3"/>
  <c r="AC45" i="3"/>
  <c r="Y45" i="3"/>
  <c r="Y47" i="3" s="1"/>
  <c r="N17" i="4" s="1"/>
  <c r="U45" i="3"/>
  <c r="AH45" i="3" s="1"/>
  <c r="AF43" i="3"/>
  <c r="U16" i="4" s="1"/>
  <c r="AE43" i="3"/>
  <c r="T16" i="4" s="1"/>
  <c r="AD43" i="3"/>
  <c r="S16" i="4" s="1"/>
  <c r="AC43" i="3"/>
  <c r="R16" i="4" s="1"/>
  <c r="AB43" i="3"/>
  <c r="Q16" i="4" s="1"/>
  <c r="AA43" i="3"/>
  <c r="P16" i="4" s="1"/>
  <c r="Z43" i="3"/>
  <c r="O16" i="4" s="1"/>
  <c r="Y43" i="3"/>
  <c r="N16" i="4" s="1"/>
  <c r="X43" i="3"/>
  <c r="M16" i="4" s="1"/>
  <c r="W43" i="3"/>
  <c r="L16" i="4" s="1"/>
  <c r="V43" i="3"/>
  <c r="K16" i="4" s="1"/>
  <c r="T43" i="3"/>
  <c r="I16" i="4" s="1"/>
  <c r="S43" i="3"/>
  <c r="H16" i="4" s="1"/>
  <c r="R43" i="3"/>
  <c r="G16" i="4" s="1"/>
  <c r="O43" i="3"/>
  <c r="F16" i="4" s="1"/>
  <c r="N43" i="3"/>
  <c r="E16" i="4" s="1"/>
  <c r="M43" i="3"/>
  <c r="D16" i="4" s="1"/>
  <c r="K43" i="3"/>
  <c r="J43" i="3"/>
  <c r="B16" i="4" s="1"/>
  <c r="AG42" i="3"/>
  <c r="AC42" i="3"/>
  <c r="Y42" i="3"/>
  <c r="U42" i="3"/>
  <c r="AH41" i="3"/>
  <c r="AG41" i="3"/>
  <c r="AC41" i="3"/>
  <c r="Y41" i="3"/>
  <c r="U41" i="3"/>
  <c r="U43" i="3" s="1"/>
  <c r="J16" i="4" s="1"/>
  <c r="AF39" i="3"/>
  <c r="AE39" i="3"/>
  <c r="T15" i="4" s="1"/>
  <c r="AD39" i="3"/>
  <c r="S15" i="4" s="1"/>
  <c r="AB39" i="3"/>
  <c r="Q15" i="4" s="1"/>
  <c r="AA39" i="3"/>
  <c r="P15" i="4" s="1"/>
  <c r="Z39" i="3"/>
  <c r="O15" i="4" s="1"/>
  <c r="X39" i="3"/>
  <c r="M15" i="4" s="1"/>
  <c r="W39" i="3"/>
  <c r="L15" i="4" s="1"/>
  <c r="V39" i="3"/>
  <c r="K15" i="4" s="1"/>
  <c r="T39" i="3"/>
  <c r="I15" i="4" s="1"/>
  <c r="S39" i="3"/>
  <c r="H15" i="4" s="1"/>
  <c r="R39" i="3"/>
  <c r="G15" i="4" s="1"/>
  <c r="O39" i="3"/>
  <c r="F15" i="4" s="1"/>
  <c r="N39" i="3"/>
  <c r="E15" i="4" s="1"/>
  <c r="M39" i="3"/>
  <c r="D15" i="4" s="1"/>
  <c r="K39" i="3"/>
  <c r="C15" i="4" s="1"/>
  <c r="J39" i="3"/>
  <c r="B15" i="4" s="1"/>
  <c r="AG38" i="3"/>
  <c r="AC38" i="3"/>
  <c r="Y38" i="3"/>
  <c r="U38" i="3"/>
  <c r="AG37" i="3"/>
  <c r="AG39" i="3" s="1"/>
  <c r="V15" i="4" s="1"/>
  <c r="AC37" i="3"/>
  <c r="Y37" i="3"/>
  <c r="U37" i="3"/>
  <c r="U39" i="3" s="1"/>
  <c r="J15" i="4" s="1"/>
  <c r="AF35" i="3"/>
  <c r="U14" i="4" s="1"/>
  <c r="AE35" i="3"/>
  <c r="T14" i="4" s="1"/>
  <c r="AD35" i="3"/>
  <c r="AB35" i="3"/>
  <c r="Q14" i="4" s="1"/>
  <c r="AA35" i="3"/>
  <c r="P14" i="4" s="1"/>
  <c r="Z35" i="3"/>
  <c r="X35" i="3"/>
  <c r="M14" i="4" s="1"/>
  <c r="W35" i="3"/>
  <c r="L14" i="4" s="1"/>
  <c r="V35" i="3"/>
  <c r="K14" i="4" s="1"/>
  <c r="T35" i="3"/>
  <c r="I14" i="4" s="1"/>
  <c r="S35" i="3"/>
  <c r="H14" i="4" s="1"/>
  <c r="R35" i="3"/>
  <c r="G14" i="4" s="1"/>
  <c r="O35" i="3"/>
  <c r="F14" i="4" s="1"/>
  <c r="N35" i="3"/>
  <c r="E14" i="4" s="1"/>
  <c r="M35" i="3"/>
  <c r="D14" i="4" s="1"/>
  <c r="K35" i="3"/>
  <c r="C14" i="4" s="1"/>
  <c r="J35" i="3"/>
  <c r="B14" i="4" s="1"/>
  <c r="AG34" i="3"/>
  <c r="AG35" i="3" s="1"/>
  <c r="V14" i="4" s="1"/>
  <c r="AC34" i="3"/>
  <c r="Y34" i="3"/>
  <c r="U34" i="3"/>
  <c r="AG33" i="3"/>
  <c r="AC33" i="3"/>
  <c r="AC35" i="3" s="1"/>
  <c r="R14" i="4" s="1"/>
  <c r="Y33" i="3"/>
  <c r="Y35" i="3" s="1"/>
  <c r="N14" i="4" s="1"/>
  <c r="U33" i="3"/>
  <c r="AF31" i="3"/>
  <c r="U13" i="4" s="1"/>
  <c r="AE31" i="3"/>
  <c r="T13" i="4" s="1"/>
  <c r="AD31" i="3"/>
  <c r="S13" i="4" s="1"/>
  <c r="AB31" i="3"/>
  <c r="Q13" i="4" s="1"/>
  <c r="AA31" i="3"/>
  <c r="P13" i="4" s="1"/>
  <c r="Z31" i="3"/>
  <c r="O13" i="4" s="1"/>
  <c r="X31" i="3"/>
  <c r="M13" i="4" s="1"/>
  <c r="W31" i="3"/>
  <c r="L13" i="4" s="1"/>
  <c r="V31" i="3"/>
  <c r="K13" i="4" s="1"/>
  <c r="T31" i="3"/>
  <c r="I13" i="4" s="1"/>
  <c r="S31" i="3"/>
  <c r="H13" i="4" s="1"/>
  <c r="R31" i="3"/>
  <c r="O31" i="3"/>
  <c r="F13" i="4" s="1"/>
  <c r="N31" i="3"/>
  <c r="E13" i="4" s="1"/>
  <c r="M31" i="3"/>
  <c r="D13" i="4" s="1"/>
  <c r="K31" i="3"/>
  <c r="C13" i="4" s="1"/>
  <c r="J31" i="3"/>
  <c r="B13" i="4" s="1"/>
  <c r="AG30" i="3"/>
  <c r="AC30" i="3"/>
  <c r="Y30" i="3"/>
  <c r="U30" i="3"/>
  <c r="AG29" i="3"/>
  <c r="AG31" i="3" s="1"/>
  <c r="V13" i="4" s="1"/>
  <c r="AC29" i="3"/>
  <c r="AC31" i="3" s="1"/>
  <c r="R13" i="4" s="1"/>
  <c r="Y29" i="3"/>
  <c r="U29" i="3"/>
  <c r="AF27" i="3"/>
  <c r="U12" i="4" s="1"/>
  <c r="AE27" i="3"/>
  <c r="T12" i="4" s="1"/>
  <c r="AD27" i="3"/>
  <c r="S12" i="4" s="1"/>
  <c r="AC27" i="3"/>
  <c r="R12" i="4" s="1"/>
  <c r="AB27" i="3"/>
  <c r="Q12" i="4" s="1"/>
  <c r="AA27" i="3"/>
  <c r="P12" i="4" s="1"/>
  <c r="Z27" i="3"/>
  <c r="O12" i="4" s="1"/>
  <c r="X27" i="3"/>
  <c r="W27" i="3"/>
  <c r="L12" i="4" s="1"/>
  <c r="V27" i="3"/>
  <c r="T27" i="3"/>
  <c r="I12" i="4" s="1"/>
  <c r="S27" i="3"/>
  <c r="H12" i="4" s="1"/>
  <c r="R27" i="3"/>
  <c r="G12" i="4" s="1"/>
  <c r="O27" i="3"/>
  <c r="F12" i="4" s="1"/>
  <c r="N27" i="3"/>
  <c r="E12" i="4" s="1"/>
  <c r="M27" i="3"/>
  <c r="D12" i="4" s="1"/>
  <c r="K27" i="3"/>
  <c r="C12" i="4" s="1"/>
  <c r="J27" i="3"/>
  <c r="B12" i="4" s="1"/>
  <c r="AG26" i="3"/>
  <c r="AG27" i="3" s="1"/>
  <c r="V12" i="4" s="1"/>
  <c r="AC26" i="3"/>
  <c r="Y26" i="3"/>
  <c r="U26" i="3"/>
  <c r="AG25" i="3"/>
  <c r="AC25" i="3"/>
  <c r="Y25" i="3"/>
  <c r="Y27" i="3" s="1"/>
  <c r="N12" i="4" s="1"/>
  <c r="U25" i="3"/>
  <c r="U27" i="3" s="1"/>
  <c r="J12" i="4" s="1"/>
  <c r="AF23" i="3"/>
  <c r="U11" i="4" s="1"/>
  <c r="AE23" i="3"/>
  <c r="T11" i="4" s="1"/>
  <c r="AD23" i="3"/>
  <c r="S11" i="4" s="1"/>
  <c r="AB23" i="3"/>
  <c r="Q11" i="4" s="1"/>
  <c r="AA23" i="3"/>
  <c r="P11" i="4" s="1"/>
  <c r="Z23" i="3"/>
  <c r="O11" i="4" s="1"/>
  <c r="X23" i="3"/>
  <c r="M11" i="4" s="1"/>
  <c r="W23" i="3"/>
  <c r="L11" i="4" s="1"/>
  <c r="V23" i="3"/>
  <c r="T23" i="3"/>
  <c r="I11" i="4" s="1"/>
  <c r="S23" i="3"/>
  <c r="H11" i="4" s="1"/>
  <c r="R23" i="3"/>
  <c r="G11" i="4" s="1"/>
  <c r="O23" i="3"/>
  <c r="F11" i="4" s="1"/>
  <c r="N23" i="3"/>
  <c r="E11" i="4" s="1"/>
  <c r="M23" i="3"/>
  <c r="D11" i="4" s="1"/>
  <c r="K23" i="3"/>
  <c r="C11" i="4" s="1"/>
  <c r="J23" i="3"/>
  <c r="B11" i="4" s="1"/>
  <c r="AG22" i="3"/>
  <c r="AC22" i="3"/>
  <c r="Y22" i="3"/>
  <c r="U22" i="3"/>
  <c r="AG21" i="3"/>
  <c r="AG23" i="3" s="1"/>
  <c r="V11" i="4" s="1"/>
  <c r="AC21" i="3"/>
  <c r="AC23" i="3" s="1"/>
  <c r="R11" i="4" s="1"/>
  <c r="Y21" i="3"/>
  <c r="U21" i="3"/>
  <c r="AF19" i="3"/>
  <c r="U10" i="4" s="1"/>
  <c r="AE19" i="3"/>
  <c r="T10" i="4" s="1"/>
  <c r="AD19" i="3"/>
  <c r="S10" i="4" s="1"/>
  <c r="AB19" i="3"/>
  <c r="Q10" i="4" s="1"/>
  <c r="AA19" i="3"/>
  <c r="P10" i="4" s="1"/>
  <c r="Z19" i="3"/>
  <c r="O10" i="4" s="1"/>
  <c r="X19" i="3"/>
  <c r="M10" i="4" s="1"/>
  <c r="W19" i="3"/>
  <c r="L10" i="4" s="1"/>
  <c r="V19" i="3"/>
  <c r="K10" i="4" s="1"/>
  <c r="T19" i="3"/>
  <c r="I10" i="4" s="1"/>
  <c r="S19" i="3"/>
  <c r="H10" i="4" s="1"/>
  <c r="R19" i="3"/>
  <c r="G10" i="4" s="1"/>
  <c r="O19" i="3"/>
  <c r="F10" i="4" s="1"/>
  <c r="N19" i="3"/>
  <c r="E10" i="4" s="1"/>
  <c r="M19" i="3"/>
  <c r="D10" i="4" s="1"/>
  <c r="K19" i="3"/>
  <c r="J19" i="3"/>
  <c r="B10" i="4" s="1"/>
  <c r="AG18" i="3"/>
  <c r="AC18" i="3"/>
  <c r="AC19" i="3" s="1"/>
  <c r="R10" i="4" s="1"/>
  <c r="Y18" i="3"/>
  <c r="U18" i="3"/>
  <c r="AG17" i="3"/>
  <c r="AG19" i="3" s="1"/>
  <c r="V10" i="4" s="1"/>
  <c r="AC17" i="3"/>
  <c r="Y17" i="3"/>
  <c r="U17" i="3"/>
  <c r="U19" i="3" s="1"/>
  <c r="J10" i="4" s="1"/>
  <c r="AF15" i="3"/>
  <c r="AE15" i="3"/>
  <c r="T9" i="4" s="1"/>
  <c r="AD15" i="3"/>
  <c r="S9" i="4" s="1"/>
  <c r="AB15" i="3"/>
  <c r="Q9" i="4" s="1"/>
  <c r="AA15" i="3"/>
  <c r="P9" i="4" s="1"/>
  <c r="Z15" i="3"/>
  <c r="O9" i="4" s="1"/>
  <c r="X15" i="3"/>
  <c r="M9" i="4" s="1"/>
  <c r="W15" i="3"/>
  <c r="L9" i="4" s="1"/>
  <c r="V15" i="3"/>
  <c r="K9" i="4" s="1"/>
  <c r="T15" i="3"/>
  <c r="I9" i="4" s="1"/>
  <c r="S15" i="3"/>
  <c r="H9" i="4" s="1"/>
  <c r="R15" i="3"/>
  <c r="G9" i="4" s="1"/>
  <c r="O15" i="3"/>
  <c r="F9" i="4" s="1"/>
  <c r="N15" i="3"/>
  <c r="E9" i="4" s="1"/>
  <c r="M15" i="3"/>
  <c r="D9" i="4" s="1"/>
  <c r="K15" i="3"/>
  <c r="C9" i="4" s="1"/>
  <c r="J15" i="3"/>
  <c r="B9" i="4" s="1"/>
  <c r="AG14" i="3"/>
  <c r="AC14" i="3"/>
  <c r="Y14" i="3"/>
  <c r="U14" i="3"/>
  <c r="AG13" i="3"/>
  <c r="AG15" i="3" s="1"/>
  <c r="V9" i="4" s="1"/>
  <c r="AC13" i="3"/>
  <c r="AC15" i="3" s="1"/>
  <c r="R9" i="4" s="1"/>
  <c r="Y13" i="3"/>
  <c r="U13" i="3"/>
  <c r="AF11" i="3"/>
  <c r="AE11" i="3"/>
  <c r="T8" i="4" s="1"/>
  <c r="AD11" i="3"/>
  <c r="AB11" i="3"/>
  <c r="AA11" i="3"/>
  <c r="P8" i="4" s="1"/>
  <c r="Z11" i="3"/>
  <c r="O8" i="4" s="1"/>
  <c r="X11" i="3"/>
  <c r="M8" i="4" s="1"/>
  <c r="W11" i="3"/>
  <c r="L8" i="4" s="1"/>
  <c r="V11" i="3"/>
  <c r="T11" i="3"/>
  <c r="S11" i="3"/>
  <c r="H8" i="4" s="1"/>
  <c r="R11" i="3"/>
  <c r="G8" i="4" s="1"/>
  <c r="O11" i="3"/>
  <c r="F8" i="4" s="1"/>
  <c r="N11" i="3"/>
  <c r="E8" i="4" s="1"/>
  <c r="M11" i="3"/>
  <c r="D8" i="4" s="1"/>
  <c r="K11" i="3"/>
  <c r="C8" i="4" s="1"/>
  <c r="J11" i="3"/>
  <c r="AG10" i="3"/>
  <c r="AC10" i="3"/>
  <c r="Y10" i="3"/>
  <c r="Y11" i="3" s="1"/>
  <c r="U10" i="3"/>
  <c r="AG9" i="3"/>
  <c r="AC9" i="3"/>
  <c r="AC11" i="3" s="1"/>
  <c r="Y9" i="3"/>
  <c r="U9" i="3"/>
  <c r="AH9" i="3" s="1"/>
  <c r="O11" i="1"/>
  <c r="C18" i="2"/>
  <c r="Y17" i="2"/>
  <c r="A5" i="2"/>
  <c r="A24" i="2" s="1"/>
  <c r="A72" i="1"/>
  <c r="AF71" i="1"/>
  <c r="U23" i="2" s="1"/>
  <c r="AE71" i="1"/>
  <c r="T23" i="2" s="1"/>
  <c r="AD71" i="1"/>
  <c r="S23" i="2" s="1"/>
  <c r="AB71" i="1"/>
  <c r="Q23" i="2" s="1"/>
  <c r="AA71" i="1"/>
  <c r="P23" i="2" s="1"/>
  <c r="Z71" i="1"/>
  <c r="O23" i="2" s="1"/>
  <c r="X71" i="1"/>
  <c r="M23" i="2" s="1"/>
  <c r="W71" i="1"/>
  <c r="L23" i="2" s="1"/>
  <c r="V71" i="1"/>
  <c r="K23" i="2" s="1"/>
  <c r="T71" i="1"/>
  <c r="I23" i="2" s="1"/>
  <c r="S71" i="1"/>
  <c r="H23" i="2" s="1"/>
  <c r="R71" i="1"/>
  <c r="G23" i="2" s="1"/>
  <c r="O71" i="1"/>
  <c r="F23" i="2" s="1"/>
  <c r="N71" i="1"/>
  <c r="E23" i="2" s="1"/>
  <c r="M71" i="1"/>
  <c r="D23" i="2" s="1"/>
  <c r="K71" i="1"/>
  <c r="C23" i="2" s="1"/>
  <c r="B23" i="2"/>
  <c r="AG70" i="1"/>
  <c r="AC70" i="1"/>
  <c r="Y70" i="1"/>
  <c r="U70" i="1"/>
  <c r="AG69" i="1"/>
  <c r="AG71" i="1" s="1"/>
  <c r="V23" i="2" s="1"/>
  <c r="AC69" i="1"/>
  <c r="AC71" i="1" s="1"/>
  <c r="R23" i="2" s="1"/>
  <c r="Y69" i="1"/>
  <c r="Y71" i="1" s="1"/>
  <c r="N23" i="2" s="1"/>
  <c r="U69" i="1"/>
  <c r="U71" i="1" s="1"/>
  <c r="J23" i="2" s="1"/>
  <c r="AF67" i="1"/>
  <c r="U22" i="2" s="1"/>
  <c r="AE67" i="1"/>
  <c r="T22" i="2" s="1"/>
  <c r="AD67" i="1"/>
  <c r="S22" i="2" s="1"/>
  <c r="AB67" i="1"/>
  <c r="Q22" i="2" s="1"/>
  <c r="AA67" i="1"/>
  <c r="P22" i="2" s="1"/>
  <c r="Z67" i="1"/>
  <c r="O22" i="2" s="1"/>
  <c r="X67" i="1"/>
  <c r="M22" i="2" s="1"/>
  <c r="W67" i="1"/>
  <c r="L22" i="2" s="1"/>
  <c r="V67" i="1"/>
  <c r="K22" i="2" s="1"/>
  <c r="T67" i="1"/>
  <c r="I22" i="2" s="1"/>
  <c r="S67" i="1"/>
  <c r="H22" i="2" s="1"/>
  <c r="R67" i="1"/>
  <c r="G22" i="2" s="1"/>
  <c r="O67" i="1"/>
  <c r="F22" i="2" s="1"/>
  <c r="N67" i="1"/>
  <c r="E22" i="2" s="1"/>
  <c r="M67" i="1"/>
  <c r="D22" i="2" s="1"/>
  <c r="K67" i="1"/>
  <c r="C22" i="2" s="1"/>
  <c r="J67" i="1"/>
  <c r="B22" i="2" s="1"/>
  <c r="AG66" i="1"/>
  <c r="AC66" i="1"/>
  <c r="Y66" i="1"/>
  <c r="U66" i="1"/>
  <c r="AG65" i="1"/>
  <c r="AC65" i="1"/>
  <c r="Y65" i="1"/>
  <c r="Y67" i="1" s="1"/>
  <c r="N22" i="2" s="1"/>
  <c r="U65" i="1"/>
  <c r="AF63" i="1"/>
  <c r="U21" i="2" s="1"/>
  <c r="AE63" i="1"/>
  <c r="T21" i="2" s="1"/>
  <c r="AD63" i="1"/>
  <c r="S21" i="2" s="1"/>
  <c r="AB63" i="1"/>
  <c r="Q21" i="2" s="1"/>
  <c r="AA63" i="1"/>
  <c r="P21" i="2" s="1"/>
  <c r="Z63" i="1"/>
  <c r="O21" i="2" s="1"/>
  <c r="X63" i="1"/>
  <c r="M21" i="2" s="1"/>
  <c r="W63" i="1"/>
  <c r="L21" i="2" s="1"/>
  <c r="V63" i="1"/>
  <c r="K21" i="2" s="1"/>
  <c r="T63" i="1"/>
  <c r="I21" i="2" s="1"/>
  <c r="S63" i="1"/>
  <c r="H21" i="2" s="1"/>
  <c r="R63" i="1"/>
  <c r="G21" i="2" s="1"/>
  <c r="O63" i="1"/>
  <c r="F21" i="2" s="1"/>
  <c r="N63" i="1"/>
  <c r="E21" i="2" s="1"/>
  <c r="M63" i="1"/>
  <c r="D21" i="2" s="1"/>
  <c r="K63" i="1"/>
  <c r="C21" i="2" s="1"/>
  <c r="J63" i="1"/>
  <c r="B21" i="2" s="1"/>
  <c r="AG62" i="1"/>
  <c r="AC62" i="1"/>
  <c r="Y62" i="1"/>
  <c r="U62" i="1"/>
  <c r="AG61" i="1"/>
  <c r="AC61" i="1"/>
  <c r="Y61" i="1"/>
  <c r="U61" i="1"/>
  <c r="AF59" i="1"/>
  <c r="U20" i="2" s="1"/>
  <c r="AE59" i="1"/>
  <c r="T20" i="2" s="1"/>
  <c r="AD59" i="1"/>
  <c r="S20" i="2" s="1"/>
  <c r="AB59" i="1"/>
  <c r="Q20" i="2" s="1"/>
  <c r="AA59" i="1"/>
  <c r="P20" i="2" s="1"/>
  <c r="Z59" i="1"/>
  <c r="O20" i="2" s="1"/>
  <c r="X59" i="1"/>
  <c r="M20" i="2" s="1"/>
  <c r="W59" i="1"/>
  <c r="L20" i="2" s="1"/>
  <c r="V59" i="1"/>
  <c r="K20" i="2" s="1"/>
  <c r="T59" i="1"/>
  <c r="I20" i="2" s="1"/>
  <c r="S59" i="1"/>
  <c r="H20" i="2" s="1"/>
  <c r="R59" i="1"/>
  <c r="G20" i="2" s="1"/>
  <c r="O59" i="1"/>
  <c r="F20" i="2" s="1"/>
  <c r="N59" i="1"/>
  <c r="E20" i="2" s="1"/>
  <c r="M59" i="1"/>
  <c r="D20" i="2" s="1"/>
  <c r="K59" i="1"/>
  <c r="C20" i="2" s="1"/>
  <c r="J59" i="1"/>
  <c r="B20" i="2" s="1"/>
  <c r="AG58" i="1"/>
  <c r="AC58" i="1"/>
  <c r="Y58" i="1"/>
  <c r="U58" i="1"/>
  <c r="AG57" i="1"/>
  <c r="AC57" i="1"/>
  <c r="Y57" i="1"/>
  <c r="U57" i="1"/>
  <c r="AF55" i="1"/>
  <c r="U19" i="2" s="1"/>
  <c r="AE55" i="1"/>
  <c r="T19" i="2" s="1"/>
  <c r="AD55" i="1"/>
  <c r="S19" i="2" s="1"/>
  <c r="AB55" i="1"/>
  <c r="Q19" i="2" s="1"/>
  <c r="AA55" i="1"/>
  <c r="P19" i="2" s="1"/>
  <c r="Z55" i="1"/>
  <c r="O19" i="2" s="1"/>
  <c r="X55" i="1"/>
  <c r="M19" i="2" s="1"/>
  <c r="W55" i="1"/>
  <c r="L19" i="2" s="1"/>
  <c r="V55" i="1"/>
  <c r="K19" i="2" s="1"/>
  <c r="T55" i="1"/>
  <c r="I19" i="2" s="1"/>
  <c r="S55" i="1"/>
  <c r="H19" i="2" s="1"/>
  <c r="R55" i="1"/>
  <c r="G19" i="2" s="1"/>
  <c r="O55" i="1"/>
  <c r="F19" i="2" s="1"/>
  <c r="N55" i="1"/>
  <c r="E19" i="2" s="1"/>
  <c r="M55" i="1"/>
  <c r="D19" i="2" s="1"/>
  <c r="K55" i="1"/>
  <c r="C19" i="2" s="1"/>
  <c r="J55" i="1"/>
  <c r="B19" i="2" s="1"/>
  <c r="AG54" i="1"/>
  <c r="AC54" i="1"/>
  <c r="Y54" i="1"/>
  <c r="U54" i="1"/>
  <c r="AG53" i="1"/>
  <c r="AC53" i="1"/>
  <c r="Y53" i="1"/>
  <c r="U53" i="1"/>
  <c r="AF51" i="1"/>
  <c r="U18" i="2" s="1"/>
  <c r="AE51" i="1"/>
  <c r="T18" i="2" s="1"/>
  <c r="AD51" i="1"/>
  <c r="S18" i="2" s="1"/>
  <c r="AB51" i="1"/>
  <c r="Q18" i="2" s="1"/>
  <c r="AA51" i="1"/>
  <c r="P18" i="2" s="1"/>
  <c r="Z51" i="1"/>
  <c r="O18" i="2" s="1"/>
  <c r="X51" i="1"/>
  <c r="M18" i="2" s="1"/>
  <c r="W51" i="1"/>
  <c r="L18" i="2" s="1"/>
  <c r="V51" i="1"/>
  <c r="K18" i="2" s="1"/>
  <c r="T51" i="1"/>
  <c r="I18" i="2" s="1"/>
  <c r="S51" i="1"/>
  <c r="H18" i="2" s="1"/>
  <c r="R51" i="1"/>
  <c r="G18" i="2" s="1"/>
  <c r="O51" i="1"/>
  <c r="F18" i="2" s="1"/>
  <c r="N51" i="1"/>
  <c r="E18" i="2" s="1"/>
  <c r="M51" i="1"/>
  <c r="D18" i="2" s="1"/>
  <c r="J51" i="1"/>
  <c r="B18" i="2" s="1"/>
  <c r="AG50" i="1"/>
  <c r="AC50" i="1"/>
  <c r="Y50" i="1"/>
  <c r="U50" i="1"/>
  <c r="AG49" i="1"/>
  <c r="AC49" i="1"/>
  <c r="Y49" i="1"/>
  <c r="U49" i="1"/>
  <c r="AF47" i="1"/>
  <c r="U17" i="2" s="1"/>
  <c r="AE47" i="1"/>
  <c r="T17" i="2" s="1"/>
  <c r="AD47" i="1"/>
  <c r="S17" i="2" s="1"/>
  <c r="AB47" i="1"/>
  <c r="Q17" i="2" s="1"/>
  <c r="AA47" i="1"/>
  <c r="P17" i="2" s="1"/>
  <c r="Z47" i="1"/>
  <c r="O17" i="2" s="1"/>
  <c r="X47" i="1"/>
  <c r="M17" i="2" s="1"/>
  <c r="W47" i="1"/>
  <c r="L17" i="2" s="1"/>
  <c r="V47" i="1"/>
  <c r="K17" i="2" s="1"/>
  <c r="T47" i="1"/>
  <c r="I17" i="2" s="1"/>
  <c r="S47" i="1"/>
  <c r="H17" i="2" s="1"/>
  <c r="R47" i="1"/>
  <c r="G17" i="2" s="1"/>
  <c r="O47" i="1"/>
  <c r="F17" i="2" s="1"/>
  <c r="N47" i="1"/>
  <c r="E17" i="2" s="1"/>
  <c r="M47" i="1"/>
  <c r="D17" i="2" s="1"/>
  <c r="K47" i="1"/>
  <c r="C17" i="2" s="1"/>
  <c r="J47" i="1"/>
  <c r="B17" i="2" s="1"/>
  <c r="AG46" i="1"/>
  <c r="AC46" i="1"/>
  <c r="Y46" i="1"/>
  <c r="U46" i="1"/>
  <c r="AG45" i="1"/>
  <c r="AC45" i="1"/>
  <c r="Y45" i="1"/>
  <c r="U45" i="1"/>
  <c r="AF43" i="1"/>
  <c r="U16" i="2" s="1"/>
  <c r="AE43" i="1"/>
  <c r="T16" i="2" s="1"/>
  <c r="AD43" i="1"/>
  <c r="S16" i="2" s="1"/>
  <c r="AB43" i="1"/>
  <c r="Q16" i="2" s="1"/>
  <c r="AA43" i="1"/>
  <c r="P16" i="2" s="1"/>
  <c r="Z43" i="1"/>
  <c r="O16" i="2" s="1"/>
  <c r="X43" i="1"/>
  <c r="M16" i="2" s="1"/>
  <c r="W43" i="1"/>
  <c r="L16" i="2" s="1"/>
  <c r="V43" i="1"/>
  <c r="K16" i="2" s="1"/>
  <c r="T43" i="1"/>
  <c r="I16" i="2" s="1"/>
  <c r="S43" i="1"/>
  <c r="H16" i="2" s="1"/>
  <c r="R43" i="1"/>
  <c r="G16" i="2" s="1"/>
  <c r="O43" i="1"/>
  <c r="F16" i="2" s="1"/>
  <c r="N43" i="1"/>
  <c r="E16" i="2" s="1"/>
  <c r="M43" i="1"/>
  <c r="D16" i="2" s="1"/>
  <c r="K43" i="1"/>
  <c r="C16" i="2" s="1"/>
  <c r="J43" i="1"/>
  <c r="B16" i="2" s="1"/>
  <c r="AG42" i="1"/>
  <c r="AC42" i="1"/>
  <c r="Y42" i="1"/>
  <c r="U42" i="1"/>
  <c r="AG41" i="1"/>
  <c r="AC41" i="1"/>
  <c r="Y41" i="1"/>
  <c r="U41" i="1"/>
  <c r="AF39" i="1"/>
  <c r="U15" i="2" s="1"/>
  <c r="AE39" i="1"/>
  <c r="T15" i="2" s="1"/>
  <c r="AD39" i="1"/>
  <c r="S15" i="2" s="1"/>
  <c r="AB39" i="1"/>
  <c r="Q15" i="2" s="1"/>
  <c r="AA39" i="1"/>
  <c r="P15" i="2" s="1"/>
  <c r="Z39" i="1"/>
  <c r="O15" i="2" s="1"/>
  <c r="X39" i="1"/>
  <c r="M15" i="2" s="1"/>
  <c r="W39" i="1"/>
  <c r="L15" i="2" s="1"/>
  <c r="V39" i="1"/>
  <c r="K15" i="2" s="1"/>
  <c r="T39" i="1"/>
  <c r="I15" i="2" s="1"/>
  <c r="S39" i="1"/>
  <c r="H15" i="2" s="1"/>
  <c r="R39" i="1"/>
  <c r="G15" i="2" s="1"/>
  <c r="O39" i="1"/>
  <c r="F15" i="2" s="1"/>
  <c r="N39" i="1"/>
  <c r="E15" i="2" s="1"/>
  <c r="M39" i="1"/>
  <c r="D15" i="2" s="1"/>
  <c r="K39" i="1"/>
  <c r="C15" i="2" s="1"/>
  <c r="J39" i="1"/>
  <c r="B15" i="2" s="1"/>
  <c r="AG38" i="1"/>
  <c r="AC38" i="1"/>
  <c r="Y38" i="1"/>
  <c r="U38" i="1"/>
  <c r="AG37" i="1"/>
  <c r="AC37" i="1"/>
  <c r="Y37" i="1"/>
  <c r="U37" i="1"/>
  <c r="AF35" i="1"/>
  <c r="U14" i="2" s="1"/>
  <c r="AE35" i="1"/>
  <c r="T14" i="2" s="1"/>
  <c r="AD35" i="1"/>
  <c r="S14" i="2" s="1"/>
  <c r="AB35" i="1"/>
  <c r="Q14" i="2" s="1"/>
  <c r="AA35" i="1"/>
  <c r="P14" i="2" s="1"/>
  <c r="Z35" i="1"/>
  <c r="O14" i="2" s="1"/>
  <c r="X35" i="1"/>
  <c r="M14" i="2" s="1"/>
  <c r="W35" i="1"/>
  <c r="L14" i="2" s="1"/>
  <c r="V35" i="1"/>
  <c r="K14" i="2" s="1"/>
  <c r="T35" i="1"/>
  <c r="I14" i="2" s="1"/>
  <c r="S35" i="1"/>
  <c r="H14" i="2" s="1"/>
  <c r="R35" i="1"/>
  <c r="G14" i="2" s="1"/>
  <c r="O35" i="1"/>
  <c r="F14" i="2" s="1"/>
  <c r="N35" i="1"/>
  <c r="E14" i="2" s="1"/>
  <c r="M35" i="1"/>
  <c r="D14" i="2" s="1"/>
  <c r="K35" i="1"/>
  <c r="C14" i="2" s="1"/>
  <c r="J35" i="1"/>
  <c r="B14" i="2" s="1"/>
  <c r="AG34" i="1"/>
  <c r="AC34" i="1"/>
  <c r="Y34" i="1"/>
  <c r="U34" i="1"/>
  <c r="AG33" i="1"/>
  <c r="AC33" i="1"/>
  <c r="Y33" i="1"/>
  <c r="U33" i="1"/>
  <c r="AF31" i="1"/>
  <c r="U13" i="2" s="1"/>
  <c r="AE31" i="1"/>
  <c r="T13" i="2" s="1"/>
  <c r="AD31" i="1"/>
  <c r="S13" i="2" s="1"/>
  <c r="AB31" i="1"/>
  <c r="Q13" i="2" s="1"/>
  <c r="AA31" i="1"/>
  <c r="P13" i="2" s="1"/>
  <c r="Z31" i="1"/>
  <c r="O13" i="2" s="1"/>
  <c r="X31" i="1"/>
  <c r="M13" i="2" s="1"/>
  <c r="W31" i="1"/>
  <c r="L13" i="2" s="1"/>
  <c r="V31" i="1"/>
  <c r="K13" i="2" s="1"/>
  <c r="T31" i="1"/>
  <c r="I13" i="2" s="1"/>
  <c r="S31" i="1"/>
  <c r="H13" i="2" s="1"/>
  <c r="R31" i="1"/>
  <c r="G13" i="2" s="1"/>
  <c r="O31" i="1"/>
  <c r="F13" i="2" s="1"/>
  <c r="N31" i="1"/>
  <c r="E13" i="2" s="1"/>
  <c r="M31" i="1"/>
  <c r="D13" i="2" s="1"/>
  <c r="K31" i="1"/>
  <c r="C13" i="2" s="1"/>
  <c r="J31" i="1"/>
  <c r="B13" i="2" s="1"/>
  <c r="AG30" i="1"/>
  <c r="AC30" i="1"/>
  <c r="Y30" i="1"/>
  <c r="U30" i="1"/>
  <c r="AG29" i="1"/>
  <c r="AC29" i="1"/>
  <c r="Y29" i="1"/>
  <c r="U29" i="1"/>
  <c r="AF27" i="1"/>
  <c r="U12" i="2" s="1"/>
  <c r="AE27" i="1"/>
  <c r="T12" i="2" s="1"/>
  <c r="AD27" i="1"/>
  <c r="S12" i="2" s="1"/>
  <c r="AB27" i="1"/>
  <c r="Q12" i="2" s="1"/>
  <c r="AA27" i="1"/>
  <c r="P12" i="2" s="1"/>
  <c r="Z27" i="1"/>
  <c r="O12" i="2" s="1"/>
  <c r="X27" i="1"/>
  <c r="M12" i="2" s="1"/>
  <c r="W27" i="1"/>
  <c r="L12" i="2" s="1"/>
  <c r="V27" i="1"/>
  <c r="K12" i="2" s="1"/>
  <c r="T27" i="1"/>
  <c r="I12" i="2" s="1"/>
  <c r="S27" i="1"/>
  <c r="H12" i="2" s="1"/>
  <c r="R27" i="1"/>
  <c r="G12" i="2" s="1"/>
  <c r="O27" i="1"/>
  <c r="F12" i="2" s="1"/>
  <c r="N27" i="1"/>
  <c r="E12" i="2" s="1"/>
  <c r="M27" i="1"/>
  <c r="D12" i="2" s="1"/>
  <c r="K27" i="1"/>
  <c r="C12" i="2" s="1"/>
  <c r="J27" i="1"/>
  <c r="B12" i="2" s="1"/>
  <c r="AG26" i="1"/>
  <c r="AC26" i="1"/>
  <c r="Y26" i="1"/>
  <c r="U26" i="1"/>
  <c r="AG25" i="1"/>
  <c r="AC25" i="1"/>
  <c r="Y25" i="1"/>
  <c r="U25" i="1"/>
  <c r="AF23" i="1"/>
  <c r="U11" i="2" s="1"/>
  <c r="AE23" i="1"/>
  <c r="T11" i="2" s="1"/>
  <c r="AD23" i="1"/>
  <c r="S11" i="2" s="1"/>
  <c r="AB23" i="1"/>
  <c r="Q11" i="2" s="1"/>
  <c r="AA23" i="1"/>
  <c r="P11" i="2" s="1"/>
  <c r="Z23" i="1"/>
  <c r="O11" i="2" s="1"/>
  <c r="X23" i="1"/>
  <c r="M11" i="2" s="1"/>
  <c r="W23" i="1"/>
  <c r="L11" i="2" s="1"/>
  <c r="V23" i="1"/>
  <c r="K11" i="2" s="1"/>
  <c r="T23" i="1"/>
  <c r="I11" i="2" s="1"/>
  <c r="S23" i="1"/>
  <c r="H11" i="2" s="1"/>
  <c r="R23" i="1"/>
  <c r="G11" i="2" s="1"/>
  <c r="O23" i="1"/>
  <c r="F11" i="2" s="1"/>
  <c r="N23" i="1"/>
  <c r="E11" i="2" s="1"/>
  <c r="M23" i="1"/>
  <c r="D11" i="2" s="1"/>
  <c r="K23" i="1"/>
  <c r="C11" i="2" s="1"/>
  <c r="J23" i="1"/>
  <c r="B11" i="2" s="1"/>
  <c r="AG22" i="1"/>
  <c r="AC22" i="1"/>
  <c r="Y22" i="1"/>
  <c r="U22" i="1"/>
  <c r="AG21" i="1"/>
  <c r="AC21" i="1"/>
  <c r="Y21" i="1"/>
  <c r="U21" i="1"/>
  <c r="AF19" i="1"/>
  <c r="U10" i="2" s="1"/>
  <c r="AE19" i="1"/>
  <c r="T10" i="2" s="1"/>
  <c r="AD19" i="1"/>
  <c r="S10" i="2" s="1"/>
  <c r="AB19" i="1"/>
  <c r="Q10" i="2" s="1"/>
  <c r="AA19" i="1"/>
  <c r="P10" i="2" s="1"/>
  <c r="Z19" i="1"/>
  <c r="O10" i="2" s="1"/>
  <c r="X19" i="1"/>
  <c r="M10" i="2" s="1"/>
  <c r="W19" i="1"/>
  <c r="L10" i="2" s="1"/>
  <c r="V19" i="1"/>
  <c r="K10" i="2" s="1"/>
  <c r="T19" i="1"/>
  <c r="I10" i="2" s="1"/>
  <c r="S19" i="1"/>
  <c r="H10" i="2" s="1"/>
  <c r="R19" i="1"/>
  <c r="G10" i="2" s="1"/>
  <c r="O19" i="1"/>
  <c r="F10" i="2" s="1"/>
  <c r="N19" i="1"/>
  <c r="E10" i="2" s="1"/>
  <c r="M19" i="1"/>
  <c r="D10" i="2" s="1"/>
  <c r="K19" i="1"/>
  <c r="C10" i="2" s="1"/>
  <c r="J19" i="1"/>
  <c r="B10" i="2" s="1"/>
  <c r="AG18" i="1"/>
  <c r="AC18" i="1"/>
  <c r="Y18" i="1"/>
  <c r="U18" i="1"/>
  <c r="AG17" i="1"/>
  <c r="AC17" i="1"/>
  <c r="Y17" i="1"/>
  <c r="U17" i="1"/>
  <c r="AF15" i="1"/>
  <c r="U9" i="2" s="1"/>
  <c r="AE15" i="1"/>
  <c r="T9" i="2" s="1"/>
  <c r="AD15" i="1"/>
  <c r="S9" i="2" s="1"/>
  <c r="AB15" i="1"/>
  <c r="Q9" i="2" s="1"/>
  <c r="AA15" i="1"/>
  <c r="P9" i="2" s="1"/>
  <c r="Z15" i="1"/>
  <c r="O9" i="2" s="1"/>
  <c r="X15" i="1"/>
  <c r="M9" i="2" s="1"/>
  <c r="W15" i="1"/>
  <c r="L9" i="2" s="1"/>
  <c r="V15" i="1"/>
  <c r="K9" i="2" s="1"/>
  <c r="T15" i="1"/>
  <c r="I9" i="2" s="1"/>
  <c r="S15" i="1"/>
  <c r="H9" i="2" s="1"/>
  <c r="R15" i="1"/>
  <c r="G9" i="2" s="1"/>
  <c r="O15" i="1"/>
  <c r="F9" i="2" s="1"/>
  <c r="N15" i="1"/>
  <c r="E9" i="2" s="1"/>
  <c r="M15" i="1"/>
  <c r="D9" i="2" s="1"/>
  <c r="K15" i="1"/>
  <c r="C9" i="2" s="1"/>
  <c r="J15" i="1"/>
  <c r="B9" i="2" s="1"/>
  <c r="AG14" i="1"/>
  <c r="AC14" i="1"/>
  <c r="Y14" i="1"/>
  <c r="U14" i="1"/>
  <c r="AG13" i="1"/>
  <c r="AC13" i="1"/>
  <c r="Y13" i="1"/>
  <c r="U13" i="1"/>
  <c r="AF11" i="1"/>
  <c r="U8" i="2" s="1"/>
  <c r="AE11" i="1"/>
  <c r="T8" i="2" s="1"/>
  <c r="AD11" i="1"/>
  <c r="S8" i="2" s="1"/>
  <c r="AB11" i="1"/>
  <c r="Q8" i="2" s="1"/>
  <c r="AA11" i="1"/>
  <c r="P8" i="2" s="1"/>
  <c r="Z11" i="1"/>
  <c r="O8" i="2" s="1"/>
  <c r="X11" i="1"/>
  <c r="M8" i="2" s="1"/>
  <c r="W11" i="1"/>
  <c r="L8" i="2" s="1"/>
  <c r="V11" i="1"/>
  <c r="K8" i="2" s="1"/>
  <c r="T11" i="1"/>
  <c r="I8" i="2" s="1"/>
  <c r="S11" i="1"/>
  <c r="H8" i="2" s="1"/>
  <c r="R11" i="1"/>
  <c r="G8" i="2" s="1"/>
  <c r="N11" i="1"/>
  <c r="E8" i="2" s="1"/>
  <c r="M11" i="1"/>
  <c r="D8" i="2" s="1"/>
  <c r="K11" i="1"/>
  <c r="C8" i="2" s="1"/>
  <c r="J11" i="1"/>
  <c r="AG10" i="1"/>
  <c r="AC10" i="1"/>
  <c r="Y10" i="1"/>
  <c r="U10" i="1"/>
  <c r="AG9" i="1"/>
  <c r="AC9" i="1"/>
  <c r="AC11" i="1" s="1"/>
  <c r="Y9" i="1"/>
  <c r="U9" i="1"/>
  <c r="AG11" i="3" l="1"/>
  <c r="AH25" i="3"/>
  <c r="AC55" i="3"/>
  <c r="R19" i="4" s="1"/>
  <c r="U11" i="3"/>
  <c r="Y19" i="3"/>
  <c r="N10" i="4" s="1"/>
  <c r="AH22" i="3"/>
  <c r="AC39" i="3"/>
  <c r="R15" i="4" s="1"/>
  <c r="AH66" i="3"/>
  <c r="AH67" i="3" s="1"/>
  <c r="O72" i="3"/>
  <c r="K72" i="3"/>
  <c r="V72" i="3"/>
  <c r="AD72" i="3"/>
  <c r="D24" i="4"/>
  <c r="AH26" i="3"/>
  <c r="AI26" i="3" s="1"/>
  <c r="AG43" i="3"/>
  <c r="V16" i="4" s="1"/>
  <c r="AG47" i="3"/>
  <c r="V17" i="4" s="1"/>
  <c r="Y51" i="3"/>
  <c r="N18" i="4" s="1"/>
  <c r="U55" i="3"/>
  <c r="J19" i="4" s="1"/>
  <c r="Y63" i="3"/>
  <c r="N21" i="4" s="1"/>
  <c r="L24" i="4"/>
  <c r="T24" i="4"/>
  <c r="AH29" i="3"/>
  <c r="AH31" i="3" s="1"/>
  <c r="U31" i="3"/>
  <c r="J13" i="4" s="1"/>
  <c r="AH37" i="3"/>
  <c r="AI37" i="3" s="1"/>
  <c r="AH46" i="3"/>
  <c r="AC51" i="3"/>
  <c r="R18" i="4" s="1"/>
  <c r="Y55" i="3"/>
  <c r="N19" i="4" s="1"/>
  <c r="AC63" i="3"/>
  <c r="R21" i="4" s="1"/>
  <c r="AH65" i="3"/>
  <c r="K8" i="4"/>
  <c r="Z72" i="3"/>
  <c r="U23" i="3"/>
  <c r="J11" i="4" s="1"/>
  <c r="Y31" i="3"/>
  <c r="N13" i="4" s="1"/>
  <c r="AH10" i="3"/>
  <c r="AI10" i="3" s="1"/>
  <c r="AH13" i="3"/>
  <c r="U15" i="3"/>
  <c r="J9" i="4" s="1"/>
  <c r="AH38" i="3"/>
  <c r="AH62" i="3"/>
  <c r="AI62" i="3" s="1"/>
  <c r="AH47" i="3"/>
  <c r="AI45" i="3"/>
  <c r="U24" i="4"/>
  <c r="V8" i="4"/>
  <c r="AH27" i="3"/>
  <c r="AI25" i="3"/>
  <c r="AI22" i="3"/>
  <c r="E24" i="4"/>
  <c r="AI29" i="3"/>
  <c r="M24" i="4"/>
  <c r="F24" i="4"/>
  <c r="AI13" i="3"/>
  <c r="AI38" i="3"/>
  <c r="AH43" i="3"/>
  <c r="AH11" i="3"/>
  <c r="I8" i="4"/>
  <c r="I24" i="4" s="1"/>
  <c r="T72" i="3"/>
  <c r="Q8" i="4"/>
  <c r="Q24" i="4" s="1"/>
  <c r="AB72" i="3"/>
  <c r="AH33" i="3"/>
  <c r="AI9" i="3"/>
  <c r="B8" i="4"/>
  <c r="B24" i="4" s="1"/>
  <c r="J72" i="3"/>
  <c r="J8" i="4"/>
  <c r="R8" i="4"/>
  <c r="Y15" i="3"/>
  <c r="N9" i="4" s="1"/>
  <c r="AH21" i="3"/>
  <c r="U35" i="3"/>
  <c r="J14" i="4" s="1"/>
  <c r="U51" i="3"/>
  <c r="J18" i="4" s="1"/>
  <c r="AH49" i="3"/>
  <c r="AH53" i="3"/>
  <c r="AA72" i="3"/>
  <c r="G24" i="4"/>
  <c r="AI70" i="3"/>
  <c r="N72" i="3"/>
  <c r="AF72" i="3"/>
  <c r="Y39" i="3"/>
  <c r="N15" i="4" s="1"/>
  <c r="AI46" i="3"/>
  <c r="AI65" i="3"/>
  <c r="R72" i="3"/>
  <c r="AH18" i="3"/>
  <c r="AH42" i="3"/>
  <c r="U47" i="3"/>
  <c r="J17" i="4" s="1"/>
  <c r="AC67" i="3"/>
  <c r="R22" i="4" s="1"/>
  <c r="S72" i="3"/>
  <c r="N8" i="4"/>
  <c r="M72" i="3"/>
  <c r="Y23" i="3"/>
  <c r="N11" i="4" s="1"/>
  <c r="AI41" i="3"/>
  <c r="K24" i="4"/>
  <c r="X72" i="3"/>
  <c r="AH69" i="3"/>
  <c r="AH14" i="3"/>
  <c r="AH15" i="3" s="1"/>
  <c r="AH34" i="3"/>
  <c r="AH57" i="3"/>
  <c r="W72" i="3"/>
  <c r="O24" i="4"/>
  <c r="AE72" i="3"/>
  <c r="H24" i="4"/>
  <c r="P24" i="4"/>
  <c r="AH17" i="3"/>
  <c r="AH30" i="3"/>
  <c r="AH50" i="3"/>
  <c r="AH61" i="3"/>
  <c r="U63" i="3"/>
  <c r="J21" i="4" s="1"/>
  <c r="Y67" i="3"/>
  <c r="N22" i="4" s="1"/>
  <c r="C24" i="4"/>
  <c r="S24" i="4"/>
  <c r="AG43" i="1"/>
  <c r="V16" i="2" s="1"/>
  <c r="Y39" i="1"/>
  <c r="N15" i="2" s="1"/>
  <c r="AG67" i="1"/>
  <c r="V22" i="2" s="1"/>
  <c r="Y27" i="1"/>
  <c r="N12" i="2" s="1"/>
  <c r="U31" i="1"/>
  <c r="J13" i="2" s="1"/>
  <c r="Y19" i="1"/>
  <c r="N10" i="2" s="1"/>
  <c r="AH38" i="1"/>
  <c r="AI38" i="1" s="1"/>
  <c r="AC47" i="1"/>
  <c r="R17" i="2" s="1"/>
  <c r="Y51" i="1"/>
  <c r="N18" i="2" s="1"/>
  <c r="Y55" i="1"/>
  <c r="N19" i="2" s="1"/>
  <c r="AG63" i="1"/>
  <c r="V21" i="2" s="1"/>
  <c r="AG11" i="1"/>
  <c r="V8" i="2" s="1"/>
  <c r="Y43" i="1"/>
  <c r="N16" i="2" s="1"/>
  <c r="AC59" i="1"/>
  <c r="R20" i="2" s="1"/>
  <c r="U15" i="1"/>
  <c r="J9" i="2" s="1"/>
  <c r="AG39" i="1"/>
  <c r="V15" i="2" s="1"/>
  <c r="Y11" i="1"/>
  <c r="U19" i="1"/>
  <c r="J10" i="2" s="1"/>
  <c r="AG35" i="1"/>
  <c r="V14" i="2" s="1"/>
  <c r="AC39" i="1"/>
  <c r="R15" i="2" s="1"/>
  <c r="U43" i="1"/>
  <c r="J16" i="2" s="1"/>
  <c r="U27" i="1"/>
  <c r="J12" i="2" s="1"/>
  <c r="AH57" i="1"/>
  <c r="AI57" i="1" s="1"/>
  <c r="AG23" i="1"/>
  <c r="V11" i="2" s="1"/>
  <c r="AC27" i="1"/>
  <c r="R12" i="2" s="1"/>
  <c r="U35" i="1"/>
  <c r="J14" i="2" s="1"/>
  <c r="AG47" i="1"/>
  <c r="V17" i="2" s="1"/>
  <c r="U55" i="1"/>
  <c r="J19" i="2" s="1"/>
  <c r="AH18" i="1"/>
  <c r="AI18" i="1" s="1"/>
  <c r="AH22" i="1"/>
  <c r="AI22" i="1" s="1"/>
  <c r="Y35" i="1"/>
  <c r="N14" i="2" s="1"/>
  <c r="AC43" i="1"/>
  <c r="R16" i="2" s="1"/>
  <c r="AG51" i="1"/>
  <c r="V18" i="2" s="1"/>
  <c r="AG55" i="1"/>
  <c r="V19" i="2" s="1"/>
  <c r="U24" i="2"/>
  <c r="AG27" i="1"/>
  <c r="V12" i="2" s="1"/>
  <c r="U47" i="1"/>
  <c r="J17" i="2" s="1"/>
  <c r="AC55" i="1"/>
  <c r="R19" i="2" s="1"/>
  <c r="AH58" i="1"/>
  <c r="AH59" i="1" s="1"/>
  <c r="AC63" i="1"/>
  <c r="R21" i="2" s="1"/>
  <c r="O72" i="1"/>
  <c r="R72" i="1"/>
  <c r="AC23" i="1"/>
  <c r="R11" i="2" s="1"/>
  <c r="U39" i="1"/>
  <c r="J15" i="2" s="1"/>
  <c r="U51" i="1"/>
  <c r="J18" i="2" s="1"/>
  <c r="AC67" i="1"/>
  <c r="R22" i="2" s="1"/>
  <c r="E24" i="2"/>
  <c r="AH34" i="1"/>
  <c r="AH9" i="1"/>
  <c r="AI9" i="1" s="1"/>
  <c r="U11" i="1"/>
  <c r="J8" i="2" s="1"/>
  <c r="AG15" i="1"/>
  <c r="V9" i="2" s="1"/>
  <c r="M24" i="2"/>
  <c r="AH37" i="1"/>
  <c r="AH69" i="1"/>
  <c r="AH71" i="1" s="1"/>
  <c r="AH13" i="1"/>
  <c r="AI13" i="1" s="1"/>
  <c r="AC19" i="1"/>
  <c r="R10" i="2" s="1"/>
  <c r="AC31" i="1"/>
  <c r="R13" i="2" s="1"/>
  <c r="AH66" i="1"/>
  <c r="AI66" i="1" s="1"/>
  <c r="Z72" i="1"/>
  <c r="AG19" i="1"/>
  <c r="V10" i="2" s="1"/>
  <c r="U23" i="1"/>
  <c r="J11" i="2" s="1"/>
  <c r="AG31" i="1"/>
  <c r="V13" i="2" s="1"/>
  <c r="AC35" i="1"/>
  <c r="R14" i="2" s="1"/>
  <c r="AH50" i="1"/>
  <c r="AG59" i="1"/>
  <c r="V20" i="2" s="1"/>
  <c r="Y63" i="1"/>
  <c r="N21" i="2" s="1"/>
  <c r="U67" i="1"/>
  <c r="J22" i="2" s="1"/>
  <c r="O24" i="2"/>
  <c r="AI34" i="1"/>
  <c r="AI50" i="1"/>
  <c r="AI58" i="1"/>
  <c r="K24" i="2"/>
  <c r="D24" i="2"/>
  <c r="L24" i="2"/>
  <c r="T24" i="2"/>
  <c r="AH62" i="1"/>
  <c r="C24" i="2"/>
  <c r="S24" i="2"/>
  <c r="AH10" i="1"/>
  <c r="AH14" i="1"/>
  <c r="AH17" i="1"/>
  <c r="Y23" i="1"/>
  <c r="N11" i="2" s="1"/>
  <c r="AH25" i="1"/>
  <c r="Y47" i="1"/>
  <c r="N17" i="2" s="1"/>
  <c r="AH54" i="1"/>
  <c r="AA72" i="1"/>
  <c r="F8" i="2"/>
  <c r="F24" i="2" s="1"/>
  <c r="AH61" i="1"/>
  <c r="U63" i="1"/>
  <c r="J21" i="2" s="1"/>
  <c r="AB72" i="1"/>
  <c r="Y31" i="1"/>
  <c r="N13" i="2" s="1"/>
  <c r="H24" i="2"/>
  <c r="AH21" i="1"/>
  <c r="AH45" i="1"/>
  <c r="AH65" i="1"/>
  <c r="I24" i="2"/>
  <c r="Q24" i="2"/>
  <c r="Y15" i="1"/>
  <c r="N9" i="2" s="1"/>
  <c r="AH42" i="1"/>
  <c r="AH46" i="1"/>
  <c r="AH49" i="1"/>
  <c r="Y59" i="1"/>
  <c r="N20" i="2" s="1"/>
  <c r="S72" i="1"/>
  <c r="N8" i="2"/>
  <c r="G24" i="2"/>
  <c r="M72" i="1"/>
  <c r="B8" i="2"/>
  <c r="B24" i="2" s="1"/>
  <c r="J72" i="1"/>
  <c r="R8" i="2"/>
  <c r="AC15" i="1"/>
  <c r="R9" i="2" s="1"/>
  <c r="AH29" i="1"/>
  <c r="AC51" i="1"/>
  <c r="R18" i="2" s="1"/>
  <c r="AH53" i="1"/>
  <c r="U59" i="1"/>
  <c r="J20" i="2" s="1"/>
  <c r="T72" i="1"/>
  <c r="AE72" i="1"/>
  <c r="K72" i="1"/>
  <c r="V72" i="1"/>
  <c r="AD72" i="1"/>
  <c r="AH26" i="1"/>
  <c r="AH30" i="1"/>
  <c r="AH33" i="1"/>
  <c r="AH41" i="1"/>
  <c r="AH70" i="1"/>
  <c r="W72" i="1"/>
  <c r="P24" i="2"/>
  <c r="N72" i="1"/>
  <c r="X72" i="1"/>
  <c r="AF72" i="1"/>
  <c r="AH39" i="3" l="1"/>
  <c r="AI66" i="3"/>
  <c r="AC72" i="3"/>
  <c r="V24" i="4"/>
  <c r="R24" i="4"/>
  <c r="AG72" i="3"/>
  <c r="W9" i="4"/>
  <c r="AI15" i="3"/>
  <c r="X9" i="4" s="1"/>
  <c r="AI50" i="3"/>
  <c r="AI42" i="3"/>
  <c r="AI31" i="3"/>
  <c r="X13" i="4" s="1"/>
  <c r="W13" i="4"/>
  <c r="AI30" i="3"/>
  <c r="AI57" i="3"/>
  <c r="AH59" i="3"/>
  <c r="AI18" i="3"/>
  <c r="Y72" i="3"/>
  <c r="AI27" i="3"/>
  <c r="X12" i="4" s="1"/>
  <c r="W12" i="4"/>
  <c r="AI14" i="3"/>
  <c r="W16" i="4"/>
  <c r="AI43" i="3"/>
  <c r="X16" i="4" s="1"/>
  <c r="W22" i="4"/>
  <c r="AI67" i="3"/>
  <c r="X22" i="4" s="1"/>
  <c r="AH71" i="3"/>
  <c r="AI69" i="3"/>
  <c r="AI33" i="3"/>
  <c r="AH35" i="3"/>
  <c r="W15" i="4"/>
  <c r="AI39" i="3"/>
  <c r="X15" i="4" s="1"/>
  <c r="AI34" i="3"/>
  <c r="N24" i="4"/>
  <c r="AH55" i="3"/>
  <c r="AI53" i="3"/>
  <c r="U72" i="3"/>
  <c r="AI17" i="3"/>
  <c r="AH19" i="3"/>
  <c r="AI21" i="3"/>
  <c r="AH23" i="3"/>
  <c r="AI11" i="3"/>
  <c r="X8" i="4" s="1"/>
  <c r="W8" i="4"/>
  <c r="AH63" i="3"/>
  <c r="AI61" i="3"/>
  <c r="AI49" i="3"/>
  <c r="AH51" i="3"/>
  <c r="J24" i="4"/>
  <c r="W17" i="4"/>
  <c r="AI47" i="3"/>
  <c r="X17" i="4" s="1"/>
  <c r="AH39" i="1"/>
  <c r="W15" i="2" s="1"/>
  <c r="AH15" i="1"/>
  <c r="W9" i="2" s="1"/>
  <c r="V24" i="2"/>
  <c r="AI69" i="1"/>
  <c r="AG72" i="1"/>
  <c r="AI37" i="1"/>
  <c r="W23" i="2"/>
  <c r="AI71" i="1"/>
  <c r="X23" i="2" s="1"/>
  <c r="AH11" i="1"/>
  <c r="W8" i="2" s="1"/>
  <c r="AI30" i="1"/>
  <c r="AI26" i="1"/>
  <c r="AC72" i="1"/>
  <c r="R24" i="2"/>
  <c r="AI54" i="1"/>
  <c r="Y72" i="1"/>
  <c r="AI65" i="1"/>
  <c r="AH67" i="1"/>
  <c r="AI62" i="1"/>
  <c r="AI59" i="1"/>
  <c r="X20" i="2" s="1"/>
  <c r="W20" i="2"/>
  <c r="AH63" i="1"/>
  <c r="AI61" i="1"/>
  <c r="AI70" i="1"/>
  <c r="AH55" i="1"/>
  <c r="AI53" i="1"/>
  <c r="AI49" i="1"/>
  <c r="AH51" i="1"/>
  <c r="AI39" i="1"/>
  <c r="X15" i="2" s="1"/>
  <c r="AH47" i="1"/>
  <c r="AI45" i="1"/>
  <c r="AH27" i="1"/>
  <c r="AI25" i="1"/>
  <c r="AH43" i="1"/>
  <c r="AI41" i="1"/>
  <c r="U72" i="1"/>
  <c r="AI46" i="1"/>
  <c r="AH23" i="1"/>
  <c r="AI21" i="1"/>
  <c r="AI17" i="1"/>
  <c r="AH19" i="1"/>
  <c r="AI15" i="1"/>
  <c r="X9" i="2" s="1"/>
  <c r="AI10" i="1"/>
  <c r="N24" i="2"/>
  <c r="AI33" i="1"/>
  <c r="AH35" i="1"/>
  <c r="J24" i="2"/>
  <c r="AH31" i="1"/>
  <c r="AI29" i="1"/>
  <c r="AI42" i="1"/>
  <c r="AI14" i="1"/>
  <c r="AH72" i="3" l="1"/>
  <c r="AJ72" i="3" s="1"/>
  <c r="Y24" i="4" s="1"/>
  <c r="AI63" i="3"/>
  <c r="X21" i="4" s="1"/>
  <c r="W21" i="4"/>
  <c r="AI19" i="3"/>
  <c r="X10" i="4" s="1"/>
  <c r="W10" i="4"/>
  <c r="W23" i="4"/>
  <c r="AI71" i="3"/>
  <c r="X23" i="4" s="1"/>
  <c r="AI51" i="3"/>
  <c r="X18" i="4" s="1"/>
  <c r="W18" i="4"/>
  <c r="AI23" i="3"/>
  <c r="X11" i="4" s="1"/>
  <c r="W11" i="4"/>
  <c r="W19" i="4"/>
  <c r="AI55" i="3"/>
  <c r="X19" i="4" s="1"/>
  <c r="W20" i="4"/>
  <c r="AI59" i="3"/>
  <c r="X20" i="4" s="1"/>
  <c r="AI35" i="3"/>
  <c r="X14" i="4" s="1"/>
  <c r="W14" i="4"/>
  <c r="AI11" i="1"/>
  <c r="X8" i="2" s="1"/>
  <c r="W13" i="2"/>
  <c r="AI31" i="1"/>
  <c r="X13" i="2" s="1"/>
  <c r="AI67" i="1"/>
  <c r="X22" i="2" s="1"/>
  <c r="W22" i="2"/>
  <c r="AI27" i="1"/>
  <c r="X12" i="2" s="1"/>
  <c r="W12" i="2"/>
  <c r="W18" i="2"/>
  <c r="AI51" i="1"/>
  <c r="X18" i="2" s="1"/>
  <c r="AI63" i="1"/>
  <c r="X21" i="2" s="1"/>
  <c r="W21" i="2"/>
  <c r="AI19" i="1"/>
  <c r="X10" i="2" s="1"/>
  <c r="W10" i="2"/>
  <c r="W24" i="2" s="1"/>
  <c r="AH72" i="1"/>
  <c r="AJ43" i="1" s="1"/>
  <c r="Y16" i="2" s="1"/>
  <c r="W19" i="2"/>
  <c r="AI55" i="1"/>
  <c r="X19" i="2" s="1"/>
  <c r="AI47" i="1"/>
  <c r="X17" i="2" s="1"/>
  <c r="W17" i="2"/>
  <c r="AI43" i="1"/>
  <c r="X16" i="2" s="1"/>
  <c r="W16" i="2"/>
  <c r="AI35" i="1"/>
  <c r="X14" i="2" s="1"/>
  <c r="W14" i="2"/>
  <c r="AI23" i="1"/>
  <c r="X11" i="2" s="1"/>
  <c r="W11" i="2"/>
  <c r="AJ70" i="3" l="1"/>
  <c r="AJ67" i="3"/>
  <c r="Y22" i="4" s="1"/>
  <c r="AJ65" i="3"/>
  <c r="AJ25" i="3"/>
  <c r="AJ51" i="3"/>
  <c r="Y18" i="4" s="1"/>
  <c r="AJ45" i="3"/>
  <c r="AJ23" i="3"/>
  <c r="Y11" i="4" s="1"/>
  <c r="AJ26" i="3"/>
  <c r="AJ50" i="3"/>
  <c r="AJ35" i="3"/>
  <c r="Y14" i="4" s="1"/>
  <c r="AJ33" i="3"/>
  <c r="AJ39" i="3"/>
  <c r="Y15" i="4" s="1"/>
  <c r="AJ69" i="3"/>
  <c r="AJ19" i="3"/>
  <c r="Y10" i="4" s="1"/>
  <c r="AJ10" i="3"/>
  <c r="AJ54" i="3"/>
  <c r="AJ62" i="3"/>
  <c r="AJ21" i="3"/>
  <c r="AJ17" i="3"/>
  <c r="AJ34" i="3"/>
  <c r="AJ22" i="3"/>
  <c r="AJ42" i="3"/>
  <c r="AJ14" i="3"/>
  <c r="AJ53" i="3"/>
  <c r="AJ11" i="3"/>
  <c r="Y8" i="4" s="1"/>
  <c r="AJ57" i="3"/>
  <c r="AJ47" i="3"/>
  <c r="AJ46" i="3"/>
  <c r="AJ66" i="3"/>
  <c r="AI72" i="3"/>
  <c r="X24" i="4" s="1"/>
  <c r="AJ15" i="3"/>
  <c r="Y9" i="4" s="1"/>
  <c r="AJ27" i="3"/>
  <c r="Y12" i="4" s="1"/>
  <c r="AJ55" i="3"/>
  <c r="Y19" i="4" s="1"/>
  <c r="AJ49" i="3"/>
  <c r="AJ71" i="3"/>
  <c r="Y23" i="4" s="1"/>
  <c r="AJ31" i="3"/>
  <c r="Y13" i="4" s="1"/>
  <c r="AJ58" i="3"/>
  <c r="AJ41" i="3"/>
  <c r="AJ9" i="3"/>
  <c r="AJ29" i="3"/>
  <c r="AJ61" i="3"/>
  <c r="AJ63" i="3"/>
  <c r="Y21" i="4" s="1"/>
  <c r="AJ30" i="3"/>
  <c r="AJ37" i="3"/>
  <c r="AJ43" i="3"/>
  <c r="Y16" i="4" s="1"/>
  <c r="AJ59" i="3"/>
  <c r="Y20" i="4" s="1"/>
  <c r="AJ18" i="3"/>
  <c r="AJ38" i="3"/>
  <c r="AJ13" i="3"/>
  <c r="W24" i="4"/>
  <c r="AJ55" i="1"/>
  <c r="Y19" i="2" s="1"/>
  <c r="AJ35" i="1"/>
  <c r="Y14" i="2" s="1"/>
  <c r="AJ67" i="1"/>
  <c r="Y22" i="2" s="1"/>
  <c r="AJ23" i="1"/>
  <c r="Y11" i="2" s="1"/>
  <c r="AJ27" i="1"/>
  <c r="Y12" i="2" s="1"/>
  <c r="AJ31" i="1"/>
  <c r="Y13" i="2" s="1"/>
  <c r="AJ19" i="1"/>
  <c r="Y10" i="2" s="1"/>
  <c r="AJ47" i="1"/>
  <c r="AJ63" i="1"/>
  <c r="Y21" i="2" s="1"/>
  <c r="AJ38" i="1"/>
  <c r="AJ72" i="1"/>
  <c r="Y24" i="2" s="1"/>
  <c r="AI72" i="1"/>
  <c r="X24" i="2" s="1"/>
  <c r="AJ57" i="1"/>
  <c r="AJ9" i="1"/>
  <c r="AJ18" i="1"/>
  <c r="AJ58" i="1"/>
  <c r="AJ34" i="1"/>
  <c r="AJ66" i="1"/>
  <c r="AJ71" i="1"/>
  <c r="Y23" i="2" s="1"/>
  <c r="AJ13" i="1"/>
  <c r="AJ37" i="1"/>
  <c r="AJ22" i="1"/>
  <c r="AJ50" i="1"/>
  <c r="AJ69" i="1"/>
  <c r="AJ29" i="1"/>
  <c r="AJ17" i="1"/>
  <c r="AJ46" i="1"/>
  <c r="AJ62" i="1"/>
  <c r="AJ70" i="1"/>
  <c r="AJ39" i="1"/>
  <c r="Y15" i="2" s="1"/>
  <c r="AJ10" i="1"/>
  <c r="AJ42" i="1"/>
  <c r="AJ30" i="1"/>
  <c r="AJ45" i="1"/>
  <c r="AJ33" i="1"/>
  <c r="AJ14" i="1"/>
  <c r="AJ65" i="1"/>
  <c r="AJ11" i="1"/>
  <c r="Y8" i="2" s="1"/>
  <c r="AJ54" i="1"/>
  <c r="AJ59" i="1"/>
  <c r="Y20" i="2" s="1"/>
  <c r="AJ41" i="1"/>
  <c r="AJ15" i="1"/>
  <c r="Y9" i="2" s="1"/>
  <c r="AJ61" i="1"/>
  <c r="AJ26" i="1"/>
  <c r="AJ49" i="1"/>
  <c r="AJ25" i="1"/>
  <c r="AJ21" i="1"/>
  <c r="AJ53" i="1"/>
  <c r="AJ51" i="1"/>
  <c r="Y18" i="2" s="1"/>
</calcChain>
</file>

<file path=xl/sharedStrings.xml><?xml version="1.0" encoding="utf-8"?>
<sst xmlns="http://schemas.openxmlformats.org/spreadsheetml/2006/main" count="4058" uniqueCount="903">
  <si>
    <t>PARTIDA 21-01-01 "SUBSECRETARIA DE SERVICIOS SOCIALES"</t>
  </si>
  <si>
    <t>INFORME POR PROGRAMA Y REGIÓN</t>
  </si>
  <si>
    <t>EJECUCIÓN AL 30 DE JUNIO DE 2024</t>
  </si>
  <si>
    <t>En pesos</t>
  </si>
  <si>
    <t>24-01-321 "Fundación de las Familias - Programa Red Telecentros"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</si>
  <si>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</si>
  <si>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</si>
  <si>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</si>
  <si>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</si>
  <si>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</si>
  <si>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</si>
  <si>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</si>
  <si>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</si>
  <si>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</si>
  <si>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</si>
  <si>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</si>
  <si>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</si>
  <si>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</si>
  <si>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</si>
  <si>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</si>
  <si>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</si>
  <si>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</si>
  <si>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</si>
  <si>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</si>
  <si>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</si>
  <si>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</si>
  <si>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</si>
  <si>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</si>
  <si>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</si>
  <si>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</si>
  <si>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</si>
  <si>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</si>
  <si>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</si>
  <si>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</si>
  <si>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</si>
  <si>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</si>
  <si>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</si>
  <si>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</si>
  <si>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</si>
  <si>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</si>
  <si>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</si>
  <si>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</si>
  <si>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</si>
  <si>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</si>
  <si>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</si>
  <si>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</si>
  <si>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</si>
  <si>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</si>
  <si>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</si>
  <si>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</si>
  <si>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</si>
  <si>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</si>
  <si>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</si>
  <si>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</si>
  <si>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</si>
  <si>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</si>
  <si>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</si>
  <si>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</si>
  <si>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</si>
  <si>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</si>
  <si>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</si>
  <si>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</si>
  <si>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</si>
  <si>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</si>
  <si>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</si>
  <si>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</si>
  <si>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</si>
  <si>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</si>
  <si>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</si>
  <si>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</si>
  <si>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</si>
  <si>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</si>
  <si>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</si>
  <si>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</si>
  <si>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</si>
  <si>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</si>
  <si>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</si>
  <si>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RES 2</t>
  </si>
  <si>
    <t>Fundacion de las Familias</t>
  </si>
  <si>
    <t>TOTAL  NIVEL CENTRAL</t>
  </si>
  <si>
    <t>Total Convenios</t>
  </si>
  <si>
    <t>Porcentaje de:</t>
  </si>
  <si>
    <t>Diciembre</t>
  </si>
  <si>
    <t>Participación del Gasto</t>
  </si>
  <si>
    <t>24-01-322 "Subsidio a la Calefacción"</t>
  </si>
  <si>
    <t>24-01-414 "Programa Vivienda Primero"</t>
  </si>
  <si>
    <t>24-01-998 "Programa Noche Digna"</t>
  </si>
  <si>
    <t>REX 153</t>
  </si>
  <si>
    <t>Municipalidad Alto Hospicio</t>
  </si>
  <si>
    <t>Programa Noche Digna 2024</t>
  </si>
  <si>
    <t>REX 221</t>
  </si>
  <si>
    <t>UNAP</t>
  </si>
  <si>
    <t>REX 414</t>
  </si>
  <si>
    <t>Fundación de Ayuda Social de Iglesias Cristianas FASIC</t>
  </si>
  <si>
    <t>REX 383</t>
  </si>
  <si>
    <t>Municipalidad de Tocopilla</t>
  </si>
  <si>
    <t>REX 382</t>
  </si>
  <si>
    <t>Delegacion Presidencial de Tocopilla</t>
  </si>
  <si>
    <t>REX 405</t>
  </si>
  <si>
    <t>Municipalidad de Calama</t>
  </si>
  <si>
    <t>REX 504</t>
  </si>
  <si>
    <t>REX 776</t>
  </si>
  <si>
    <t>Delegacion Presidencial de Huasco</t>
  </si>
  <si>
    <t>REX 807</t>
  </si>
  <si>
    <t>Municipalidad de Ovalle</t>
  </si>
  <si>
    <t>REX 152</t>
  </si>
  <si>
    <t>Municipalidad de La Serena</t>
  </si>
  <si>
    <t>REX 304</t>
  </si>
  <si>
    <t>Delegacion Provincial de Los Andes</t>
  </si>
  <si>
    <t>REX 278</t>
  </si>
  <si>
    <t>Municipalidad de La Calera</t>
  </si>
  <si>
    <t>REX 310</t>
  </si>
  <si>
    <t>Fundación Mission Golden</t>
  </si>
  <si>
    <t>REX 288</t>
  </si>
  <si>
    <t>Municipalidad de Los Andes</t>
  </si>
  <si>
    <t>REX 303</t>
  </si>
  <si>
    <t>Municipalidad de San Felipe</t>
  </si>
  <si>
    <t>REX 305</t>
  </si>
  <si>
    <t>Delegacion Provincial de San Felipe</t>
  </si>
  <si>
    <t>REX 268</t>
  </si>
  <si>
    <t>REX 287</t>
  </si>
  <si>
    <t>Municipalidad de Quillota</t>
  </si>
  <si>
    <t>REX 290</t>
  </si>
  <si>
    <t>Municipalidad de San Antonio</t>
  </si>
  <si>
    <t>REX 317</t>
  </si>
  <si>
    <t>Municipalidad de La Ligua</t>
  </si>
  <si>
    <t>REX 269</t>
  </si>
  <si>
    <t>REX 302</t>
  </si>
  <si>
    <t>Municipalidad de Quintero</t>
  </si>
  <si>
    <t>REX 321</t>
  </si>
  <si>
    <t>REX 326</t>
  </si>
  <si>
    <t>Municipalidad de Quilpue</t>
  </si>
  <si>
    <t>REX 327</t>
  </si>
  <si>
    <t>ONG Cidets</t>
  </si>
  <si>
    <t>REX 338</t>
  </si>
  <si>
    <t>REX 337</t>
  </si>
  <si>
    <t>Municipalidad de Viña del Mar</t>
  </si>
  <si>
    <t>REX 325</t>
  </si>
  <si>
    <t>Moviliza</t>
  </si>
  <si>
    <t>REX 369</t>
  </si>
  <si>
    <t>Servicio de Salud Viña del Mar - Quillota</t>
  </si>
  <si>
    <t>REX 316</t>
  </si>
  <si>
    <t>Retazos</t>
  </si>
  <si>
    <t>REX 359</t>
  </si>
  <si>
    <t>REX 381</t>
  </si>
  <si>
    <t>Fundacion Caritas</t>
  </si>
  <si>
    <t>REX 380</t>
  </si>
  <si>
    <t>REX 396</t>
  </si>
  <si>
    <t>REX 358</t>
  </si>
  <si>
    <t>REX 589</t>
  </si>
  <si>
    <t>Municipalidad de Linares</t>
  </si>
  <si>
    <t>REX 591</t>
  </si>
  <si>
    <t>Municipalidad de Molina</t>
  </si>
  <si>
    <t>REX 608</t>
  </si>
  <si>
    <t>Municipalidad de Talca</t>
  </si>
  <si>
    <t>REX 640</t>
  </si>
  <si>
    <t>Municipalidad de Curico</t>
  </si>
  <si>
    <t>REX 645</t>
  </si>
  <si>
    <t>REX 620</t>
  </si>
  <si>
    <t>REX 812</t>
  </si>
  <si>
    <t>ONG Abriga a un Hermano</t>
  </si>
  <si>
    <t>REX 813</t>
  </si>
  <si>
    <t>REX 885</t>
  </si>
  <si>
    <t>REX 385</t>
  </si>
  <si>
    <t>Delegacion Presidencial Provincia Biobio</t>
  </si>
  <si>
    <t>REX 386</t>
  </si>
  <si>
    <t>Municipalidad de Cañete</t>
  </si>
  <si>
    <t>REX 418</t>
  </si>
  <si>
    <t>Municipalidad de Los Angeles</t>
  </si>
  <si>
    <t>REX 452</t>
  </si>
  <si>
    <t>Sempiterno</t>
  </si>
  <si>
    <t>REX 470</t>
  </si>
  <si>
    <t>REX 476</t>
  </si>
  <si>
    <t>REX 455</t>
  </si>
  <si>
    <t>REX 471</t>
  </si>
  <si>
    <t>Municipalidad de Coronel</t>
  </si>
  <si>
    <t>REX 456</t>
  </si>
  <si>
    <t>Novo Millenio</t>
  </si>
  <si>
    <t>REX 453</t>
  </si>
  <si>
    <t>REX 566</t>
  </si>
  <si>
    <t>Servicio de Salud Talcahuano</t>
  </si>
  <si>
    <t>REX 565</t>
  </si>
  <si>
    <t>Servicio de Salud Concepcion</t>
  </si>
  <si>
    <t>REX 585</t>
  </si>
  <si>
    <t>Municipalidad de Hualpen</t>
  </si>
  <si>
    <t>REX 587</t>
  </si>
  <si>
    <t>Delegacion Presidencial Arauco</t>
  </si>
  <si>
    <t>REX 756</t>
  </si>
  <si>
    <t>Municipalidad de Villarrica</t>
  </si>
  <si>
    <t>REX 910</t>
  </si>
  <si>
    <t>Fundacion Hogar de Cristo</t>
  </si>
  <si>
    <t>REX 811</t>
  </si>
  <si>
    <t>Municipalidad de Collipulli</t>
  </si>
  <si>
    <t>REX 950</t>
  </si>
  <si>
    <t>REX 1032</t>
  </si>
  <si>
    <t>Municipalidad de Angol</t>
  </si>
  <si>
    <t>REX 987</t>
  </si>
  <si>
    <t>Delegacion Presidencial Chiloe</t>
  </si>
  <si>
    <t>REX 876</t>
  </si>
  <si>
    <t>Delegacion Presidencial Osorno</t>
  </si>
  <si>
    <t>REX 988</t>
  </si>
  <si>
    <t>Municipalidad de Ancud</t>
  </si>
  <si>
    <t>REX 1208</t>
  </si>
  <si>
    <t>ONG Trekan</t>
  </si>
  <si>
    <t>REX 1153</t>
  </si>
  <si>
    <t>Municipalidad de Osorno</t>
  </si>
  <si>
    <t>REX 875</t>
  </si>
  <si>
    <t>Municipalidad de Quellon</t>
  </si>
  <si>
    <t>REX 1299</t>
  </si>
  <si>
    <t>Fundacion EDUCERE</t>
  </si>
  <si>
    <t>REX 1336</t>
  </si>
  <si>
    <t>Servicio de Salud Osorno</t>
  </si>
  <si>
    <t>REX 458</t>
  </si>
  <si>
    <t>Municipalidad de Guaitecas</t>
  </si>
  <si>
    <t>REX 544</t>
  </si>
  <si>
    <t>Municipalidad de Aysen</t>
  </si>
  <si>
    <t>REX 582</t>
  </si>
  <si>
    <t>Municipalidad de Natales</t>
  </si>
  <si>
    <t>REX 581</t>
  </si>
  <si>
    <t>REX 672</t>
  </si>
  <si>
    <t>FIDE XII</t>
  </si>
  <si>
    <t>Municipalidad de La Union</t>
  </si>
  <si>
    <t>REX 502</t>
  </si>
  <si>
    <t>ONG Caminos de la Vida Valdiviana</t>
  </si>
  <si>
    <t>REX 518</t>
  </si>
  <si>
    <t>Corporacion EMUNA profesionales</t>
  </si>
  <si>
    <t>REX 517</t>
  </si>
  <si>
    <t>REX 572</t>
  </si>
  <si>
    <t>REX 554</t>
  </si>
  <si>
    <t>Servicio de Salud Los Rios</t>
  </si>
  <si>
    <t>REX 616</t>
  </si>
  <si>
    <t>REX 440</t>
  </si>
  <si>
    <t>COFEDUC</t>
  </si>
  <si>
    <t>REX 1074</t>
  </si>
  <si>
    <t xml:space="preserve">Municipalidad de Santiago </t>
  </si>
  <si>
    <t>REX 1369</t>
  </si>
  <si>
    <t>DELEGACION PRESIDENCIAL PROVINCIAL DE MELIPILLA</t>
  </si>
  <si>
    <t>REX 1383</t>
  </si>
  <si>
    <t>DELEGACION PRESIDENCIAL PROVINCIAL DE CORDILLERA NOCHE DIGNA 24</t>
  </si>
  <si>
    <t>REX 1342</t>
  </si>
  <si>
    <t>MUNICIPALIDAD DE BUIN</t>
  </si>
  <si>
    <t>REX 1368</t>
  </si>
  <si>
    <t>MUNCIPALIDAD DE ISLA DE MAIPO</t>
  </si>
  <si>
    <t>REX 1507</t>
  </si>
  <si>
    <t>MUNICIPALIDAD DE PEÑALOLEN</t>
  </si>
  <si>
    <t>REX 1395</t>
  </si>
  <si>
    <t>MUNICIPALIDAD DE CONCHALI</t>
  </si>
  <si>
    <t>REX 1548</t>
  </si>
  <si>
    <t>REX 1381</t>
  </si>
  <si>
    <t>DELEGACION PROVINCIAL DE TALAGANTE</t>
  </si>
  <si>
    <t>REX 1382</t>
  </si>
  <si>
    <t>DELEGACION PROVINCIAL DE CHACABUCO</t>
  </si>
  <si>
    <t>REX 1708</t>
  </si>
  <si>
    <t>FUNDACION MISSION GOLDEN</t>
  </si>
  <si>
    <t>REX 1370</t>
  </si>
  <si>
    <t>DELEGACION DE MAIPO</t>
  </si>
  <si>
    <t>REX 1493</t>
  </si>
  <si>
    <t>MUNICIPALIDAD DE LA CISTERNA</t>
  </si>
  <si>
    <t>REX 1367</t>
  </si>
  <si>
    <t>REX 159</t>
  </si>
  <si>
    <t>MUNICIPALIDAD DE PUENTE ALTO</t>
  </si>
  <si>
    <t>REX 1553</t>
  </si>
  <si>
    <t>REX 1564</t>
  </si>
  <si>
    <t>MUNICIPALIDAD DE RECOLETA</t>
  </si>
  <si>
    <t>REX 1590</t>
  </si>
  <si>
    <t>REX 1494</t>
  </si>
  <si>
    <t>MUNICIPALIDAD DE ISLA DE MAIPO</t>
  </si>
  <si>
    <t>REX 1691</t>
  </si>
  <si>
    <t>MUNICIPALIDAD DE MELIPILLA</t>
  </si>
  <si>
    <t>REX 1508</t>
  </si>
  <si>
    <t>MUNICIPALIDAD DE ESTACION CENTRAL</t>
  </si>
  <si>
    <t>REX 1547</t>
  </si>
  <si>
    <t>REX 1574</t>
  </si>
  <si>
    <t>MUNICIPALIDAD DE SAN BERNARDO</t>
  </si>
  <si>
    <t>REX 1565</t>
  </si>
  <si>
    <t>ONG FRATERNIDAD LAS VIÑAS</t>
  </si>
  <si>
    <t>REX 1555</t>
  </si>
  <si>
    <t>MUNICIPALIDAD DE RENCA</t>
  </si>
  <si>
    <t>REX 1398</t>
  </si>
  <si>
    <t>MUNICIPALIDAD DE TALAGANTE</t>
  </si>
  <si>
    <t>REX 1397</t>
  </si>
  <si>
    <t>MUNICIPALIDAD DE QUILICURA</t>
  </si>
  <si>
    <t>REX 1675</t>
  </si>
  <si>
    <t>FUNDACION EDUCERE</t>
  </si>
  <si>
    <t>REX 1644</t>
  </si>
  <si>
    <t>DVP P01.998-RM-RTA FUNDACION VOLVER A VIVIR</t>
  </si>
  <si>
    <t>REX 1554</t>
  </si>
  <si>
    <t>MUNICIPALIDAD DE SANTIAGO</t>
  </si>
  <si>
    <t>REX 1643</t>
  </si>
  <si>
    <t>REX 1692</t>
  </si>
  <si>
    <t>ÑUBLE</t>
  </si>
  <si>
    <t>REX 204</t>
  </si>
  <si>
    <t>Delegacion Presidencial de Punilla</t>
  </si>
  <si>
    <t>REX 247</t>
  </si>
  <si>
    <t>REX 260</t>
  </si>
  <si>
    <t>Municipalidad de Chillan</t>
  </si>
  <si>
    <t>Fundacion Observatorio</t>
  </si>
  <si>
    <t>REX 275</t>
  </si>
  <si>
    <t>REX 267</t>
  </si>
  <si>
    <t>REX 277</t>
  </si>
  <si>
    <t>Servicio de Salud Ñuble</t>
  </si>
  <si>
    <t>REX 301</t>
  </si>
  <si>
    <t>TOTAL  REGIÓN ÑUBLE</t>
  </si>
  <si>
    <t>Subtitulo 21</t>
  </si>
  <si>
    <t>Subtitulo 22</t>
  </si>
  <si>
    <t>24-03-315 "Elige Vivir Sano"</t>
  </si>
  <si>
    <t>24-03-341 "Sistema de Apoyo a la Selección de Beneficios Sociales"</t>
  </si>
  <si>
    <t>REX 111</t>
  </si>
  <si>
    <t>Municipalidad de Camiña</t>
  </si>
  <si>
    <t>REX 76</t>
  </si>
  <si>
    <t>Municipalidad de Colchane</t>
  </si>
  <si>
    <t>REX 113</t>
  </si>
  <si>
    <t>Municipalidad de Huara</t>
  </si>
  <si>
    <t>REX 70</t>
  </si>
  <si>
    <t>Municipalidad de Iquique</t>
  </si>
  <si>
    <t>REX 154</t>
  </si>
  <si>
    <t>Municipalidad de Alto Hospicio</t>
  </si>
  <si>
    <t>REX 118</t>
  </si>
  <si>
    <t>Municipalidad de Pica</t>
  </si>
  <si>
    <t>REX 106</t>
  </si>
  <si>
    <t>Municipalidad de Pozo Almonte</t>
  </si>
  <si>
    <t>REX 173</t>
  </si>
  <si>
    <t>Municipalidad de Antofagasta</t>
  </si>
  <si>
    <t>REX 215</t>
  </si>
  <si>
    <t>REX 148</t>
  </si>
  <si>
    <t>Municipalidad de María Elena</t>
  </si>
  <si>
    <t>REX 149</t>
  </si>
  <si>
    <t>Municipalidad de Mejillones</t>
  </si>
  <si>
    <t>REX 146</t>
  </si>
  <si>
    <t>Municipalidad de Ollagüe</t>
  </si>
  <si>
    <t>REX 174</t>
  </si>
  <si>
    <t>Municipalidad de San Pedro de Atacama</t>
  </si>
  <si>
    <t>REX 234</t>
  </si>
  <si>
    <t>Municipalidad de Sierra Gorda</t>
  </si>
  <si>
    <t>REX 147</t>
  </si>
  <si>
    <t>Municipalidad de Taltal</t>
  </si>
  <si>
    <t>REX 143</t>
  </si>
  <si>
    <t>REX 194</t>
  </si>
  <si>
    <t>Municipalidad de Alto Del Carmen</t>
  </si>
  <si>
    <t>Municipalidad de Caldera</t>
  </si>
  <si>
    <t>REX 195</t>
  </si>
  <si>
    <t>Municipalidad de Chañaral</t>
  </si>
  <si>
    <t>Municipalidad de Copiapó</t>
  </si>
  <si>
    <t>REX 216</t>
  </si>
  <si>
    <t>Municipalidad de Diego De Almagro</t>
  </si>
  <si>
    <t>REX 217</t>
  </si>
  <si>
    <t>Municipalidad de Freirina</t>
  </si>
  <si>
    <t>REX 193</t>
  </si>
  <si>
    <t>Municipalidad de Huasco</t>
  </si>
  <si>
    <t>Municipalidad de Tierra Amarilla</t>
  </si>
  <si>
    <t>REX 218</t>
  </si>
  <si>
    <t>Municipalidad de Vallenar</t>
  </si>
  <si>
    <t>REX 222</t>
  </si>
  <si>
    <t>Municipalidad de Andacollo</t>
  </si>
  <si>
    <t>REX 329</t>
  </si>
  <si>
    <t>Municipalidad de Canela</t>
  </si>
  <si>
    <t>Municipalidad de Combarbalá</t>
  </si>
  <si>
    <t>REX 311</t>
  </si>
  <si>
    <t>Municipalidad de Coquimbo</t>
  </si>
  <si>
    <t>REX 312</t>
  </si>
  <si>
    <t>Municipalidad de Illapel</t>
  </si>
  <si>
    <t>REX 223</t>
  </si>
  <si>
    <t>Municipalidad de La Higuera</t>
  </si>
  <si>
    <t>REX 313</t>
  </si>
  <si>
    <t>Municipalidad de Los Vilos</t>
  </si>
  <si>
    <t>Municipalidad de Monte Patria</t>
  </si>
  <si>
    <t>REX 314</t>
  </si>
  <si>
    <t>Municipalidad de Paihuano</t>
  </si>
  <si>
    <t>REX 315</t>
  </si>
  <si>
    <t>Municipalidad de Punitaqui</t>
  </si>
  <si>
    <t>Municipalidad de Río Hurtado</t>
  </si>
  <si>
    <t>REX 330</t>
  </si>
  <si>
    <t>Municipalidad de Salamanca</t>
  </si>
  <si>
    <t>Municipalidad de Vicuña</t>
  </si>
  <si>
    <t>REX 201</t>
  </si>
  <si>
    <t> Municipalidad de Algarrobo</t>
  </si>
  <si>
    <t>REX 166</t>
  </si>
  <si>
    <t> Municipalidad de Cabildo</t>
  </si>
  <si>
    <t>REX 197</t>
  </si>
  <si>
    <t> Municipalidad de Calle Larga</t>
  </si>
  <si>
    <t>REX 214</t>
  </si>
  <si>
    <t> Municipalidad de Cartagena</t>
  </si>
  <si>
    <t>REX 167</t>
  </si>
  <si>
    <t> Municipalidad de Casablanca</t>
  </si>
  <si>
    <t>REX 198</t>
  </si>
  <si>
    <t> Municipalidad de Catemu</t>
  </si>
  <si>
    <t>REX 160</t>
  </si>
  <si>
    <t> Municipalidad de Con-cón</t>
  </si>
  <si>
    <t>REX 181</t>
  </si>
  <si>
    <t> Municipalidad de El Quisco</t>
  </si>
  <si>
    <t>REX 168</t>
  </si>
  <si>
    <t> Municipalidad de El Tabo</t>
  </si>
  <si>
    <t>REX 200</t>
  </si>
  <si>
    <t> Municipalidad de Hijuelas</t>
  </si>
  <si>
    <t>REX 271</t>
  </si>
  <si>
    <t> Municipalidad de Isla De Pascua</t>
  </si>
  <si>
    <t>REX 165</t>
  </si>
  <si>
    <t> Municipalidad de Juan Fernández</t>
  </si>
  <si>
    <t>REX 210</t>
  </si>
  <si>
    <t> Municipalidad de La Cruz</t>
  </si>
  <si>
    <t>REX 180</t>
  </si>
  <si>
    <t> Municipalidad de La Ligua</t>
  </si>
  <si>
    <t>REX 161</t>
  </si>
  <si>
    <t> Municipalidad de Limache</t>
  </si>
  <si>
    <t>REX 203</t>
  </si>
  <si>
    <t> Municipalidad de Llay llay</t>
  </si>
  <si>
    <t> Municipalidad de Los Andes</t>
  </si>
  <si>
    <t>REX 163</t>
  </si>
  <si>
    <t> Municipalidad de Nogales</t>
  </si>
  <si>
    <t>REX 213</t>
  </si>
  <si>
    <t> Municipalidad de Olmué</t>
  </si>
  <si>
    <t>REX 196</t>
  </si>
  <si>
    <t> Municipalidad de Panquehue</t>
  </si>
  <si>
    <t>REX 164</t>
  </si>
  <si>
    <t> Municipalidad de Papudo</t>
  </si>
  <si>
    <t>REX 179</t>
  </si>
  <si>
    <t> Municipalidad de Petorca</t>
  </si>
  <si>
    <t>REX 139</t>
  </si>
  <si>
    <t> Municipalidad de Puchuncaví</t>
  </si>
  <si>
    <t>REX 138</t>
  </si>
  <si>
    <t> Municipalidad de Putaendo</t>
  </si>
  <si>
    <t>REX 126</t>
  </si>
  <si>
    <t> Municipalidad de Quillota</t>
  </si>
  <si>
    <t>REX 248</t>
  </si>
  <si>
    <t> Municipalidad de Quilpué</t>
  </si>
  <si>
    <t>REX 157</t>
  </si>
  <si>
    <t> Municipalidad de Quintero</t>
  </si>
  <si>
    <t>REX 156</t>
  </si>
  <si>
    <t> Municipalidad de Rinconada</t>
  </si>
  <si>
    <t>REX 182</t>
  </si>
  <si>
    <t> Municipalidad de San Antonio</t>
  </si>
  <si>
    <t>REX 125</t>
  </si>
  <si>
    <t> Municipalidad de San Esteban</t>
  </si>
  <si>
    <t> Municipalidad de San Felipe</t>
  </si>
  <si>
    <t>REX 158</t>
  </si>
  <si>
    <t> Municipalidad de Santa María</t>
  </si>
  <si>
    <t>REX 202</t>
  </si>
  <si>
    <t> Municipalidad de Santo Domingo</t>
  </si>
  <si>
    <t>REX 211</t>
  </si>
  <si>
    <t> Municipalidad de Valparaíso</t>
  </si>
  <si>
    <t>REX 199</t>
  </si>
  <si>
    <t> Municipalidad de Villa Alemana</t>
  </si>
  <si>
    <t>REX 229</t>
  </si>
  <si>
    <t> Municipalidad de Viña Del Mar</t>
  </si>
  <si>
    <t>REX 212</t>
  </si>
  <si>
    <t> Municipalidad de Zapallar</t>
  </si>
  <si>
    <t>REX 162</t>
  </si>
  <si>
    <t> Municipalidad de la Calera</t>
  </si>
  <si>
    <t>Municipalidad de Chimbarongo</t>
  </si>
  <si>
    <t>REX 151</t>
  </si>
  <si>
    <t>Municipalidad de Chépica</t>
  </si>
  <si>
    <t>REX 225</t>
  </si>
  <si>
    <t>Municipalidad de Codegua</t>
  </si>
  <si>
    <t>Municipalidad de Coinco</t>
  </si>
  <si>
    <t>REX 172</t>
  </si>
  <si>
    <t>Municipalidad de Coltauco</t>
  </si>
  <si>
    <t>REX 132</t>
  </si>
  <si>
    <t>Municipalidad de Doñihue</t>
  </si>
  <si>
    <t>REX 137</t>
  </si>
  <si>
    <t>Municipalidad de Graneros</t>
  </si>
  <si>
    <t>Municipalidad de La Estrella</t>
  </si>
  <si>
    <t>Municipalidad de Las Cabras</t>
  </si>
  <si>
    <t>Municipalidad de Litueche</t>
  </si>
  <si>
    <t>REX 141</t>
  </si>
  <si>
    <t>Municipalidad de Lolol</t>
  </si>
  <si>
    <t>Municipalidad de Machalí</t>
  </si>
  <si>
    <t>REX 133</t>
  </si>
  <si>
    <t>Municipalidad de Malloa</t>
  </si>
  <si>
    <t>Municipalidad de Marchigüe</t>
  </si>
  <si>
    <t>REX 134</t>
  </si>
  <si>
    <t>Municipalidad de Mostazal</t>
  </si>
  <si>
    <t>REX 142</t>
  </si>
  <si>
    <t>Municipalidad de Nancagua</t>
  </si>
  <si>
    <t>REX 131</t>
  </si>
  <si>
    <t>Municipalidad de Navidad</t>
  </si>
  <si>
    <t>Municipalidad de Olivar</t>
  </si>
  <si>
    <t>REX 135</t>
  </si>
  <si>
    <t>Municipalidad de Palmilla</t>
  </si>
  <si>
    <t>REX 140</t>
  </si>
  <si>
    <t>Municipalidad de Paredones</t>
  </si>
  <si>
    <t>Municipalidad de Peralillo</t>
  </si>
  <si>
    <t>Rex 159</t>
  </si>
  <si>
    <t>Municipalidad de Peumo</t>
  </si>
  <si>
    <t>REX 136</t>
  </si>
  <si>
    <t>Municipalidad de Pichidegua</t>
  </si>
  <si>
    <t>Municipalidad de Pichilemu</t>
  </si>
  <si>
    <t>Municipalidad de Placilla</t>
  </si>
  <si>
    <t>REX 226</t>
  </si>
  <si>
    <t>Municipalidad de Pumanque</t>
  </si>
  <si>
    <t>REX 145</t>
  </si>
  <si>
    <t>Municipalidad de Quinta De Tilcoco</t>
  </si>
  <si>
    <t>Municipalidad de Rancagua</t>
  </si>
  <si>
    <t>Municipalidad de Rengo</t>
  </si>
  <si>
    <t>Municipalidad de Requínoa</t>
  </si>
  <si>
    <t>Municipalidad de San Fernando</t>
  </si>
  <si>
    <t>REX 144</t>
  </si>
  <si>
    <t>Municipalidad de San Vicente</t>
  </si>
  <si>
    <t>REX 150</t>
  </si>
  <si>
    <t>Municipalidad de Santa Cruz</t>
  </si>
  <si>
    <t>Municipalidad de Cauquenes</t>
  </si>
  <si>
    <t>Municipalidad de Chanco</t>
  </si>
  <si>
    <t>REX 348</t>
  </si>
  <si>
    <t>Municipalidad de Colbún</t>
  </si>
  <si>
    <t>REX 320</t>
  </si>
  <si>
    <t xml:space="preserve">Municipalidad de Constitución </t>
  </si>
  <si>
    <t>Municipalidad de Curepto</t>
  </si>
  <si>
    <t>REX 351</t>
  </si>
  <si>
    <t>Municipalidad de Curicó</t>
  </si>
  <si>
    <t>REX 300</t>
  </si>
  <si>
    <t>Municipalidad de Empedrado</t>
  </si>
  <si>
    <t>REX 350</t>
  </si>
  <si>
    <t>Municipalidad de Hualañe</t>
  </si>
  <si>
    <t>Municipalidad de Licantén</t>
  </si>
  <si>
    <t>REX 319</t>
  </si>
  <si>
    <t>REX 349</t>
  </si>
  <si>
    <t>Municipalidad de Longaví</t>
  </si>
  <si>
    <t>Municipalidad de Maule</t>
  </si>
  <si>
    <t>REX 298</t>
  </si>
  <si>
    <t>Municipalidad de Parral</t>
  </si>
  <si>
    <t>REX 353</t>
  </si>
  <si>
    <t>Municipalidad de Pelarco</t>
  </si>
  <si>
    <t>REX 309</t>
  </si>
  <si>
    <t>Municipalidad de Pelluhue</t>
  </si>
  <si>
    <t>Municipalidad de Pencahue</t>
  </si>
  <si>
    <t>Municipalidad de Rauco</t>
  </si>
  <si>
    <t>Municipalidad de Retiro</t>
  </si>
  <si>
    <t>Municipalidad de Romeral</t>
  </si>
  <si>
    <t>REX 318</t>
  </si>
  <si>
    <t>Municipalidad de Río Claro</t>
  </si>
  <si>
    <t>REX 372</t>
  </si>
  <si>
    <t>Municipalidad de Sagrada Familia</t>
  </si>
  <si>
    <t>REX 306</t>
  </si>
  <si>
    <t xml:space="preserve">Municipalidad de San Clemente </t>
  </si>
  <si>
    <t>REX 308</t>
  </si>
  <si>
    <t>Municipalidad de San Javier</t>
  </si>
  <si>
    <t>Municipalidad de San Rafael</t>
  </si>
  <si>
    <t>REX 307</t>
  </si>
  <si>
    <t>REX 299</t>
  </si>
  <si>
    <t>Municipalidad de Teno</t>
  </si>
  <si>
    <t>Municipalidad de Vichuquén</t>
  </si>
  <si>
    <t>REX 352</t>
  </si>
  <si>
    <t>Municipalidad de Villa Alegre</t>
  </si>
  <si>
    <t>Municipalidad de Yerbas Buenas</t>
  </si>
  <si>
    <t>Municipalidad de Alto Bíobío</t>
  </si>
  <si>
    <t>Municipalidad de Antuco</t>
  </si>
  <si>
    <t>Municipalidad de Arauco</t>
  </si>
  <si>
    <t>Municipalidad de Cabrero</t>
  </si>
  <si>
    <t>REX 244</t>
  </si>
  <si>
    <t>Municipalidad de Chiguayante</t>
  </si>
  <si>
    <t>Municipalidad de Concepción</t>
  </si>
  <si>
    <t>Municipalidad de Contulmo</t>
  </si>
  <si>
    <t>REX 242</t>
  </si>
  <si>
    <t>REX 209</t>
  </si>
  <si>
    <t>Municipalidad de Curanilahue</t>
  </si>
  <si>
    <t>REX 256</t>
  </si>
  <si>
    <t>Municipalidad de Florida</t>
  </si>
  <si>
    <t>REX 272</t>
  </si>
  <si>
    <t>Municipalidad de Hualpén</t>
  </si>
  <si>
    <t>REX 220</t>
  </si>
  <si>
    <t>Municipalidad de Hualqui</t>
  </si>
  <si>
    <t>Municipalidad de Laja</t>
  </si>
  <si>
    <t>Municipalidad de Lebu</t>
  </si>
  <si>
    <t>Municipalidad de Los Alamos</t>
  </si>
  <si>
    <t>Municipalidad de Lota</t>
  </si>
  <si>
    <t>Municipalidad de Mulchén</t>
  </si>
  <si>
    <t>Municipalidad de Nacimiento</t>
  </si>
  <si>
    <t>Municipalidad de Negrete</t>
  </si>
  <si>
    <t>REX 170</t>
  </si>
  <si>
    <t>Municipalidad de Penco</t>
  </si>
  <si>
    <t>REX 219</t>
  </si>
  <si>
    <t>Municipalidad de Quilaco</t>
  </si>
  <si>
    <t>Municipalidad de Quilleco</t>
  </si>
  <si>
    <t>Municipalidad de San Pedro de la Paz</t>
  </si>
  <si>
    <t>Municipalidad de San Rosendo</t>
  </si>
  <si>
    <t>Municipalidad de Santa Barbara</t>
  </si>
  <si>
    <t>REX 169</t>
  </si>
  <si>
    <t>Municipalidad de Santa Juana</t>
  </si>
  <si>
    <t>Municipalidad de Talcahuano</t>
  </si>
  <si>
    <t>REX 243</t>
  </si>
  <si>
    <t>Municipalidad de Tirúa</t>
  </si>
  <si>
    <t>Municipalidad de Tomé</t>
  </si>
  <si>
    <t>Municipalidad de Tucapel</t>
  </si>
  <si>
    <t>Municipalidad de Yumbel</t>
  </si>
  <si>
    <t>Municipalidad de Carahue</t>
  </si>
  <si>
    <t>REX 437</t>
  </si>
  <si>
    <t>Municipalidad de Cholchol</t>
  </si>
  <si>
    <t>Municipalidad de Cunco</t>
  </si>
  <si>
    <t>Municipalidad de Curacautín</t>
  </si>
  <si>
    <t>REX 497</t>
  </si>
  <si>
    <t>Municipalidad de Curarrehue</t>
  </si>
  <si>
    <t>Municipalidad de Ercilla</t>
  </si>
  <si>
    <t>Municipalidad de Freire</t>
  </si>
  <si>
    <t>Municipalidad de Galvarino</t>
  </si>
  <si>
    <t>Municipalidad de Gorbea</t>
  </si>
  <si>
    <t>Municipalidad de Lautaro</t>
  </si>
  <si>
    <t>Municipalidad de Loncoche</t>
  </si>
  <si>
    <t>Municipalidad de Lonquimay</t>
  </si>
  <si>
    <t>Municipalidad de Los Sauces</t>
  </si>
  <si>
    <t>Municipalidad de Lumaco</t>
  </si>
  <si>
    <t>Municipalidad de Melipeuco</t>
  </si>
  <si>
    <t>Municipalidad de Nueva Imperial</t>
  </si>
  <si>
    <t>REX 438</t>
  </si>
  <si>
    <t>Municipalidad de Padre Las Casas</t>
  </si>
  <si>
    <t>Municipalidad de Perquenco</t>
  </si>
  <si>
    <t>REX 355</t>
  </si>
  <si>
    <t>Municipalidad de Pitrufquén</t>
  </si>
  <si>
    <t>Municipalidad de Pucón</t>
  </si>
  <si>
    <t>Municipalidad de Purén</t>
  </si>
  <si>
    <t>Municipalidad de Renaico</t>
  </si>
  <si>
    <t>REX 274</t>
  </si>
  <si>
    <t>Municipalidad de Saavedra</t>
  </si>
  <si>
    <t>REX 411</t>
  </si>
  <si>
    <t>Municipalidad de Temuco</t>
  </si>
  <si>
    <t>Municipalidad de Teodoro Schmidt</t>
  </si>
  <si>
    <t>REX 276</t>
  </si>
  <si>
    <t>Municipalidad de Toltén</t>
  </si>
  <si>
    <t>Municipalidad de Traiguén</t>
  </si>
  <si>
    <t>REX 356</t>
  </si>
  <si>
    <t>Municipalidad de Victoria</t>
  </si>
  <si>
    <t>REX 410</t>
  </si>
  <si>
    <t>Municipalidad de Vilcún</t>
  </si>
  <si>
    <t>REX 446</t>
  </si>
  <si>
    <t>Municipalidad de Chonchi</t>
  </si>
  <si>
    <t>REX 448</t>
  </si>
  <si>
    <t>Municipalidad de Frutillar</t>
  </si>
  <si>
    <t>REX 435</t>
  </si>
  <si>
    <t>Municipalidad de Futaleufu</t>
  </si>
  <si>
    <t>REX 436</t>
  </si>
  <si>
    <t>Municipalidad de San Juan de la Costa</t>
  </si>
  <si>
    <t>REX 451</t>
  </si>
  <si>
    <t>Municipalidad de Cochamo</t>
  </si>
  <si>
    <t>REX 449</t>
  </si>
  <si>
    <t>Municipalidad de Dalcahue</t>
  </si>
  <si>
    <t>REX 450</t>
  </si>
  <si>
    <t>Municipalidad de Los Muermos</t>
  </si>
  <si>
    <t>REX 442</t>
  </si>
  <si>
    <t>Municipalidad de Maullin</t>
  </si>
  <si>
    <t>REX 431</t>
  </si>
  <si>
    <t>REX 432</t>
  </si>
  <si>
    <t>Municipalidad de Puerto Octay</t>
  </si>
  <si>
    <t>Municipalidad de Puqueldon</t>
  </si>
  <si>
    <t>REX 441</t>
  </si>
  <si>
    <t>Municipalidad de Quinchao</t>
  </si>
  <si>
    <t>Municipalidad de Rio Negro</t>
  </si>
  <si>
    <t>REX 526</t>
  </si>
  <si>
    <t>Municipalidad de Fresia</t>
  </si>
  <si>
    <t>REX 524</t>
  </si>
  <si>
    <t>Municipalidad de Palena</t>
  </si>
  <si>
    <t>REX 560</t>
  </si>
  <si>
    <t>Municipalidad de Puerto Montt</t>
  </si>
  <si>
    <t>REX 444</t>
  </si>
  <si>
    <t>Municipalidad de Chaiten</t>
  </si>
  <si>
    <t>REX 525</t>
  </si>
  <si>
    <t xml:space="preserve"> Municipalidad de Ancud</t>
  </si>
  <si>
    <t>REX 434</t>
  </si>
  <si>
    <t xml:space="preserve"> Municipalidad de Calbuco</t>
  </si>
  <si>
    <t>REX 443</t>
  </si>
  <si>
    <t xml:space="preserve"> Municipalidad de Castro</t>
  </si>
  <si>
    <t>REX 447</t>
  </si>
  <si>
    <t xml:space="preserve"> Municipalidad de Curaco de Vélez</t>
  </si>
  <si>
    <t>REX 430</t>
  </si>
  <si>
    <t xml:space="preserve"> Municipalidad de Llanquihue</t>
  </si>
  <si>
    <t>REX 528</t>
  </si>
  <si>
    <t xml:space="preserve"> Municipalidad de Puerto Varas</t>
  </si>
  <si>
    <t>REX 433</t>
  </si>
  <si>
    <t xml:space="preserve"> Municipalidad de Queilen</t>
  </si>
  <si>
    <t>REX 439</t>
  </si>
  <si>
    <t xml:space="preserve"> Municipalidad de Quellón</t>
  </si>
  <si>
    <t>REX 681</t>
  </si>
  <si>
    <t xml:space="preserve"> Municipalidad de San Pablo</t>
  </si>
  <si>
    <t>REX 445</t>
  </si>
  <si>
    <t xml:space="preserve"> Municipalidad de Hualaihue</t>
  </si>
  <si>
    <t xml:space="preserve"> Municipalidad de Purranque</t>
  </si>
  <si>
    <t xml:space="preserve"> Municipalidad de Quemchi</t>
  </si>
  <si>
    <t>REX 187</t>
  </si>
  <si>
    <t>Municipalidad de Aysén</t>
  </si>
  <si>
    <t>REX 188</t>
  </si>
  <si>
    <t>Municipalidad de Chile Chico</t>
  </si>
  <si>
    <t>REX 233</t>
  </si>
  <si>
    <t>Municipalidad de Cisnes</t>
  </si>
  <si>
    <t>Municipalidad de Cochrane</t>
  </si>
  <si>
    <t>REX 189</t>
  </si>
  <si>
    <t>Municipalidad de Coyhaique</t>
  </si>
  <si>
    <t>REX 191</t>
  </si>
  <si>
    <t>REX 192</t>
  </si>
  <si>
    <t>Municipalidad de Lago Verde</t>
  </si>
  <si>
    <t>Municipalidad de Ohiggins</t>
  </si>
  <si>
    <t>Municipalidad de Río Ibañez</t>
  </si>
  <si>
    <t>Municipalidad de Tortel</t>
  </si>
  <si>
    <t>REX 206</t>
  </si>
  <si>
    <t>Municipalidad de Cabo De Hornos</t>
  </si>
  <si>
    <t>Municipalidad de Laguna Blanca</t>
  </si>
  <si>
    <t>REX 208</t>
  </si>
  <si>
    <t>Municipalidad de Porvenir</t>
  </si>
  <si>
    <t>REX 207</t>
  </si>
  <si>
    <t>Municipalidad de Primavera</t>
  </si>
  <si>
    <t>Municipalidad de Punta Arenas</t>
  </si>
  <si>
    <t>REX 190</t>
  </si>
  <si>
    <t>Municipalidad de Río Verde</t>
  </si>
  <si>
    <t>Municipalidad de San Gregorio</t>
  </si>
  <si>
    <t>Municipalidad de Timaukel</t>
  </si>
  <si>
    <t>Municipalidad de Torres del Paine</t>
  </si>
  <si>
    <t>Municipalidad de Corral</t>
  </si>
  <si>
    <t>Municipalidad de Futrono</t>
  </si>
  <si>
    <t>Municipalidad de La Unión</t>
  </si>
  <si>
    <t>Municipalidad de Lago Ranco</t>
  </si>
  <si>
    <t>Municipalidad de Lanco</t>
  </si>
  <si>
    <t>Municipalidad de Los Lagos</t>
  </si>
  <si>
    <t>Municipalidad de Mariquina</t>
  </si>
  <si>
    <t>Municipalidad de Máfil</t>
  </si>
  <si>
    <t>Municipalidad de Paillaco</t>
  </si>
  <si>
    <t>Municipalidad de Panguipulli</t>
  </si>
  <si>
    <t>Municipalidad de Río Bueno</t>
  </si>
  <si>
    <t>REX 285</t>
  </si>
  <si>
    <t>Municipalidad de Valdivia</t>
  </si>
  <si>
    <t>REX 186</t>
  </si>
  <si>
    <t>Municipalidad de Arica</t>
  </si>
  <si>
    <t>Municipalidad de Camarones</t>
  </si>
  <si>
    <t>Municipalidad de General Lagos</t>
  </si>
  <si>
    <t>Municipalidad de Putre</t>
  </si>
  <si>
    <t>REX 777</t>
  </si>
  <si>
    <t> Municipalidad de Alhué</t>
  </si>
  <si>
    <t>REX 783</t>
  </si>
  <si>
    <t> Municipalidad de Buin</t>
  </si>
  <si>
    <t>REX 1069</t>
  </si>
  <si>
    <t> Municipalidad de Calera De Tango</t>
  </si>
  <si>
    <t>REX 789</t>
  </si>
  <si>
    <t> Municipalidad de Cerrillos</t>
  </si>
  <si>
    <t> Municipalidad de Cerro Navia</t>
  </si>
  <si>
    <t>REX 773</t>
  </si>
  <si>
    <t> Municipalidad de Colina</t>
  </si>
  <si>
    <t>REX 778</t>
  </si>
  <si>
    <t> Municipalidad de Conchalí</t>
  </si>
  <si>
    <t>REX 775</t>
  </si>
  <si>
    <t> Municipalidad de Curacaví</t>
  </si>
  <si>
    <t>REX 1065</t>
  </si>
  <si>
    <t> Municipalidad de El Bosque</t>
  </si>
  <si>
    <t>REX 774</t>
  </si>
  <si>
    <t> Municipalidad de El Monte</t>
  </si>
  <si>
    <t>REX 1068</t>
  </si>
  <si>
    <t> Municipalidad de Estación Central</t>
  </si>
  <si>
    <t>REX 790</t>
  </si>
  <si>
    <t> Municipalidad de Huechuraba</t>
  </si>
  <si>
    <t>REX 1149</t>
  </si>
  <si>
    <t> Municipalidad de Independencia</t>
  </si>
  <si>
    <t>REX 1063</t>
  </si>
  <si>
    <t> Municipalidad de Isla De Maipo</t>
  </si>
  <si>
    <t>REX 1152</t>
  </si>
  <si>
    <t> Municipalidad de La Cisterna</t>
  </si>
  <si>
    <t>REX 1066</t>
  </si>
  <si>
    <t> Municipalidad de La Florida</t>
  </si>
  <si>
    <t>REX 1067</t>
  </si>
  <si>
    <t> Municipalidad de La Granja</t>
  </si>
  <si>
    <t>REX 1070</t>
  </si>
  <si>
    <t> Municipalidad de La Pintana</t>
  </si>
  <si>
    <t>REX 1064</t>
  </si>
  <si>
    <t> Municipalidad de La Reina</t>
  </si>
  <si>
    <t>REX 1150</t>
  </si>
  <si>
    <t> Municipalidad de Lampa</t>
  </si>
  <si>
    <t>REX 1102</t>
  </si>
  <si>
    <t> Municipalidad de Las Condes</t>
  </si>
  <si>
    <t>REX 1273</t>
  </si>
  <si>
    <t> Municipalidad de Lo Barnechea</t>
  </si>
  <si>
    <t>REX 791</t>
  </si>
  <si>
    <t> Municipalidad de Lo Espejo</t>
  </si>
  <si>
    <t>REX 792</t>
  </si>
  <si>
    <t> Municipalidad de Lo Prado</t>
  </si>
  <si>
    <t>REX 1104</t>
  </si>
  <si>
    <t> Municipalidad de Macul</t>
  </si>
  <si>
    <t>REX 784</t>
  </si>
  <si>
    <t> Municipalidad de Maipú</t>
  </si>
  <si>
    <t>REX 1151</t>
  </si>
  <si>
    <t> Municipalidad de María Pinto</t>
  </si>
  <si>
    <t>REX 1101</t>
  </si>
  <si>
    <t> Municipalidad de Melipilla</t>
  </si>
  <si>
    <t>REX 1148</t>
  </si>
  <si>
    <t> Municipalidad de Padre Hurtado</t>
  </si>
  <si>
    <t>REX 1103</t>
  </si>
  <si>
    <t> Municipalidad de Paine</t>
  </si>
  <si>
    <t>REX 788</t>
  </si>
  <si>
    <t> Municipalidad de Pedro Aguirre Cerda</t>
  </si>
  <si>
    <t>REX 787</t>
  </si>
  <si>
    <t> Municipalidad de Peñaflor</t>
  </si>
  <si>
    <t>REX 1154</t>
  </si>
  <si>
    <t> Municipalidad de Peñalolén</t>
  </si>
  <si>
    <t>REX 1100</t>
  </si>
  <si>
    <t> Municipalidad de Pirque</t>
  </si>
  <si>
    <t>REX 1099</t>
  </si>
  <si>
    <t> Municipalidad de Providencia</t>
  </si>
  <si>
    <t>REX 800</t>
  </si>
  <si>
    <t> Municipalidad de Pudahuel</t>
  </si>
  <si>
    <t>REX 1098</t>
  </si>
  <si>
    <t> Municipalidad de Puente Alto</t>
  </si>
  <si>
    <t>REX 799</t>
  </si>
  <si>
    <t> Municipalidad de Quilicura</t>
  </si>
  <si>
    <t>REX 796</t>
  </si>
  <si>
    <t> Municipalidad de Quinta Normal</t>
  </si>
  <si>
    <t>REX 798</t>
  </si>
  <si>
    <t> Municipalidad de Recoleta</t>
  </si>
  <si>
    <t>REX 1095</t>
  </si>
  <si>
    <t> Municipalidad de Renca</t>
  </si>
  <si>
    <t>REX 1275</t>
  </si>
  <si>
    <t> Municipalidad de San Bernardo</t>
  </si>
  <si>
    <t>REX 794</t>
  </si>
  <si>
    <t> Municipalidad de San Joaquín</t>
  </si>
  <si>
    <t>REX 1097</t>
  </si>
  <si>
    <t> Municipalidad de San José de Maipo</t>
  </si>
  <si>
    <t>REX 793</t>
  </si>
  <si>
    <t> Municipalidad de San Miguel</t>
  </si>
  <si>
    <t>REX 1096</t>
  </si>
  <si>
    <t> Municipalidad de San Pedro</t>
  </si>
  <si>
    <t>REX 1106</t>
  </si>
  <si>
    <t> Municipalidad de San Ramón</t>
  </si>
  <si>
    <t> Municipalidad de Santiago</t>
  </si>
  <si>
    <t>REX 795</t>
  </si>
  <si>
    <t> Municipalidad de Talagante</t>
  </si>
  <si>
    <t>REX 797</t>
  </si>
  <si>
    <t> Municipalidad de Til -Til</t>
  </si>
  <si>
    <t>REX 1105</t>
  </si>
  <si>
    <t> Municipalidad de Vitacura</t>
  </si>
  <si>
    <t>REX 1274</t>
  </si>
  <si>
    <t> Municipalidad de Ñuñoa</t>
  </si>
  <si>
    <t>Municipalidad de Bulnes</t>
  </si>
  <si>
    <t>Municipalidad de Chillán</t>
  </si>
  <si>
    <t>REX 120</t>
  </si>
  <si>
    <t>Municipalidad de Chillán Viejo</t>
  </si>
  <si>
    <t>REX 205</t>
  </si>
  <si>
    <t>Municipalidad de Cobquecura</t>
  </si>
  <si>
    <t>Municipalidad de Coelemu</t>
  </si>
  <si>
    <t>Municipalidad de Coihueco</t>
  </si>
  <si>
    <t>REX 116</t>
  </si>
  <si>
    <t>Municipalidad de El Carmen</t>
  </si>
  <si>
    <t>REX 92</t>
  </si>
  <si>
    <t>Municipalidad de Ninhue</t>
  </si>
  <si>
    <t>Municipalidad de Pemuco</t>
  </si>
  <si>
    <t>REX 91</t>
  </si>
  <si>
    <t>Municipalidad de Pinto</t>
  </si>
  <si>
    <t>Rex 158</t>
  </si>
  <si>
    <t>Municipalidad de Portezuelo</t>
  </si>
  <si>
    <t>Municipalidad de Quillón</t>
  </si>
  <si>
    <t>REX 121</t>
  </si>
  <si>
    <t>Municipalidad de Quirihue</t>
  </si>
  <si>
    <t>Municipalidad de Ranquil</t>
  </si>
  <si>
    <t>Municipalidad de San Carlos</t>
  </si>
  <si>
    <t>REX 283</t>
  </si>
  <si>
    <t>Municipalidad de San Fabián</t>
  </si>
  <si>
    <t>Municipalidad de San Ignacio</t>
  </si>
  <si>
    <t>REX 93</t>
  </si>
  <si>
    <t>Municipalidad de San Nicolás</t>
  </si>
  <si>
    <t>Municipalidad de Trehuaco</t>
  </si>
  <si>
    <t>REX 117</t>
  </si>
  <si>
    <t>Municipalidad de Yungay</t>
  </si>
  <si>
    <t>Municipalidad de Ñiquen</t>
  </si>
  <si>
    <t>TOTAL REGIÓN ÑUBLE</t>
  </si>
  <si>
    <t>Subtitulo 29</t>
  </si>
  <si>
    <t>24-03-342 "Apoyo, monitoreo y supervisión a la gestión territorial"</t>
  </si>
  <si>
    <t>DEC 9</t>
  </si>
  <si>
    <t>Servicio de Gobierno Interior</t>
  </si>
  <si>
    <t>24-03-349 "Subsidio al Pago Electrónico de Prestaciones Monetarias"</t>
  </si>
  <si>
    <t>EJECUCIÓN AL 31 DE MARZO DE 2024</t>
  </si>
  <si>
    <t>24-03-358 "Programa Apoyo a la Atencion de Salud Mental"</t>
  </si>
  <si>
    <t>DEX. 17</t>
  </si>
  <si>
    <t>Municipalidad de Maipú</t>
  </si>
  <si>
    <t>DEX. 18</t>
  </si>
  <si>
    <t>Municipalidad de Colina</t>
  </si>
  <si>
    <t>DEX. 14</t>
  </si>
  <si>
    <t>Municipalidad de Estación Central</t>
  </si>
  <si>
    <t>DEX. 16</t>
  </si>
  <si>
    <t>Municipalidad de Recoleta</t>
  </si>
  <si>
    <t>DEX. 20</t>
  </si>
  <si>
    <t xml:space="preserve">Municipalidad de Puente Alto </t>
  </si>
  <si>
    <t>DEX. 19</t>
  </si>
  <si>
    <t>Municipalidad de Santiago</t>
  </si>
  <si>
    <t>DEX. 15</t>
  </si>
  <si>
    <t>Servicio de Salud Arica y Parinacota</t>
  </si>
  <si>
    <t>DEX 023</t>
  </si>
  <si>
    <t>Servicio de Salud de Atacama</t>
  </si>
  <si>
    <t>DEX25</t>
  </si>
  <si>
    <t>Municipalidad de San Bernardo</t>
  </si>
  <si>
    <t>DEX24</t>
  </si>
  <si>
    <t>Servicio de Salud Valparaiso-San Antonio</t>
  </si>
  <si>
    <t>DEX 038</t>
  </si>
  <si>
    <t>Municipalidad de La Pintana</t>
  </si>
  <si>
    <t>DEX 44</t>
  </si>
  <si>
    <t>Municipalidad de Quinta Normal</t>
  </si>
  <si>
    <t>24-03-409 "Programa Asuntos Indígenas"</t>
  </si>
  <si>
    <t>24-03-996 "Red Integral de Proteccion Social"</t>
  </si>
  <si>
    <t>24-07-001 "Cuotas a Organismos Internacionales"</t>
  </si>
  <si>
    <t>atenciones ciudadanas</t>
  </si>
  <si>
    <t>Asignación Directa</t>
  </si>
  <si>
    <t>Subsidio</t>
  </si>
  <si>
    <t>Subsidio a la Calefacción</t>
  </si>
  <si>
    <t xml:space="preserve">Concurso, Asignación Directa </t>
  </si>
  <si>
    <t>Atención a personas en situación de calle</t>
  </si>
  <si>
    <t>Fondos concursables entornos saludables y microbancos de alimentos</t>
  </si>
  <si>
    <t>Sistema de Apoyo a la Selección de Beneficios Sociales</t>
  </si>
  <si>
    <t>Convocatorias</t>
  </si>
  <si>
    <t>Atención para registro social de Hogares</t>
  </si>
  <si>
    <t>Supervisión y Seguimiento a la Gestión Territorial</t>
  </si>
  <si>
    <t xml:space="preserve">Servicio de asesoría </t>
  </si>
  <si>
    <t>Programa de Apoyo a la Atención de Salud Mental</t>
  </si>
  <si>
    <t>Asignación Directa / Convocatoria</t>
  </si>
  <si>
    <t>Prestaciones sociales en atención de salud 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</si>
</sst>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FFC0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62014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17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3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72" fontId="68" fillId="0" borderId="0" applyFont="0" applyFill="0" applyBorder="0" applyAlignment="0" applyProtection="0"/>
    <xf numFmtId="172" fontId="68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72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77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1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8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79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8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</cellStyleXfs>
  <cellXfs count="146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9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9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0" fontId="22" fillId="36" borderId="13" xfId="0" applyFont="1" applyFill="1" applyBorder="1" applyAlignment="1" applyProtection="1">
      <alignment horizontal="left" vertical="justify" wrapText="1"/>
      <protection locked="0"/>
    </xf>
    <xf numFmtId="0" fontId="21" fillId="36" borderId="20" xfId="0" applyFont="1" applyFill="1" applyBorder="1" applyAlignment="1" applyProtection="1">
      <alignment horizontal="justify" vertical="justify" wrapText="1"/>
      <protection locked="0"/>
    </xf>
    <xf numFmtId="0" fontId="21" fillId="36" borderId="22" xfId="0" applyFont="1" applyFill="1" applyBorder="1" applyAlignment="1" applyProtection="1">
      <alignment horizontal="justify" vertical="justify" wrapText="1"/>
      <protection locked="0"/>
    </xf>
    <xf numFmtId="0" fontId="22" fillId="84" borderId="21" xfId="0" applyFont="1" applyFill="1" applyBorder="1" applyAlignment="1" applyProtection="1">
      <alignment horizontal="left" vertical="center" wrapText="1"/>
      <protection locked="0"/>
    </xf>
    <xf numFmtId="3" fontId="22" fillId="36" borderId="0" xfId="0" applyNumberFormat="1" applyFont="1" applyFill="1" applyAlignment="1" applyProtection="1">
      <alignment vertical="center" wrapText="1"/>
      <protection locked="0"/>
    </xf>
    <xf numFmtId="3" fontId="21" fillId="0" borderId="28" xfId="0" applyNumberFormat="1" applyFont="1" applyBorder="1" applyAlignment="1" applyProtection="1">
      <alignment horizontal="right" vertical="center"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3" fontId="22" fillId="36" borderId="40" xfId="0" applyNumberFormat="1" applyFont="1" applyFill="1" applyBorder="1" applyAlignment="1" applyProtection="1">
      <alignment wrapText="1"/>
      <protection locked="0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2" fillId="0" borderId="21" xfId="0" applyNumberFormat="1" applyFont="1" applyBorder="1" applyAlignment="1" applyProtection="1">
      <alignment wrapText="1"/>
      <protection locked="0"/>
    </xf>
    <xf numFmtId="14" fontId="22" fillId="36" borderId="20" xfId="0" applyNumberFormat="1" applyFont="1" applyFill="1" applyBorder="1" applyAlignment="1" applyProtection="1">
      <alignment horizontal="justify" vertical="justify" wrapText="1"/>
      <protection locked="0"/>
    </xf>
    <xf numFmtId="0" fontId="21" fillId="36" borderId="21" xfId="0" applyFont="1" applyFill="1" applyBorder="1" applyAlignment="1" applyProtection="1">
      <alignment horizontal="justify" vertical="justify" wrapText="1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3" fontId="21" fillId="0" borderId="28" xfId="0" applyNumberFormat="1" applyFont="1" applyBorder="1" applyAlignment="1">
      <alignment horizontal="center" vertical="center"/>
    </xf>
  </cellXfs>
  <cellStyles count="62014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1"/>
  <sheetViews>
    <sheetView tabSelected="1" topLeftCell="D40" zoomScaleNormal="100" workbookViewId="0">
      <selection activeCell="D69" sqref="D69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hidden="1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07" t="s">
        <v>4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9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27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2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17" t="s">
        <v>47</v>
      </c>
      <c r="B11" s="118"/>
      <c r="C11" s="119"/>
      <c r="D11" s="119"/>
      <c r="E11" s="119"/>
      <c r="F11" s="119"/>
      <c r="G11" s="119"/>
      <c r="H11" s="119"/>
      <c r="I11" s="120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9" t="s">
        <v>48</v>
      </c>
      <c r="B12" s="130"/>
      <c r="C12" s="130"/>
      <c r="D12" s="130"/>
      <c r="E12" s="13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32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33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17" t="s">
        <v>49</v>
      </c>
      <c r="B15" s="118"/>
      <c r="C15" s="119"/>
      <c r="D15" s="119"/>
      <c r="E15" s="119"/>
      <c r="F15" s="119"/>
      <c r="G15" s="119"/>
      <c r="H15" s="119"/>
      <c r="I15" s="120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9" t="s">
        <v>50</v>
      </c>
      <c r="B16" s="130"/>
      <c r="C16" s="130"/>
      <c r="D16" s="130"/>
      <c r="E16" s="13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27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28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17" t="s">
        <v>51</v>
      </c>
      <c r="B19" s="118"/>
      <c r="C19" s="119"/>
      <c r="D19" s="119"/>
      <c r="E19" s="119"/>
      <c r="F19" s="119"/>
      <c r="G19" s="119"/>
      <c r="H19" s="119"/>
      <c r="I19" s="120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9" t="s">
        <v>52</v>
      </c>
      <c r="B20" s="130"/>
      <c r="C20" s="130"/>
      <c r="D20" s="130"/>
      <c r="E20" s="13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27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28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17" t="s">
        <v>53</v>
      </c>
      <c r="B23" s="118"/>
      <c r="C23" s="119"/>
      <c r="D23" s="119"/>
      <c r="E23" s="119"/>
      <c r="F23" s="119"/>
      <c r="G23" s="119"/>
      <c r="H23" s="119"/>
      <c r="I23" s="120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9" t="s">
        <v>54</v>
      </c>
      <c r="B24" s="130"/>
      <c r="C24" s="130"/>
      <c r="D24" s="130"/>
      <c r="E24" s="13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27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28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17" t="s">
        <v>55</v>
      </c>
      <c r="B27" s="118"/>
      <c r="C27" s="119"/>
      <c r="D27" s="119"/>
      <c r="E27" s="119"/>
      <c r="F27" s="119"/>
      <c r="G27" s="119"/>
      <c r="H27" s="119"/>
      <c r="I27" s="120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9" t="s">
        <v>56</v>
      </c>
      <c r="B28" s="130"/>
      <c r="C28" s="130"/>
      <c r="D28" s="130"/>
      <c r="E28" s="13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27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28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17" t="s">
        <v>57</v>
      </c>
      <c r="B31" s="118"/>
      <c r="C31" s="119"/>
      <c r="D31" s="119"/>
      <c r="E31" s="119"/>
      <c r="F31" s="119"/>
      <c r="G31" s="119"/>
      <c r="H31" s="119"/>
      <c r="I31" s="120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9" t="s">
        <v>58</v>
      </c>
      <c r="B32" s="130"/>
      <c r="C32" s="130"/>
      <c r="D32" s="130"/>
      <c r="E32" s="13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27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28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17" t="s">
        <v>59</v>
      </c>
      <c r="B35" s="118"/>
      <c r="C35" s="119"/>
      <c r="D35" s="119"/>
      <c r="E35" s="119"/>
      <c r="F35" s="119"/>
      <c r="G35" s="119"/>
      <c r="H35" s="119"/>
      <c r="I35" s="120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9" t="s">
        <v>60</v>
      </c>
      <c r="B36" s="130"/>
      <c r="C36" s="130"/>
      <c r="D36" s="130"/>
      <c r="E36" s="13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27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28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17" t="s">
        <v>61</v>
      </c>
      <c r="B39" s="118"/>
      <c r="C39" s="119"/>
      <c r="D39" s="119"/>
      <c r="E39" s="119"/>
      <c r="F39" s="119"/>
      <c r="G39" s="119"/>
      <c r="H39" s="119"/>
      <c r="I39" s="120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9" t="s">
        <v>62</v>
      </c>
      <c r="B40" s="130"/>
      <c r="C40" s="130"/>
      <c r="D40" s="130"/>
      <c r="E40" s="13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27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28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17" t="s">
        <v>63</v>
      </c>
      <c r="B43" s="118"/>
      <c r="C43" s="119"/>
      <c r="D43" s="119"/>
      <c r="E43" s="119"/>
      <c r="F43" s="119"/>
      <c r="G43" s="119"/>
      <c r="H43" s="119"/>
      <c r="I43" s="120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9" t="s">
        <v>64</v>
      </c>
      <c r="B44" s="130"/>
      <c r="C44" s="130"/>
      <c r="D44" s="130"/>
      <c r="E44" s="13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27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28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17" t="s">
        <v>65</v>
      </c>
      <c r="B47" s="118"/>
      <c r="C47" s="119"/>
      <c r="D47" s="119"/>
      <c r="E47" s="119"/>
      <c r="F47" s="119"/>
      <c r="G47" s="119"/>
      <c r="H47" s="119"/>
      <c r="I47" s="120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9" t="s">
        <v>66</v>
      </c>
      <c r="B48" s="130"/>
      <c r="C48" s="130"/>
      <c r="D48" s="130"/>
      <c r="E48" s="13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27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28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67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35" t="s">
        <v>68</v>
      </c>
      <c r="B52" s="136"/>
      <c r="C52" s="136"/>
      <c r="D52" s="136"/>
      <c r="E52" s="137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27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28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17" t="s">
        <v>69</v>
      </c>
      <c r="B55" s="119"/>
      <c r="C55" s="119"/>
      <c r="D55" s="119"/>
      <c r="E55" s="119"/>
      <c r="F55" s="119"/>
      <c r="G55" s="119"/>
      <c r="H55" s="119"/>
      <c r="I55" s="120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9" t="s">
        <v>70</v>
      </c>
      <c r="B56" s="130"/>
      <c r="C56" s="130"/>
      <c r="D56" s="130"/>
      <c r="E56" s="13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27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28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17" t="s">
        <v>71</v>
      </c>
      <c r="B59" s="119"/>
      <c r="C59" s="119"/>
      <c r="D59" s="119"/>
      <c r="E59" s="119"/>
      <c r="F59" s="119"/>
      <c r="G59" s="119"/>
      <c r="H59" s="119"/>
      <c r="I59" s="120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9" t="s">
        <v>72</v>
      </c>
      <c r="B60" s="130"/>
      <c r="C60" s="130"/>
      <c r="D60" s="130"/>
      <c r="E60" s="13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27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28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17" t="s">
        <v>73</v>
      </c>
      <c r="B63" s="119"/>
      <c r="C63" s="119"/>
      <c r="D63" s="119"/>
      <c r="E63" s="119"/>
      <c r="F63" s="119"/>
      <c r="G63" s="119"/>
      <c r="H63" s="119"/>
      <c r="I63" s="120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9" t="s">
        <v>74</v>
      </c>
      <c r="B64" s="130"/>
      <c r="C64" s="130"/>
      <c r="D64" s="130"/>
      <c r="E64" s="13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27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28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17" t="s">
        <v>75</v>
      </c>
      <c r="B67" s="119"/>
      <c r="C67" s="119"/>
      <c r="D67" s="119"/>
      <c r="E67" s="119"/>
      <c r="F67" s="119"/>
      <c r="G67" s="119"/>
      <c r="H67" s="119"/>
      <c r="I67" s="120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9" t="s">
        <v>76</v>
      </c>
      <c r="B68" s="130"/>
      <c r="C68" s="130"/>
      <c r="D68" s="130"/>
      <c r="E68" s="131"/>
      <c r="F68" s="9"/>
      <c r="G68" s="10"/>
      <c r="H68" s="11"/>
      <c r="I68" s="11"/>
      <c r="J68" s="127">
        <v>1483013000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 t="s">
        <v>77</v>
      </c>
      <c r="D69" s="51">
        <v>45351</v>
      </c>
      <c r="E69" s="68" t="s">
        <v>78</v>
      </c>
      <c r="F69" s="69" t="s">
        <v>889</v>
      </c>
      <c r="G69" s="70"/>
      <c r="H69" s="53"/>
      <c r="I69" s="55"/>
      <c r="J69" s="141"/>
      <c r="K69" s="71">
        <v>1483013000</v>
      </c>
      <c r="L69" s="69" t="s">
        <v>888</v>
      </c>
      <c r="M69" s="47"/>
      <c r="N69" s="72"/>
      <c r="O69" s="47"/>
      <c r="P69" s="73"/>
      <c r="Q69" s="73"/>
      <c r="R69" s="24"/>
      <c r="S69" s="24"/>
      <c r="T69" s="24">
        <v>370753250</v>
      </c>
      <c r="U69" s="25">
        <f>SUM(R69:T69)</f>
        <v>370753250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370753250</v>
      </c>
      <c r="AI69" s="26">
        <f>IF(ISERROR(AH69/J68),0,AH69/J68)</f>
        <v>0.25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28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9" t="s">
        <v>79</v>
      </c>
      <c r="B71" s="130"/>
      <c r="C71" s="130"/>
      <c r="D71" s="130"/>
      <c r="E71" s="131"/>
      <c r="F71" s="129"/>
      <c r="G71" s="130"/>
      <c r="H71" s="130"/>
      <c r="I71" s="130"/>
      <c r="J71" s="74">
        <f>J68</f>
        <v>1483013000</v>
      </c>
      <c r="K71" s="74">
        <f>SUM(K69:K69)</f>
        <v>1483013000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370753250</v>
      </c>
      <c r="U71" s="74">
        <f t="shared" si="15"/>
        <v>370753250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370753250</v>
      </c>
      <c r="AI71" s="77">
        <f>IF(ISERROR(AH71/J71),0,AH71/J71)</f>
        <v>0.25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38" t="str">
        <f>"TOTAL ASIG."&amp;" "&amp;$A$5</f>
        <v>TOTAL ASIG. 24-01-321 "Fundación de las Familias - Programa Red Telecentros"</v>
      </c>
      <c r="B72" s="139"/>
      <c r="C72" s="139"/>
      <c r="D72" s="139"/>
      <c r="E72" s="139"/>
      <c r="F72" s="139"/>
      <c r="G72" s="139"/>
      <c r="H72" s="139"/>
      <c r="I72" s="140"/>
      <c r="J72" s="33">
        <f>SUM(J11,J15,J19,J23,J27,J31,J35,J39,J43,J47,J51,J55,J59,J63,J67,J71)</f>
        <v>1483013000</v>
      </c>
      <c r="K72" s="33">
        <f>+K11+K15+K19+K23+K27+K31+K35+K39+K43+K47+K51+K55+K67+K59+K63+K71</f>
        <v>1483013000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370753250</v>
      </c>
      <c r="U72" s="33">
        <f t="shared" si="16"/>
        <v>370753250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370753250</v>
      </c>
      <c r="AI72" s="36">
        <f>IF(ISERROR(AH72/J72),0,AH72/J72)</f>
        <v>0.25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1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2"/>
  <sheetViews>
    <sheetView topLeftCell="A5" zoomScaleNormal="100" workbookViewId="0">
      <selection activeCell="M8" sqref="M8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'24-03-315 Ind. EVS'!A5:U5</f>
        <v>24-03-315 "Elige Vivir Sano"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37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+'24-03-315 Ind. EVS'!J11</f>
        <v>3500000</v>
      </c>
      <c r="C8" s="63">
        <f>+'24-03-315 Ind. EVS'!K11</f>
        <v>0</v>
      </c>
      <c r="D8" s="63">
        <f>+'24-03-315 Ind. EVS'!M11</f>
        <v>0</v>
      </c>
      <c r="E8" s="63">
        <f>+'24-03-315 Ind. EVS'!N11</f>
        <v>0</v>
      </c>
      <c r="F8" s="63">
        <f>+'24-03-315 Ind. EVS'!O11</f>
        <v>0</v>
      </c>
      <c r="G8" s="63">
        <f>+'24-03-315 Ind. EVS'!R11</f>
        <v>0</v>
      </c>
      <c r="H8" s="63">
        <f>+'24-03-315 Ind. EVS'!S11</f>
        <v>0</v>
      </c>
      <c r="I8" s="63">
        <f>+'24-03-315 Ind. EVS'!T11</f>
        <v>0</v>
      </c>
      <c r="J8" s="63">
        <f>+'24-03-315 Ind. EVS'!U11</f>
        <v>0</v>
      </c>
      <c r="K8" s="63">
        <f>+'24-03-315 Ind. EVS'!V11</f>
        <v>0</v>
      </c>
      <c r="L8" s="63">
        <f>+'24-03-315 Ind. EVS'!W11</f>
        <v>0</v>
      </c>
      <c r="M8" s="63">
        <f>+'24-03-315 Ind. EVS'!X11</f>
        <v>0</v>
      </c>
      <c r="N8" s="63">
        <f>+'24-03-315 Ind. EVS'!Y11</f>
        <v>0</v>
      </c>
      <c r="O8" s="63">
        <f>+'24-03-315 Ind. EVS'!Z11</f>
        <v>0</v>
      </c>
      <c r="P8" s="63">
        <f>+'24-03-315 Ind. EVS'!AA11</f>
        <v>0</v>
      </c>
      <c r="Q8" s="63">
        <f>+'24-03-315 Ind. EVS'!AB11</f>
        <v>0</v>
      </c>
      <c r="R8" s="63">
        <f>+'24-03-315 Ind. EVS'!AC11</f>
        <v>0</v>
      </c>
      <c r="S8" s="63">
        <f>+'24-03-315 Ind. EVS'!AD11</f>
        <v>0</v>
      </c>
      <c r="T8" s="63">
        <f>+'24-03-315 Ind. EVS'!AE11</f>
        <v>0</v>
      </c>
      <c r="U8" s="63">
        <f>+'24-03-315 Ind. EVS'!AF11</f>
        <v>0</v>
      </c>
      <c r="V8" s="63">
        <f>+'24-03-315 Ind. EVS'!AG11</f>
        <v>0</v>
      </c>
      <c r="W8" s="63">
        <f>+'24-03-315 Ind. EVS'!AH11</f>
        <v>0</v>
      </c>
      <c r="X8" s="86">
        <f>+'24-03-315 Ind. EVS'!AI11</f>
        <v>0</v>
      </c>
      <c r="Y8" s="86">
        <f>+'24-03-315 Ind. EVS'!AJ11</f>
        <v>0</v>
      </c>
    </row>
    <row r="9" spans="1:25" ht="24.75" customHeight="1" x14ac:dyDescent="0.25">
      <c r="A9" s="85" t="s">
        <v>48</v>
      </c>
      <c r="B9" s="63">
        <f>+'24-03-315 Ind. EVS'!J15</f>
        <v>3500000</v>
      </c>
      <c r="C9" s="63">
        <f>+'24-03-315 Ind. EVS'!K15</f>
        <v>0</v>
      </c>
      <c r="D9" s="63">
        <f>+'24-03-315 Ind. EVS'!M15</f>
        <v>0</v>
      </c>
      <c r="E9" s="63">
        <f>+'24-03-315 Ind. EVS'!N15</f>
        <v>0</v>
      </c>
      <c r="F9" s="63">
        <f>+'24-03-315 Ind. EVS'!O15</f>
        <v>0</v>
      </c>
      <c r="G9" s="63">
        <f>+'24-03-315 Ind. EVS'!R15</f>
        <v>0</v>
      </c>
      <c r="H9" s="63">
        <f>+'24-03-315 Ind. EVS'!S15</f>
        <v>0</v>
      </c>
      <c r="I9" s="63">
        <f>+'24-03-315 Ind. EVS'!T15</f>
        <v>0</v>
      </c>
      <c r="J9" s="63">
        <f>+'24-03-315 Ind. EVS'!U15</f>
        <v>0</v>
      </c>
      <c r="K9" s="63">
        <f>+'24-03-315 Ind. EVS'!V15</f>
        <v>0</v>
      </c>
      <c r="L9" s="63">
        <f>+'24-03-315 Ind. EVS'!W15</f>
        <v>0</v>
      </c>
      <c r="M9" s="63">
        <f>+'24-03-315 Ind. EVS'!X15</f>
        <v>0</v>
      </c>
      <c r="N9" s="63">
        <f>+'24-03-315 Ind. EVS'!Y15</f>
        <v>0</v>
      </c>
      <c r="O9" s="63">
        <f>+'24-03-315 Ind. EVS'!Z15</f>
        <v>0</v>
      </c>
      <c r="P9" s="63">
        <f>+'24-03-315 Ind. EVS'!AA15</f>
        <v>0</v>
      </c>
      <c r="Q9" s="63">
        <f>+'24-03-315 Ind. EVS'!AB15</f>
        <v>0</v>
      </c>
      <c r="R9" s="63">
        <f>+'24-03-315 Ind. EVS'!AC15</f>
        <v>0</v>
      </c>
      <c r="S9" s="63">
        <f>+'24-03-315 Ind. EVS'!AD15</f>
        <v>0</v>
      </c>
      <c r="T9" s="63">
        <f>+'24-03-315 Ind. EVS'!AE15</f>
        <v>0</v>
      </c>
      <c r="U9" s="63">
        <f>+'24-03-315 Ind. EVS'!AF15</f>
        <v>0</v>
      </c>
      <c r="V9" s="63">
        <f>+'24-03-315 Ind. EVS'!AG15</f>
        <v>0</v>
      </c>
      <c r="W9" s="63">
        <f>+'24-03-315 Ind. EVS'!AH15</f>
        <v>0</v>
      </c>
      <c r="X9" s="86">
        <f>+'24-03-315 Ind. EVS'!AI15</f>
        <v>0</v>
      </c>
      <c r="Y9" s="86">
        <f>+'24-03-315 Ind. EVS'!AJ15</f>
        <v>0</v>
      </c>
    </row>
    <row r="10" spans="1:25" ht="24.75" customHeight="1" x14ac:dyDescent="0.25">
      <c r="A10" s="85" t="s">
        <v>50</v>
      </c>
      <c r="B10" s="63">
        <f>+'24-03-315 Ind. EVS'!J19</f>
        <v>3500000</v>
      </c>
      <c r="C10" s="63">
        <f>+'24-03-315 Ind. EVS'!K19</f>
        <v>1896501</v>
      </c>
      <c r="D10" s="63">
        <f>+'24-03-315 Ind. EVS'!M19</f>
        <v>0</v>
      </c>
      <c r="E10" s="63">
        <f>+'24-03-315 Ind. EVS'!N19</f>
        <v>0</v>
      </c>
      <c r="F10" s="63">
        <f>+'24-03-315 Ind. EVS'!O19</f>
        <v>0</v>
      </c>
      <c r="G10" s="63">
        <f>+'24-03-315 Ind. EVS'!R19</f>
        <v>0</v>
      </c>
      <c r="H10" s="63">
        <f>+'24-03-315 Ind. EVS'!S19</f>
        <v>0</v>
      </c>
      <c r="I10" s="63">
        <f>+'24-03-315 Ind. EVS'!T19</f>
        <v>0</v>
      </c>
      <c r="J10" s="63">
        <f>+'24-03-315 Ind. EVS'!U19</f>
        <v>0</v>
      </c>
      <c r="K10" s="63">
        <f>+'24-03-315 Ind. EVS'!V19</f>
        <v>0</v>
      </c>
      <c r="L10" s="63">
        <f>+'24-03-315 Ind. EVS'!W19</f>
        <v>0</v>
      </c>
      <c r="M10" s="63">
        <f>+'24-03-315 Ind. EVS'!X19</f>
        <v>0</v>
      </c>
      <c r="N10" s="63">
        <f>+'24-03-315 Ind. EVS'!Y19</f>
        <v>0</v>
      </c>
      <c r="O10" s="63">
        <f>+'24-03-315 Ind. EVS'!Z19</f>
        <v>0</v>
      </c>
      <c r="P10" s="63">
        <f>+'24-03-315 Ind. EVS'!AA19</f>
        <v>0</v>
      </c>
      <c r="Q10" s="63">
        <f>+'24-03-315 Ind. EVS'!AB19</f>
        <v>0</v>
      </c>
      <c r="R10" s="63">
        <f>+'24-03-315 Ind. EVS'!AC19</f>
        <v>0</v>
      </c>
      <c r="S10" s="63">
        <f>+'24-03-315 Ind. EVS'!AD19</f>
        <v>0</v>
      </c>
      <c r="T10" s="63">
        <f>+'24-03-315 Ind. EVS'!AE19</f>
        <v>0</v>
      </c>
      <c r="U10" s="63">
        <f>+'24-03-315 Ind. EVS'!AF19</f>
        <v>0</v>
      </c>
      <c r="V10" s="63">
        <f>+'24-03-315 Ind. EVS'!AG19</f>
        <v>0</v>
      </c>
      <c r="W10" s="63">
        <f>+'24-03-315 Ind. EVS'!AH19</f>
        <v>0</v>
      </c>
      <c r="X10" s="86">
        <f>+'24-03-315 Ind. EVS'!AI19</f>
        <v>0</v>
      </c>
      <c r="Y10" s="86">
        <f>+'24-03-315 Ind. EVS'!AJ19</f>
        <v>0</v>
      </c>
    </row>
    <row r="11" spans="1:25" ht="24.75" customHeight="1" x14ac:dyDescent="0.25">
      <c r="A11" s="85" t="s">
        <v>52</v>
      </c>
      <c r="B11" s="63">
        <f>+'24-03-315 Ind. EVS'!J23</f>
        <v>3500000</v>
      </c>
      <c r="C11" s="63">
        <f>+'24-03-315 Ind. EVS'!K23</f>
        <v>0</v>
      </c>
      <c r="D11" s="63">
        <f>+'24-03-315 Ind. EVS'!M23</f>
        <v>0</v>
      </c>
      <c r="E11" s="63">
        <f>+'24-03-315 Ind. EVS'!N23</f>
        <v>0</v>
      </c>
      <c r="F11" s="63">
        <f>+'24-03-315 Ind. EVS'!O23</f>
        <v>0</v>
      </c>
      <c r="G11" s="63">
        <f>+'24-03-315 Ind. EVS'!R23</f>
        <v>0</v>
      </c>
      <c r="H11" s="63">
        <f>+'24-03-315 Ind. EVS'!S23</f>
        <v>0</v>
      </c>
      <c r="I11" s="63">
        <f>+'24-03-315 Ind. EVS'!T23</f>
        <v>0</v>
      </c>
      <c r="J11" s="63">
        <f>+'24-03-315 Ind. EVS'!U23</f>
        <v>0</v>
      </c>
      <c r="K11" s="63">
        <f>+'24-03-315 Ind. EVS'!V23</f>
        <v>0</v>
      </c>
      <c r="L11" s="63">
        <f>+'24-03-315 Ind. EVS'!W23</f>
        <v>0</v>
      </c>
      <c r="M11" s="63">
        <f>+'24-03-315 Ind. EVS'!X23</f>
        <v>0</v>
      </c>
      <c r="N11" s="63">
        <f>+'24-03-315 Ind. EVS'!Y23</f>
        <v>0</v>
      </c>
      <c r="O11" s="63">
        <f>+'24-03-315 Ind. EVS'!Z23</f>
        <v>0</v>
      </c>
      <c r="P11" s="63">
        <f>+'24-03-315 Ind. EVS'!AA23</f>
        <v>0</v>
      </c>
      <c r="Q11" s="63">
        <f>+'24-03-315 Ind. EVS'!AB23</f>
        <v>0</v>
      </c>
      <c r="R11" s="63">
        <f>+'24-03-315 Ind. EVS'!AC23</f>
        <v>0</v>
      </c>
      <c r="S11" s="63">
        <f>+'24-03-315 Ind. EVS'!AD23</f>
        <v>0</v>
      </c>
      <c r="T11" s="63">
        <f>+'24-03-315 Ind. EVS'!AE23</f>
        <v>0</v>
      </c>
      <c r="U11" s="63">
        <f>+'24-03-315 Ind. EVS'!AF23</f>
        <v>0</v>
      </c>
      <c r="V11" s="63">
        <f>+'24-03-315 Ind. EVS'!AG23</f>
        <v>0</v>
      </c>
      <c r="W11" s="63">
        <f>+'24-03-315 Ind. EVS'!AH23</f>
        <v>0</v>
      </c>
      <c r="X11" s="86">
        <f>+'24-03-315 Ind. EVS'!AI23</f>
        <v>0</v>
      </c>
      <c r="Y11" s="86">
        <f>+'24-03-315 Ind. EVS'!AJ23</f>
        <v>0</v>
      </c>
    </row>
    <row r="12" spans="1:25" ht="24.75" customHeight="1" x14ac:dyDescent="0.25">
      <c r="A12" s="85" t="s">
        <v>54</v>
      </c>
      <c r="B12" s="63">
        <f>+'24-03-315 Ind. EVS'!J27</f>
        <v>3500000</v>
      </c>
      <c r="C12" s="63">
        <f>+'24-03-315 Ind. EVS'!K27</f>
        <v>0</v>
      </c>
      <c r="D12" s="63">
        <f>+'24-03-315 Ind. EVS'!M27</f>
        <v>0</v>
      </c>
      <c r="E12" s="63">
        <f>+'24-03-315 Ind. EVS'!N27</f>
        <v>0</v>
      </c>
      <c r="F12" s="63">
        <f>+'24-03-315 Ind. EVS'!O27</f>
        <v>0</v>
      </c>
      <c r="G12" s="63">
        <f>+'24-03-315 Ind. EVS'!R27</f>
        <v>0</v>
      </c>
      <c r="H12" s="63">
        <f>+'24-03-315 Ind. EVS'!S27</f>
        <v>0</v>
      </c>
      <c r="I12" s="63">
        <f>+'24-03-315 Ind. EVS'!T27</f>
        <v>0</v>
      </c>
      <c r="J12" s="63">
        <f>+'24-03-315 Ind. EVS'!U27</f>
        <v>0</v>
      </c>
      <c r="K12" s="63">
        <f>+'24-03-315 Ind. EVS'!V27</f>
        <v>0</v>
      </c>
      <c r="L12" s="63">
        <f>+'24-03-315 Ind. EVS'!W27</f>
        <v>0</v>
      </c>
      <c r="M12" s="63">
        <f>+'24-03-315 Ind. EVS'!X27</f>
        <v>0</v>
      </c>
      <c r="N12" s="63">
        <f>+'24-03-315 Ind. EVS'!Y27</f>
        <v>0</v>
      </c>
      <c r="O12" s="63">
        <f>+'24-03-315 Ind. EVS'!Z27</f>
        <v>0</v>
      </c>
      <c r="P12" s="63">
        <f>+'24-03-315 Ind. EVS'!AA27</f>
        <v>0</v>
      </c>
      <c r="Q12" s="63">
        <f>+'24-03-315 Ind. EVS'!AB27</f>
        <v>0</v>
      </c>
      <c r="R12" s="63">
        <f>+'24-03-315 Ind. EVS'!AC27</f>
        <v>0</v>
      </c>
      <c r="S12" s="63">
        <f>+'24-03-315 Ind. EVS'!AD27</f>
        <v>0</v>
      </c>
      <c r="T12" s="63">
        <f>+'24-03-315 Ind. EVS'!AE27</f>
        <v>0</v>
      </c>
      <c r="U12" s="63">
        <f>+'24-03-315 Ind. EVS'!AF27</f>
        <v>0</v>
      </c>
      <c r="V12" s="63">
        <f>+'24-03-315 Ind. EVS'!AG27</f>
        <v>0</v>
      </c>
      <c r="W12" s="63">
        <f>+'24-03-315 Ind. EVS'!AH27</f>
        <v>0</v>
      </c>
      <c r="X12" s="86">
        <f>+'24-03-315 Ind. EVS'!AI27</f>
        <v>0</v>
      </c>
      <c r="Y12" s="86">
        <f>+'24-03-315 Ind. EVS'!AJ27</f>
        <v>0</v>
      </c>
    </row>
    <row r="13" spans="1:25" ht="24.75" customHeight="1" x14ac:dyDescent="0.25">
      <c r="A13" s="85" t="s">
        <v>56</v>
      </c>
      <c r="B13" s="63">
        <f>+'24-03-315 Ind. EVS'!J31</f>
        <v>3500000</v>
      </c>
      <c r="C13" s="63">
        <f>+'24-03-315 Ind. EVS'!K31</f>
        <v>0</v>
      </c>
      <c r="D13" s="63">
        <f>+'24-03-315 Ind. EVS'!M31</f>
        <v>0</v>
      </c>
      <c r="E13" s="63">
        <f>+'24-03-315 Ind. EVS'!N31</f>
        <v>0</v>
      </c>
      <c r="F13" s="63">
        <f>+'24-03-315 Ind. EVS'!O31</f>
        <v>0</v>
      </c>
      <c r="G13" s="63">
        <f>+'24-03-315 Ind. EVS'!R31</f>
        <v>0</v>
      </c>
      <c r="H13" s="63">
        <f>+'24-03-315 Ind. EVS'!S31</f>
        <v>0</v>
      </c>
      <c r="I13" s="63">
        <f>+'24-03-315 Ind. EVS'!T31</f>
        <v>0</v>
      </c>
      <c r="J13" s="63">
        <f>+'24-03-315 Ind. EVS'!U31</f>
        <v>0</v>
      </c>
      <c r="K13" s="63">
        <f>+'24-03-315 Ind. EVS'!V31</f>
        <v>0</v>
      </c>
      <c r="L13" s="63">
        <f>+'24-03-315 Ind. EVS'!W31</f>
        <v>0</v>
      </c>
      <c r="M13" s="63">
        <f>+'24-03-315 Ind. EVS'!X31</f>
        <v>0</v>
      </c>
      <c r="N13" s="63">
        <f>+'24-03-315 Ind. EVS'!Y31</f>
        <v>0</v>
      </c>
      <c r="O13" s="63">
        <f>+'24-03-315 Ind. EVS'!Z31</f>
        <v>0</v>
      </c>
      <c r="P13" s="63">
        <f>+'24-03-315 Ind. EVS'!AA31</f>
        <v>0</v>
      </c>
      <c r="Q13" s="63">
        <f>+'24-03-315 Ind. EVS'!AB31</f>
        <v>0</v>
      </c>
      <c r="R13" s="63">
        <f>+'24-03-315 Ind. EVS'!AC31</f>
        <v>0</v>
      </c>
      <c r="S13" s="63">
        <f>+'24-03-315 Ind. EVS'!AD31</f>
        <v>0</v>
      </c>
      <c r="T13" s="63">
        <f>+'24-03-315 Ind. EVS'!AE31</f>
        <v>0</v>
      </c>
      <c r="U13" s="63">
        <f>+'24-03-315 Ind. EVS'!AF31</f>
        <v>0</v>
      </c>
      <c r="V13" s="63">
        <f>+'24-03-315 Ind. EVS'!AG31</f>
        <v>0</v>
      </c>
      <c r="W13" s="63">
        <f>+'24-03-315 Ind. EVS'!AH31</f>
        <v>0</v>
      </c>
      <c r="X13" s="86">
        <f>+'24-03-315 Ind. EVS'!AI31</f>
        <v>0</v>
      </c>
      <c r="Y13" s="86">
        <f>+'24-03-315 Ind. EVS'!AJ31</f>
        <v>0</v>
      </c>
    </row>
    <row r="14" spans="1:25" ht="24.75" customHeight="1" x14ac:dyDescent="0.25">
      <c r="A14" s="85" t="s">
        <v>58</v>
      </c>
      <c r="B14" s="63">
        <f>+'24-03-315 Ind. EVS'!J35</f>
        <v>3500000</v>
      </c>
      <c r="C14" s="63">
        <f>+'24-03-315 Ind. EVS'!K35</f>
        <v>0</v>
      </c>
      <c r="D14" s="63">
        <f>+'24-03-315 Ind. EVS'!M35</f>
        <v>0</v>
      </c>
      <c r="E14" s="63">
        <f>+'24-03-315 Ind. EVS'!N35</f>
        <v>0</v>
      </c>
      <c r="F14" s="63">
        <f>+'24-03-315 Ind. EVS'!O35</f>
        <v>0</v>
      </c>
      <c r="G14" s="63">
        <f>+'24-03-315 Ind. EVS'!R35</f>
        <v>0</v>
      </c>
      <c r="H14" s="63">
        <f>+'24-03-315 Ind. EVS'!S35</f>
        <v>0</v>
      </c>
      <c r="I14" s="63">
        <f>+'24-03-315 Ind. EVS'!T35</f>
        <v>0</v>
      </c>
      <c r="J14" s="63">
        <f>+'24-03-315 Ind. EVS'!U35</f>
        <v>0</v>
      </c>
      <c r="K14" s="63">
        <f>+'24-03-315 Ind. EVS'!V35</f>
        <v>0</v>
      </c>
      <c r="L14" s="63">
        <f>+'24-03-315 Ind. EVS'!W35</f>
        <v>0</v>
      </c>
      <c r="M14" s="63">
        <f>+'24-03-315 Ind. EVS'!X35</f>
        <v>0</v>
      </c>
      <c r="N14" s="63">
        <f>+'24-03-315 Ind. EVS'!Y35</f>
        <v>0</v>
      </c>
      <c r="O14" s="63">
        <f>+'24-03-315 Ind. EVS'!Z35</f>
        <v>0</v>
      </c>
      <c r="P14" s="63">
        <f>+'24-03-315 Ind. EVS'!AA35</f>
        <v>0</v>
      </c>
      <c r="Q14" s="63">
        <f>+'24-03-315 Ind. EVS'!AB35</f>
        <v>0</v>
      </c>
      <c r="R14" s="63">
        <f>+'24-03-315 Ind. EVS'!AC35</f>
        <v>0</v>
      </c>
      <c r="S14" s="63">
        <f>+'24-03-315 Ind. EVS'!AD35</f>
        <v>0</v>
      </c>
      <c r="T14" s="63">
        <f>+'24-03-315 Ind. EVS'!AE35</f>
        <v>0</v>
      </c>
      <c r="U14" s="63">
        <f>+'24-03-315 Ind. EVS'!AF35</f>
        <v>0</v>
      </c>
      <c r="V14" s="63">
        <f>+'24-03-315 Ind. EVS'!AG35</f>
        <v>0</v>
      </c>
      <c r="W14" s="63">
        <f>+'24-03-315 Ind. EVS'!AH35</f>
        <v>0</v>
      </c>
      <c r="X14" s="86">
        <f>+'24-03-315 Ind. EVS'!AI35</f>
        <v>0</v>
      </c>
      <c r="Y14" s="86">
        <f>+'24-03-315 Ind. EVS'!AJ35</f>
        <v>0</v>
      </c>
    </row>
    <row r="15" spans="1:25" ht="24.75" customHeight="1" x14ac:dyDescent="0.25">
      <c r="A15" s="85" t="s">
        <v>60</v>
      </c>
      <c r="B15" s="63">
        <f>+'24-03-315 Ind. EVS'!J39</f>
        <v>3500000</v>
      </c>
      <c r="C15" s="63">
        <f>+'24-03-315 Ind. EVS'!K39</f>
        <v>0</v>
      </c>
      <c r="D15" s="63">
        <f>+'24-03-315 Ind. EVS'!M39</f>
        <v>0</v>
      </c>
      <c r="E15" s="63">
        <f>+'24-03-315 Ind. EVS'!N39</f>
        <v>0</v>
      </c>
      <c r="F15" s="63">
        <f>+'24-03-315 Ind. EVS'!O39</f>
        <v>0</v>
      </c>
      <c r="G15" s="63">
        <f>+'24-03-315 Ind. EVS'!R39</f>
        <v>0</v>
      </c>
      <c r="H15" s="63">
        <f>+'24-03-315 Ind. EVS'!S39</f>
        <v>0</v>
      </c>
      <c r="I15" s="63">
        <f>+'24-03-315 Ind. EVS'!T39</f>
        <v>0</v>
      </c>
      <c r="J15" s="63">
        <f>+'24-03-315 Ind. EVS'!U39</f>
        <v>0</v>
      </c>
      <c r="K15" s="63">
        <f>+'24-03-315 Ind. EVS'!V39</f>
        <v>0</v>
      </c>
      <c r="L15" s="63">
        <f>+'24-03-315 Ind. EVS'!W39</f>
        <v>0</v>
      </c>
      <c r="M15" s="63">
        <f>+'24-03-315 Ind. EVS'!X39</f>
        <v>0</v>
      </c>
      <c r="N15" s="63">
        <f>+'24-03-315 Ind. EVS'!Y39</f>
        <v>0</v>
      </c>
      <c r="O15" s="63">
        <f>+'24-03-315 Ind. EVS'!Z39</f>
        <v>0</v>
      </c>
      <c r="P15" s="63">
        <f>+'24-03-315 Ind. EVS'!AA39</f>
        <v>0</v>
      </c>
      <c r="Q15" s="63">
        <f>+'24-03-315 Ind. EVS'!AB39</f>
        <v>0</v>
      </c>
      <c r="R15" s="63">
        <f>+'24-03-315 Ind. EVS'!AC39</f>
        <v>0</v>
      </c>
      <c r="S15" s="63">
        <f>+'24-03-315 Ind. EVS'!AD39</f>
        <v>0</v>
      </c>
      <c r="T15" s="63">
        <f>+'24-03-315 Ind. EVS'!AE39</f>
        <v>0</v>
      </c>
      <c r="U15" s="63">
        <f>+'24-03-315 Ind. EVS'!AF39</f>
        <v>0</v>
      </c>
      <c r="V15" s="63">
        <f>+'24-03-315 Ind. EVS'!AG39</f>
        <v>0</v>
      </c>
      <c r="W15" s="63">
        <f>+'24-03-315 Ind. EVS'!AH39</f>
        <v>0</v>
      </c>
      <c r="X15" s="86">
        <f>+'24-03-315 Ind. EVS'!AI39</f>
        <v>0</v>
      </c>
      <c r="Y15" s="86">
        <f>+'24-03-315 Ind. EVS'!AJ39</f>
        <v>0</v>
      </c>
    </row>
    <row r="16" spans="1:25" ht="24.75" customHeight="1" x14ac:dyDescent="0.25">
      <c r="A16" s="85" t="s">
        <v>62</v>
      </c>
      <c r="B16" s="63">
        <f>+'24-03-315 Ind. EVS'!J43</f>
        <v>3500000</v>
      </c>
      <c r="C16" s="63">
        <f>+'24-03-315 Ind. EVS'!K43</f>
        <v>791000</v>
      </c>
      <c r="D16" s="63">
        <f>+'24-03-315 Ind. EVS'!M43</f>
        <v>0</v>
      </c>
      <c r="E16" s="63">
        <f>+'24-03-315 Ind. EVS'!N43</f>
        <v>0</v>
      </c>
      <c r="F16" s="63">
        <f>+'24-03-315 Ind. EVS'!O43</f>
        <v>0</v>
      </c>
      <c r="G16" s="63">
        <f>+'24-03-315 Ind. EVS'!R43</f>
        <v>0</v>
      </c>
      <c r="H16" s="63">
        <f>+'24-03-315 Ind. EVS'!S43</f>
        <v>0</v>
      </c>
      <c r="I16" s="63">
        <f>+'24-03-315 Ind. EVS'!T43</f>
        <v>0</v>
      </c>
      <c r="J16" s="63">
        <f>+'24-03-315 Ind. EVS'!U43</f>
        <v>0</v>
      </c>
      <c r="K16" s="63">
        <f>+'24-03-315 Ind. EVS'!V43</f>
        <v>0</v>
      </c>
      <c r="L16" s="63">
        <f>+'24-03-315 Ind. EVS'!W43</f>
        <v>0</v>
      </c>
      <c r="M16" s="63">
        <f>+'24-03-315 Ind. EVS'!X43</f>
        <v>791000</v>
      </c>
      <c r="N16" s="63">
        <f>+'24-03-315 Ind. EVS'!Y43</f>
        <v>791000</v>
      </c>
      <c r="O16" s="63">
        <f>+'24-03-315 Ind. EVS'!Z43</f>
        <v>0</v>
      </c>
      <c r="P16" s="63">
        <f>+'24-03-315 Ind. EVS'!AA43</f>
        <v>0</v>
      </c>
      <c r="Q16" s="63">
        <f>+'24-03-315 Ind. EVS'!AB43</f>
        <v>0</v>
      </c>
      <c r="R16" s="63">
        <f>+'24-03-315 Ind. EVS'!AC43</f>
        <v>0</v>
      </c>
      <c r="S16" s="63">
        <f>+'24-03-315 Ind. EVS'!AD43</f>
        <v>0</v>
      </c>
      <c r="T16" s="63">
        <f>+'24-03-315 Ind. EVS'!AE43</f>
        <v>0</v>
      </c>
      <c r="U16" s="63">
        <f>+'24-03-315 Ind. EVS'!AF43</f>
        <v>0</v>
      </c>
      <c r="V16" s="63">
        <f>+'24-03-315 Ind. EVS'!AG43</f>
        <v>0</v>
      </c>
      <c r="W16" s="63">
        <f>+'24-03-315 Ind. EVS'!AH43</f>
        <v>791000</v>
      </c>
      <c r="X16" s="86">
        <f>+'24-03-315 Ind. EVS'!AI43</f>
        <v>0.22600000000000001</v>
      </c>
      <c r="Y16" s="86">
        <f>+'24-03-315 Ind. EVS'!AJ43</f>
        <v>1.0841714828688981E-2</v>
      </c>
    </row>
    <row r="17" spans="1:25" ht="24.75" customHeight="1" x14ac:dyDescent="0.25">
      <c r="A17" s="85" t="s">
        <v>64</v>
      </c>
      <c r="B17" s="63">
        <f>+'24-03-315 Ind. EVS'!J47</f>
        <v>3500000</v>
      </c>
      <c r="C17" s="63">
        <f>+'24-03-315 Ind. EVS'!K47</f>
        <v>0</v>
      </c>
      <c r="D17" s="63">
        <f>+'24-03-315 Ind. EVS'!M47</f>
        <v>0</v>
      </c>
      <c r="E17" s="63">
        <f>+'24-03-315 Ind. EVS'!N47</f>
        <v>0</v>
      </c>
      <c r="F17" s="63">
        <f>+'24-03-315 Ind. EVS'!O47</f>
        <v>0</v>
      </c>
      <c r="G17" s="63">
        <f>+'24-03-315 Ind. EVS'!R47</f>
        <v>0</v>
      </c>
      <c r="H17" s="63">
        <f>+'24-03-315 Ind. EVS'!S47</f>
        <v>0</v>
      </c>
      <c r="I17" s="63">
        <f>+'24-03-315 Ind. EVS'!T47</f>
        <v>0</v>
      </c>
      <c r="J17" s="63">
        <f>+'24-03-315 Ind. EVS'!U47</f>
        <v>0</v>
      </c>
      <c r="K17" s="63">
        <f>+'24-03-315 Ind. EVS'!V47</f>
        <v>0</v>
      </c>
      <c r="L17" s="63">
        <f>+'24-03-315 Ind. EVS'!W47</f>
        <v>0</v>
      </c>
      <c r="M17" s="63">
        <f>+'24-03-315 Ind. EVS'!X47</f>
        <v>0</v>
      </c>
      <c r="N17" s="63">
        <f>+'24-03-315 Ind. EVS'!Y47</f>
        <v>0</v>
      </c>
      <c r="O17" s="63">
        <f>+'24-03-315 Ind. EVS'!Z47</f>
        <v>0</v>
      </c>
      <c r="P17" s="63">
        <f>+'24-03-315 Ind. EVS'!AA47</f>
        <v>0</v>
      </c>
      <c r="Q17" s="63">
        <f>+'24-03-315 Ind. EVS'!AB47</f>
        <v>0</v>
      </c>
      <c r="R17" s="63">
        <f>+'24-03-315 Ind. EVS'!AC47</f>
        <v>0</v>
      </c>
      <c r="S17" s="63">
        <f>+'24-03-315 Ind. EVS'!AD47</f>
        <v>0</v>
      </c>
      <c r="T17" s="63">
        <f>+'24-03-315 Ind. EVS'!AE47</f>
        <v>0</v>
      </c>
      <c r="U17" s="63">
        <f>+'24-03-315 Ind. EVS'!AF47</f>
        <v>0</v>
      </c>
      <c r="V17" s="63">
        <f>+'24-03-315 Ind. EVS'!AG47</f>
        <v>0</v>
      </c>
      <c r="W17" s="63">
        <f>+'24-03-315 Ind. EVS'!AH47</f>
        <v>0</v>
      </c>
      <c r="X17" s="86">
        <f>+'24-03-315 Ind. EVS'!AI47</f>
        <v>0</v>
      </c>
      <c r="Y17" s="86">
        <f>+'24-03-315 Ind. EVS'!AJ44</f>
        <v>0</v>
      </c>
    </row>
    <row r="18" spans="1:25" ht="24.75" customHeight="1" x14ac:dyDescent="0.25">
      <c r="A18" s="85" t="s">
        <v>66</v>
      </c>
      <c r="B18" s="63">
        <f>+'24-03-315 Ind. EVS'!J51</f>
        <v>3500000</v>
      </c>
      <c r="C18" s="63">
        <f>+'24-03-315 Ind. EVS'!K51</f>
        <v>0</v>
      </c>
      <c r="D18" s="63">
        <f>+'24-03-315 Ind. EVS'!M51</f>
        <v>0</v>
      </c>
      <c r="E18" s="63">
        <f>+'24-03-315 Ind. EVS'!N51</f>
        <v>0</v>
      </c>
      <c r="F18" s="63">
        <f>+'24-03-315 Ind. EVS'!O51</f>
        <v>0</v>
      </c>
      <c r="G18" s="63">
        <f>+'24-03-315 Ind. EVS'!R51</f>
        <v>0</v>
      </c>
      <c r="H18" s="63">
        <f>+'24-03-315 Ind. EVS'!S51</f>
        <v>0</v>
      </c>
      <c r="I18" s="63">
        <f>+'24-03-315 Ind. EVS'!T51</f>
        <v>0</v>
      </c>
      <c r="J18" s="63">
        <f>+'24-03-315 Ind. EVS'!U51</f>
        <v>0</v>
      </c>
      <c r="K18" s="63">
        <f>+'24-03-315 Ind. EVS'!V51</f>
        <v>0</v>
      </c>
      <c r="L18" s="63">
        <f>+'24-03-315 Ind. EVS'!W51</f>
        <v>0</v>
      </c>
      <c r="M18" s="63">
        <f>+'24-03-315 Ind. EVS'!X51</f>
        <v>0</v>
      </c>
      <c r="N18" s="63">
        <f>+'24-03-315 Ind. EVS'!Y51</f>
        <v>0</v>
      </c>
      <c r="O18" s="63">
        <f>+'24-03-315 Ind. EVS'!Z51</f>
        <v>0</v>
      </c>
      <c r="P18" s="63">
        <f>+'24-03-315 Ind. EVS'!AA51</f>
        <v>0</v>
      </c>
      <c r="Q18" s="63">
        <f>+'24-03-315 Ind. EVS'!AB51</f>
        <v>0</v>
      </c>
      <c r="R18" s="63">
        <f>+'24-03-315 Ind. EVS'!AC51</f>
        <v>0</v>
      </c>
      <c r="S18" s="63">
        <f>+'24-03-315 Ind. EVS'!AD51</f>
        <v>0</v>
      </c>
      <c r="T18" s="63">
        <f>+'24-03-315 Ind. EVS'!AE51</f>
        <v>0</v>
      </c>
      <c r="U18" s="63">
        <f>+'24-03-315 Ind. EVS'!AF51</f>
        <v>0</v>
      </c>
      <c r="V18" s="63">
        <f>+'24-03-315 Ind. EVS'!AG51</f>
        <v>0</v>
      </c>
      <c r="W18" s="63">
        <f>+'24-03-315 Ind. EVS'!AH51</f>
        <v>0</v>
      </c>
      <c r="X18" s="86">
        <f>+'24-03-315 Ind. EVS'!AI51</f>
        <v>0</v>
      </c>
      <c r="Y18" s="86">
        <f>+'24-03-315 Ind. EVS'!AJ51</f>
        <v>0</v>
      </c>
    </row>
    <row r="19" spans="1:25" ht="24.75" customHeight="1" x14ac:dyDescent="0.25">
      <c r="A19" s="85" t="s">
        <v>68</v>
      </c>
      <c r="B19" s="63">
        <f>+'24-03-315 Ind. EVS'!J55</f>
        <v>3500000</v>
      </c>
      <c r="C19" s="63">
        <f>+'24-03-315 Ind. EVS'!K55</f>
        <v>0</v>
      </c>
      <c r="D19" s="63">
        <f>+'24-03-315 Ind. EVS'!M55</f>
        <v>0</v>
      </c>
      <c r="E19" s="63">
        <f>+'24-03-315 Ind. EVS'!N55</f>
        <v>0</v>
      </c>
      <c r="F19" s="63">
        <f>+'24-03-315 Ind. EVS'!O55</f>
        <v>0</v>
      </c>
      <c r="G19" s="63">
        <f>+'24-03-315 Ind. EVS'!R55</f>
        <v>0</v>
      </c>
      <c r="H19" s="63">
        <f>+'24-03-315 Ind. EVS'!S55</f>
        <v>0</v>
      </c>
      <c r="I19" s="63">
        <f>+'24-03-315 Ind. EVS'!T55</f>
        <v>0</v>
      </c>
      <c r="J19" s="63">
        <f>+'24-03-315 Ind. EVS'!U55</f>
        <v>0</v>
      </c>
      <c r="K19" s="63">
        <f>+'24-03-315 Ind. EVS'!V55</f>
        <v>0</v>
      </c>
      <c r="L19" s="63">
        <f>+'24-03-315 Ind. EVS'!W55</f>
        <v>0</v>
      </c>
      <c r="M19" s="63">
        <f>+'24-03-315 Ind. EVS'!X55</f>
        <v>0</v>
      </c>
      <c r="N19" s="63">
        <f>+'24-03-315 Ind. EVS'!Y55</f>
        <v>0</v>
      </c>
      <c r="O19" s="63">
        <f>+'24-03-315 Ind. EVS'!Z55</f>
        <v>0</v>
      </c>
      <c r="P19" s="63">
        <f>+'24-03-315 Ind. EVS'!AA55</f>
        <v>0</v>
      </c>
      <c r="Q19" s="63">
        <f>+'24-03-315 Ind. EVS'!AB55</f>
        <v>0</v>
      </c>
      <c r="R19" s="63">
        <f>+'24-03-315 Ind. EVS'!AC55</f>
        <v>0</v>
      </c>
      <c r="S19" s="63">
        <f>+'24-03-315 Ind. EVS'!AD55</f>
        <v>0</v>
      </c>
      <c r="T19" s="63">
        <f>+'24-03-315 Ind. EVS'!AE55</f>
        <v>0</v>
      </c>
      <c r="U19" s="63">
        <f>+'24-03-315 Ind. EVS'!AF55</f>
        <v>0</v>
      </c>
      <c r="V19" s="63">
        <f>+'24-03-315 Ind. EVS'!AG55</f>
        <v>0</v>
      </c>
      <c r="W19" s="63">
        <f>+'24-03-315 Ind. EVS'!AH55</f>
        <v>0</v>
      </c>
      <c r="X19" s="86">
        <f>+'24-03-315 Ind. EVS'!AI55</f>
        <v>0</v>
      </c>
      <c r="Y19" s="86">
        <f>+'24-03-315 Ind. EVS'!AJ55</f>
        <v>0</v>
      </c>
    </row>
    <row r="20" spans="1:25" ht="24.75" customHeight="1" x14ac:dyDescent="0.25">
      <c r="A20" s="87" t="s">
        <v>70</v>
      </c>
      <c r="B20" s="63">
        <f>+'24-03-315 Ind. EVS'!J59</f>
        <v>0</v>
      </c>
      <c r="C20" s="63">
        <f>+'24-03-315 Ind. EVS'!K59</f>
        <v>0</v>
      </c>
      <c r="D20" s="63">
        <f>+'24-03-315 Ind. EVS'!M59</f>
        <v>0</v>
      </c>
      <c r="E20" s="63">
        <f>+'24-03-315 Ind. EVS'!N59</f>
        <v>0</v>
      </c>
      <c r="F20" s="63">
        <f>+'24-03-315 Ind. EVS'!O59</f>
        <v>0</v>
      </c>
      <c r="G20" s="63">
        <f>+'24-03-315 Ind. EVS'!R59</f>
        <v>0</v>
      </c>
      <c r="H20" s="63">
        <f>+'24-03-315 Ind. EVS'!S59</f>
        <v>0</v>
      </c>
      <c r="I20" s="63">
        <f>+'24-03-315 Ind. EVS'!T59</f>
        <v>0</v>
      </c>
      <c r="J20" s="63">
        <f>+'24-03-315 Ind. EVS'!U59</f>
        <v>0</v>
      </c>
      <c r="K20" s="63">
        <f>+'24-03-315 Ind. EVS'!V59</f>
        <v>0</v>
      </c>
      <c r="L20" s="63">
        <f>+'24-03-315 Ind. EVS'!W59</f>
        <v>0</v>
      </c>
      <c r="M20" s="63">
        <f>+'24-03-315 Ind. EVS'!X59</f>
        <v>0</v>
      </c>
      <c r="N20" s="63">
        <f>+'24-03-315 Ind. EVS'!Y59</f>
        <v>0</v>
      </c>
      <c r="O20" s="63">
        <f>+'24-03-315 Ind. EVS'!Z59</f>
        <v>0</v>
      </c>
      <c r="P20" s="63">
        <f>+'24-03-315 Ind. EVS'!AA59</f>
        <v>0</v>
      </c>
      <c r="Q20" s="63">
        <f>+'24-03-315 Ind. EVS'!AB59</f>
        <v>0</v>
      </c>
      <c r="R20" s="63">
        <f>+'24-03-315 Ind. EVS'!AC59</f>
        <v>0</v>
      </c>
      <c r="S20" s="63">
        <f>+'24-03-315 Ind. EVS'!AD59</f>
        <v>0</v>
      </c>
      <c r="T20" s="63">
        <f>+'24-03-315 Ind. EVS'!AE59</f>
        <v>0</v>
      </c>
      <c r="U20" s="63">
        <f>+'24-03-315 Ind. EVS'!AF59</f>
        <v>0</v>
      </c>
      <c r="V20" s="63">
        <f>+'24-03-315 Ind. EVS'!AG59</f>
        <v>0</v>
      </c>
      <c r="W20" s="63">
        <f>+'24-03-315 Ind. EVS'!AH59</f>
        <v>0</v>
      </c>
      <c r="X20" s="86">
        <f>+'24-03-315 Ind. EVS'!AI59</f>
        <v>0</v>
      </c>
      <c r="Y20" s="86">
        <f>+'24-03-315 Ind. EVS'!AJ59</f>
        <v>0</v>
      </c>
    </row>
    <row r="21" spans="1:25" ht="24.75" customHeight="1" x14ac:dyDescent="0.25">
      <c r="A21" s="87" t="s">
        <v>72</v>
      </c>
      <c r="B21" s="63">
        <f>+'24-03-315 Ind. EVS'!J63</f>
        <v>3500000</v>
      </c>
      <c r="C21" s="63">
        <f>+'24-03-315 Ind. EVS'!K63</f>
        <v>3490026</v>
      </c>
      <c r="D21" s="63">
        <f>+'24-03-315 Ind. EVS'!M63</f>
        <v>0</v>
      </c>
      <c r="E21" s="63">
        <f>+'24-03-315 Ind. EVS'!N63</f>
        <v>0</v>
      </c>
      <c r="F21" s="63">
        <f>+'24-03-315 Ind. EVS'!O63</f>
        <v>0</v>
      </c>
      <c r="G21" s="63">
        <f>+'24-03-315 Ind. EVS'!R63</f>
        <v>0</v>
      </c>
      <c r="H21" s="63">
        <f>+'24-03-315 Ind. EVS'!S63</f>
        <v>0</v>
      </c>
      <c r="I21" s="63">
        <f>+'24-03-315 Ind. EVS'!T63</f>
        <v>0</v>
      </c>
      <c r="J21" s="63">
        <f>+'24-03-315 Ind. EVS'!U63</f>
        <v>0</v>
      </c>
      <c r="K21" s="63">
        <f>+'24-03-315 Ind. EVS'!V63</f>
        <v>0</v>
      </c>
      <c r="L21" s="63">
        <f>+'24-03-315 Ind. EVS'!W63</f>
        <v>0</v>
      </c>
      <c r="M21" s="63">
        <f>+'24-03-315 Ind. EVS'!X63</f>
        <v>0</v>
      </c>
      <c r="N21" s="63">
        <f>+'24-03-315 Ind. EVS'!Y63</f>
        <v>0</v>
      </c>
      <c r="O21" s="63">
        <f>+'24-03-315 Ind. EVS'!Z63</f>
        <v>0</v>
      </c>
      <c r="P21" s="63">
        <f>+'24-03-315 Ind. EVS'!AA63</f>
        <v>0</v>
      </c>
      <c r="Q21" s="63">
        <f>+'24-03-315 Ind. EVS'!AB63</f>
        <v>0</v>
      </c>
      <c r="R21" s="63">
        <f>+'24-03-315 Ind. EVS'!AC63</f>
        <v>0</v>
      </c>
      <c r="S21" s="63">
        <f>+'24-03-315 Ind. EVS'!AD63</f>
        <v>0</v>
      </c>
      <c r="T21" s="63">
        <f>+'24-03-315 Ind. EVS'!AE63</f>
        <v>0</v>
      </c>
      <c r="U21" s="63">
        <f>+'24-03-315 Ind. EVS'!AF63</f>
        <v>0</v>
      </c>
      <c r="V21" s="63">
        <f>+'24-03-315 Ind. EVS'!AG63</f>
        <v>0</v>
      </c>
      <c r="W21" s="63">
        <f>+'24-03-315 Ind. EVS'!AH63</f>
        <v>0</v>
      </c>
      <c r="X21" s="86">
        <f>+'24-03-315 Ind. EVS'!AI63</f>
        <v>0</v>
      </c>
      <c r="Y21" s="86">
        <f>+'24-03-315 Ind. EVS'!AJ63</f>
        <v>0</v>
      </c>
    </row>
    <row r="22" spans="1:25" ht="24.75" customHeight="1" x14ac:dyDescent="0.25">
      <c r="A22" s="87" t="s">
        <v>290</v>
      </c>
      <c r="B22" s="63">
        <f>+'24-03-315 Ind. EVS'!J67</f>
        <v>3500000</v>
      </c>
      <c r="C22" s="63">
        <f>+'24-03-315 Ind. EVS'!K67</f>
        <v>1651666</v>
      </c>
      <c r="D22" s="63">
        <f>+'24-03-315 Ind. EVS'!M64</f>
        <v>0</v>
      </c>
      <c r="E22" s="63">
        <f>+'24-03-315 Ind. EVS'!N64</f>
        <v>0</v>
      </c>
      <c r="F22" s="63">
        <f>+'24-03-315 Ind. EVS'!O64</f>
        <v>0</v>
      </c>
      <c r="G22" s="63">
        <f>+'24-03-315 Ind. EVS'!R67</f>
        <v>0</v>
      </c>
      <c r="H22" s="63">
        <f>+'24-03-315 Ind. EVS'!S64</f>
        <v>0</v>
      </c>
      <c r="I22" s="63">
        <f>+'24-03-315 Ind. EVS'!T64</f>
        <v>0</v>
      </c>
      <c r="J22" s="63">
        <f>+'24-03-315 Ind. EVS'!U67</f>
        <v>0</v>
      </c>
      <c r="K22" s="63">
        <f>+'24-03-315 Ind. EVS'!V67</f>
        <v>0</v>
      </c>
      <c r="L22" s="63">
        <f>+'24-03-315 Ind. EVS'!W67</f>
        <v>0</v>
      </c>
      <c r="M22" s="63">
        <f>+'24-03-315 Ind. EVS'!X67</f>
        <v>561680</v>
      </c>
      <c r="N22" s="63">
        <f>+'24-03-315 Ind. EVS'!Y67</f>
        <v>561680</v>
      </c>
      <c r="O22" s="63">
        <f>+'24-03-315 Ind. EVS'!Z64</f>
        <v>0</v>
      </c>
      <c r="P22" s="63">
        <f>+'24-03-315 Ind. EVS'!AA64</f>
        <v>0</v>
      </c>
      <c r="Q22" s="63">
        <f>+'24-03-315 Ind. EVS'!AB64</f>
        <v>0</v>
      </c>
      <c r="R22" s="63">
        <f>+'24-03-315 Ind. EVS'!AC67</f>
        <v>0</v>
      </c>
      <c r="S22" s="63">
        <f>+'24-03-315 Ind. EVS'!AD64</f>
        <v>0</v>
      </c>
      <c r="T22" s="63">
        <f>+'24-03-315 Ind. EVS'!AE64</f>
        <v>0</v>
      </c>
      <c r="U22" s="63">
        <f>+'24-03-315 Ind. EVS'!AF64</f>
        <v>0</v>
      </c>
      <c r="V22" s="63">
        <f>+'24-03-315 Ind. EVS'!AG67</f>
        <v>0</v>
      </c>
      <c r="W22" s="63">
        <f>+'24-03-315 Ind. EVS'!AH67</f>
        <v>561680</v>
      </c>
      <c r="X22" s="86">
        <f>+'24-03-315 Ind. EVS'!AI67</f>
        <v>0.16048000000000001</v>
      </c>
      <c r="Y22" s="86">
        <f>+'24-03-315 Ind. EVS'!AJ67</f>
        <v>7.6985769721593265E-3</v>
      </c>
    </row>
    <row r="23" spans="1:25" ht="24.75" customHeight="1" x14ac:dyDescent="0.25">
      <c r="A23" s="87" t="s">
        <v>74</v>
      </c>
      <c r="B23" s="63">
        <f>+'24-03-315 Ind. EVS'!J71</f>
        <v>3500000</v>
      </c>
      <c r="C23" s="63">
        <f>+'24-03-315 Ind. EVS'!K71</f>
        <v>3499998</v>
      </c>
      <c r="D23" s="63">
        <f>+'24-03-315 Ind. EVS'!M71</f>
        <v>0</v>
      </c>
      <c r="E23" s="63">
        <f>+'24-03-315 Ind. EVS'!N71</f>
        <v>0</v>
      </c>
      <c r="F23" s="63">
        <f>+'24-03-315 Ind. EVS'!O71</f>
        <v>0</v>
      </c>
      <c r="G23" s="63">
        <f>+'24-03-315 Ind. EVS'!R71</f>
        <v>0</v>
      </c>
      <c r="H23" s="63">
        <f>+'24-03-315 Ind. EVS'!S71</f>
        <v>0</v>
      </c>
      <c r="I23" s="63">
        <f>+'24-03-315 Ind. EVS'!T71</f>
        <v>0</v>
      </c>
      <c r="J23" s="63">
        <f>+'24-03-315 Ind. EVS'!U71</f>
        <v>0</v>
      </c>
      <c r="K23" s="63">
        <f>+'24-03-315 Ind. EVS'!V71</f>
        <v>0</v>
      </c>
      <c r="L23" s="63">
        <f>+'24-03-315 Ind. EVS'!W71</f>
        <v>0</v>
      </c>
      <c r="M23" s="63">
        <f>+'24-03-315 Ind. EVS'!X71</f>
        <v>0</v>
      </c>
      <c r="N23" s="63">
        <f>+'24-03-315 Ind. EVS'!Y71</f>
        <v>0</v>
      </c>
      <c r="O23" s="63">
        <f>+'24-03-315 Ind. EVS'!Z71</f>
        <v>0</v>
      </c>
      <c r="P23" s="63">
        <f>+'24-03-315 Ind. EVS'!AA71</f>
        <v>0</v>
      </c>
      <c r="Q23" s="63">
        <f>+'24-03-315 Ind. EVS'!AB71</f>
        <v>0</v>
      </c>
      <c r="R23" s="63">
        <f>+'24-03-315 Ind. EVS'!AC71</f>
        <v>0</v>
      </c>
      <c r="S23" s="63">
        <f>+'24-03-315 Ind. EVS'!AD71</f>
        <v>0</v>
      </c>
      <c r="T23" s="63">
        <f>+'24-03-315 Ind. EVS'!AE71</f>
        <v>0</v>
      </c>
      <c r="U23" s="63">
        <f>+'24-03-315 Ind. EVS'!AF71</f>
        <v>0</v>
      </c>
      <c r="V23" s="63">
        <f>+'24-03-315 Ind. EVS'!AG71</f>
        <v>0</v>
      </c>
      <c r="W23" s="63">
        <f>+'24-03-315 Ind. EVS'!AH71</f>
        <v>0</v>
      </c>
      <c r="X23" s="86">
        <f>+'24-03-315 Ind. EVS'!AI71</f>
        <v>0</v>
      </c>
      <c r="Y23" s="86">
        <f>+'24-03-315 Ind. EVS'!AJ71</f>
        <v>0</v>
      </c>
    </row>
    <row r="24" spans="1:25" ht="24.75" customHeight="1" x14ac:dyDescent="0.25">
      <c r="A24" s="88" t="s">
        <v>76</v>
      </c>
      <c r="B24" s="63">
        <f>+'24-03-315 Ind. EVS'!J76</f>
        <v>1361581000</v>
      </c>
      <c r="C24" s="63">
        <f>+'24-03-315 Ind. EVS'!K76</f>
        <v>1119583002</v>
      </c>
      <c r="D24" s="63">
        <f>+'24-03-315 Ind. EVS'!M76</f>
        <v>0</v>
      </c>
      <c r="E24" s="63">
        <f>+'24-03-315 Ind. EVS'!N76</f>
        <v>0</v>
      </c>
      <c r="F24" s="63">
        <f>+'24-03-315 Ind. EVS'!O76</f>
        <v>0</v>
      </c>
      <c r="G24" s="63">
        <f>+'24-03-315 Ind. EVS'!R76</f>
        <v>0</v>
      </c>
      <c r="H24" s="63">
        <f>+'24-03-315 Ind. EVS'!S76</f>
        <v>13876064</v>
      </c>
      <c r="I24" s="63">
        <f>+'24-03-315 Ind. EVS'!T76</f>
        <v>6868024</v>
      </c>
      <c r="J24" s="63">
        <f>+'24-03-315 Ind. EVS'!U76</f>
        <v>20744088</v>
      </c>
      <c r="K24" s="63">
        <f>+'24-03-315 Ind. EVS'!V76</f>
        <v>7047852</v>
      </c>
      <c r="L24" s="63">
        <f>+'24-03-315 Ind. EVS'!W76</f>
        <v>35788166</v>
      </c>
      <c r="M24" s="63">
        <f>+'24-03-315 Ind. EVS'!X76</f>
        <v>8026152</v>
      </c>
      <c r="N24" s="63">
        <f>+'24-03-315 Ind. EVS'!Y76</f>
        <v>50862170</v>
      </c>
      <c r="O24" s="63">
        <f>+'24-03-315 Ind. EVS'!Z76</f>
        <v>0</v>
      </c>
      <c r="P24" s="63">
        <f>+'24-03-315 Ind. EVS'!AA76</f>
        <v>0</v>
      </c>
      <c r="Q24" s="63">
        <f>+'24-03-315 Ind. EVS'!AB76</f>
        <v>0</v>
      </c>
      <c r="R24" s="63">
        <f>+'24-03-315 Ind. EVS'!AC76</f>
        <v>0</v>
      </c>
      <c r="S24" s="63">
        <f>+'24-03-315 Ind. EVS'!AD76</f>
        <v>0</v>
      </c>
      <c r="T24" s="63">
        <f>+'24-03-315 Ind. EVS'!AE76</f>
        <v>0</v>
      </c>
      <c r="U24" s="63">
        <f>+'24-03-315 Ind. EVS'!AF76</f>
        <v>0</v>
      </c>
      <c r="V24" s="63">
        <f>+'24-03-315 Ind. EVS'!AG76</f>
        <v>0</v>
      </c>
      <c r="W24" s="63">
        <f>+'24-03-315 Ind. EVS'!AH76</f>
        <v>71606258</v>
      </c>
      <c r="X24" s="86">
        <f>+'24-03-315 Ind. EVS'!AI76</f>
        <v>5.2590523810188305E-2</v>
      </c>
      <c r="Y24" s="86">
        <f>+'24-03-315 Ind. EVS'!AJ76</f>
        <v>0.98145970819915174</v>
      </c>
    </row>
    <row r="25" spans="1:25" x14ac:dyDescent="0.25">
      <c r="A25" s="8" t="str">
        <f>"TOTAL ASIG."&amp;" "&amp;$A$5</f>
        <v>TOTAL ASIG. 24-03-315 "Elige Vivir Sano"</v>
      </c>
      <c r="B25" s="74">
        <f t="shared" ref="B25:W25" si="0">SUM(B8:B24)</f>
        <v>1414081000</v>
      </c>
      <c r="C25" s="74">
        <f t="shared" si="0"/>
        <v>1130912193</v>
      </c>
      <c r="D25" s="74">
        <f t="shared" si="0"/>
        <v>0</v>
      </c>
      <c r="E25" s="74">
        <f t="shared" si="0"/>
        <v>0</v>
      </c>
      <c r="F25" s="74">
        <f t="shared" si="0"/>
        <v>0</v>
      </c>
      <c r="G25" s="74">
        <f t="shared" si="0"/>
        <v>0</v>
      </c>
      <c r="H25" s="74">
        <f t="shared" si="0"/>
        <v>13876064</v>
      </c>
      <c r="I25" s="74">
        <f t="shared" si="0"/>
        <v>6868024</v>
      </c>
      <c r="J25" s="74">
        <f t="shared" si="0"/>
        <v>20744088</v>
      </c>
      <c r="K25" s="74">
        <f t="shared" si="0"/>
        <v>7047852</v>
      </c>
      <c r="L25" s="74">
        <f t="shared" si="0"/>
        <v>35788166</v>
      </c>
      <c r="M25" s="74">
        <f t="shared" si="0"/>
        <v>9378832</v>
      </c>
      <c r="N25" s="74">
        <f t="shared" si="0"/>
        <v>52214850</v>
      </c>
      <c r="O25" s="74">
        <f t="shared" si="0"/>
        <v>0</v>
      </c>
      <c r="P25" s="74">
        <f t="shared" si="0"/>
        <v>0</v>
      </c>
      <c r="Q25" s="74">
        <f t="shared" si="0"/>
        <v>0</v>
      </c>
      <c r="R25" s="74">
        <f t="shared" si="0"/>
        <v>0</v>
      </c>
      <c r="S25" s="74">
        <f t="shared" si="0"/>
        <v>0</v>
      </c>
      <c r="T25" s="74">
        <f t="shared" si="0"/>
        <v>0</v>
      </c>
      <c r="U25" s="74">
        <f t="shared" si="0"/>
        <v>0</v>
      </c>
      <c r="V25" s="74">
        <f t="shared" si="0"/>
        <v>0</v>
      </c>
      <c r="W25" s="74">
        <f t="shared" si="0"/>
        <v>72958938</v>
      </c>
      <c r="X25" s="89">
        <f>+'24-03-315 Ind. EVS'!AI77</f>
        <v>0.43907052381018835</v>
      </c>
      <c r="Y25" s="89">
        <f>'24-03-315 Ind. EVS'!AJ77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2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431"/>
  <sheetViews>
    <sheetView topLeftCell="F395" zoomScaleNormal="100" workbookViewId="0">
      <selection activeCell="G402" sqref="G402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07" t="s">
        <v>306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9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customHeight="1" outlineLevel="1" x14ac:dyDescent="0.25">
      <c r="A9" s="18">
        <v>1</v>
      </c>
      <c r="B9" s="19"/>
      <c r="C9" s="91" t="s">
        <v>307</v>
      </c>
      <c r="D9" s="21">
        <v>45366</v>
      </c>
      <c r="E9" s="22" t="s">
        <v>308</v>
      </c>
      <c r="F9" s="22" t="s">
        <v>895</v>
      </c>
      <c r="G9" s="22" t="s">
        <v>896</v>
      </c>
      <c r="H9" s="21"/>
      <c r="I9" s="21"/>
      <c r="J9" s="127">
        <v>92020000</v>
      </c>
      <c r="K9" s="23">
        <v>3160000</v>
      </c>
      <c r="L9" s="22" t="s">
        <v>897</v>
      </c>
      <c r="M9" s="24"/>
      <c r="N9" s="24"/>
      <c r="O9" s="24"/>
      <c r="P9" s="22"/>
      <c r="Q9" s="22"/>
      <c r="R9" s="24"/>
      <c r="S9" s="24"/>
      <c r="T9" s="23">
        <v>3160000</v>
      </c>
      <c r="U9" s="25">
        <f>SUM(R9:T9)</f>
        <v>3160000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3160000</v>
      </c>
      <c r="AI9" s="26">
        <f>IF(ISERROR(AH9/J9),0,AH9/J9)</f>
        <v>3.4340360791132361E-2</v>
      </c>
      <c r="AJ9" s="27">
        <f t="shared" ref="AJ9:AJ15" si="0">IF(ISERROR(AH9/$AH$412),"-",AH9/$AH$412)</f>
        <v>5.6740129514093116E-4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9"/>
      <c r="C10" s="91" t="s">
        <v>309</v>
      </c>
      <c r="D10" s="29">
        <v>45351</v>
      </c>
      <c r="E10" s="30" t="s">
        <v>310</v>
      </c>
      <c r="F10" s="22" t="s">
        <v>895</v>
      </c>
      <c r="G10" s="22" t="s">
        <v>896</v>
      </c>
      <c r="H10" s="21"/>
      <c r="I10" s="21"/>
      <c r="J10" s="141"/>
      <c r="K10" s="31">
        <v>2720000</v>
      </c>
      <c r="L10" s="22" t="s">
        <v>897</v>
      </c>
      <c r="M10" s="24"/>
      <c r="N10" s="24"/>
      <c r="O10" s="24"/>
      <c r="P10" s="30"/>
      <c r="Q10" s="30"/>
      <c r="R10" s="24"/>
      <c r="S10" s="24"/>
      <c r="T10" s="31">
        <v>2720000</v>
      </c>
      <c r="U10" s="25">
        <f t="shared" ref="U10:U14" si="1">SUM(R10:T10)</f>
        <v>2720000</v>
      </c>
      <c r="V10" s="24"/>
      <c r="W10" s="24"/>
      <c r="X10" s="24"/>
      <c r="Y10" s="25">
        <f t="shared" ref="Y10:Y14" si="2">SUM(V10:X10)</f>
        <v>0</v>
      </c>
      <c r="Z10" s="24"/>
      <c r="AA10" s="24"/>
      <c r="AB10" s="24"/>
      <c r="AC10" s="25">
        <f t="shared" ref="AC10:AC14" si="3">SUM(Z10:AB10)</f>
        <v>0</v>
      </c>
      <c r="AD10" s="24"/>
      <c r="AE10" s="24"/>
      <c r="AF10" s="24"/>
      <c r="AG10" s="25">
        <f t="shared" ref="AG10:AG14" si="4">SUM(AD10:AF10)</f>
        <v>0</v>
      </c>
      <c r="AH10" s="25">
        <f t="shared" ref="AH10:AH14" si="5">SUM(U10,Y10,AC10,AG10)</f>
        <v>2720000</v>
      </c>
      <c r="AI10" s="26">
        <f t="shared" ref="AI10:AI14" si="6">IF(ISERROR(AH10/J10),0,AH10/J10)</f>
        <v>0</v>
      </c>
      <c r="AJ10" s="27">
        <f t="shared" si="0"/>
        <v>4.8839605151371288E-4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8">
        <v>3</v>
      </c>
      <c r="B11" s="19"/>
      <c r="C11" s="91" t="s">
        <v>311</v>
      </c>
      <c r="D11" s="29">
        <v>45366</v>
      </c>
      <c r="E11" s="30" t="s">
        <v>312</v>
      </c>
      <c r="F11" s="22" t="s">
        <v>895</v>
      </c>
      <c r="G11" s="22" t="s">
        <v>896</v>
      </c>
      <c r="H11" s="21"/>
      <c r="I11" s="21"/>
      <c r="J11" s="141"/>
      <c r="K11" s="31">
        <v>3130000</v>
      </c>
      <c r="L11" s="22" t="s">
        <v>897</v>
      </c>
      <c r="M11" s="24"/>
      <c r="N11" s="24"/>
      <c r="O11" s="24"/>
      <c r="P11" s="30"/>
      <c r="Q11" s="30"/>
      <c r="R11" s="24"/>
      <c r="S11" s="24"/>
      <c r="T11" s="31">
        <v>3130000</v>
      </c>
      <c r="U11" s="25">
        <f t="shared" si="1"/>
        <v>3130000</v>
      </c>
      <c r="V11" s="24"/>
      <c r="W11" s="24"/>
      <c r="X11" s="24"/>
      <c r="Y11" s="25">
        <f t="shared" si="2"/>
        <v>0</v>
      </c>
      <c r="Z11" s="24"/>
      <c r="AA11" s="24"/>
      <c r="AB11" s="24"/>
      <c r="AC11" s="25">
        <f t="shared" si="3"/>
        <v>0</v>
      </c>
      <c r="AD11" s="24"/>
      <c r="AE11" s="24"/>
      <c r="AF11" s="24"/>
      <c r="AG11" s="25">
        <f t="shared" si="4"/>
        <v>0</v>
      </c>
      <c r="AH11" s="25">
        <f t="shared" si="5"/>
        <v>3130000</v>
      </c>
      <c r="AI11" s="26">
        <f t="shared" si="6"/>
        <v>0</v>
      </c>
      <c r="AJ11" s="27">
        <f t="shared" si="0"/>
        <v>5.6201457398452983E-4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8">
        <v>4</v>
      </c>
      <c r="B12" s="19"/>
      <c r="C12" s="91" t="s">
        <v>313</v>
      </c>
      <c r="D12" s="29">
        <v>45349</v>
      </c>
      <c r="E12" s="30" t="s">
        <v>314</v>
      </c>
      <c r="F12" s="22" t="s">
        <v>895</v>
      </c>
      <c r="G12" s="22" t="s">
        <v>896</v>
      </c>
      <c r="H12" s="21"/>
      <c r="I12" s="21"/>
      <c r="J12" s="141"/>
      <c r="K12" s="31">
        <v>37660000</v>
      </c>
      <c r="L12" s="22" t="s">
        <v>897</v>
      </c>
      <c r="M12" s="24"/>
      <c r="N12" s="24"/>
      <c r="O12" s="24"/>
      <c r="P12" s="30"/>
      <c r="Q12" s="30"/>
      <c r="R12" s="24"/>
      <c r="S12" s="24"/>
      <c r="T12" s="31">
        <v>37660000</v>
      </c>
      <c r="U12" s="25">
        <f t="shared" si="1"/>
        <v>37660000</v>
      </c>
      <c r="V12" s="24"/>
      <c r="W12" s="24"/>
      <c r="X12" s="24"/>
      <c r="Y12" s="25">
        <f t="shared" si="2"/>
        <v>0</v>
      </c>
      <c r="Z12" s="24"/>
      <c r="AA12" s="24"/>
      <c r="AB12" s="24"/>
      <c r="AC12" s="25">
        <f t="shared" si="3"/>
        <v>0</v>
      </c>
      <c r="AD12" s="24"/>
      <c r="AE12" s="24"/>
      <c r="AF12" s="24"/>
      <c r="AG12" s="25">
        <f t="shared" si="4"/>
        <v>0</v>
      </c>
      <c r="AH12" s="25">
        <f t="shared" si="5"/>
        <v>37660000</v>
      </c>
      <c r="AI12" s="26">
        <f t="shared" si="6"/>
        <v>0</v>
      </c>
      <c r="AJ12" s="27">
        <f t="shared" si="0"/>
        <v>6.7621306250023631E-3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8">
        <v>5</v>
      </c>
      <c r="B13" s="19"/>
      <c r="C13" s="91" t="s">
        <v>315</v>
      </c>
      <c r="D13" s="29">
        <v>45392</v>
      </c>
      <c r="E13" s="30" t="s">
        <v>316</v>
      </c>
      <c r="F13" s="22" t="s">
        <v>895</v>
      </c>
      <c r="G13" s="22" t="s">
        <v>896</v>
      </c>
      <c r="H13" s="21"/>
      <c r="I13" s="21"/>
      <c r="J13" s="141"/>
      <c r="K13" s="31">
        <v>37780000</v>
      </c>
      <c r="L13" s="22" t="s">
        <v>897</v>
      </c>
      <c r="M13" s="24"/>
      <c r="N13" s="24"/>
      <c r="O13" s="24"/>
      <c r="P13" s="30"/>
      <c r="Q13" s="30"/>
      <c r="R13" s="24"/>
      <c r="S13" s="24"/>
      <c r="T13" s="31"/>
      <c r="U13" s="25">
        <f t="shared" ref="U13" si="7">SUM(R13:T13)</f>
        <v>0</v>
      </c>
      <c r="V13" s="24">
        <v>37780000</v>
      </c>
      <c r="W13" s="24"/>
      <c r="X13" s="24"/>
      <c r="Y13" s="25">
        <f t="shared" ref="Y13" si="8">SUM(V13:X13)</f>
        <v>37780000</v>
      </c>
      <c r="Z13" s="24"/>
      <c r="AA13" s="24"/>
      <c r="AB13" s="24"/>
      <c r="AC13" s="25">
        <f t="shared" ref="AC13" si="9">SUM(Z13:AB13)</f>
        <v>0</v>
      </c>
      <c r="AD13" s="24"/>
      <c r="AE13" s="24"/>
      <c r="AF13" s="24"/>
      <c r="AG13" s="25">
        <f t="shared" ref="AG13" si="10">SUM(AD13:AF13)</f>
        <v>0</v>
      </c>
      <c r="AH13" s="25">
        <f t="shared" ref="AH13" si="11">SUM(U13,Y13,AC13,AG13)</f>
        <v>37780000</v>
      </c>
      <c r="AI13" s="26">
        <f t="shared" ref="AI13" si="12">IF(ISERROR(AH13/J13),0,AH13/J13)</f>
        <v>0</v>
      </c>
      <c r="AJ13" s="27">
        <f t="shared" si="0"/>
        <v>6.7836775096279675E-3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8">
        <v>5</v>
      </c>
      <c r="B14" s="19"/>
      <c r="C14" s="91" t="s">
        <v>317</v>
      </c>
      <c r="D14" s="29">
        <v>45373</v>
      </c>
      <c r="E14" s="30" t="s">
        <v>318</v>
      </c>
      <c r="F14" s="22" t="s">
        <v>895</v>
      </c>
      <c r="G14" s="22" t="s">
        <v>896</v>
      </c>
      <c r="H14" s="21"/>
      <c r="I14" s="21"/>
      <c r="J14" s="141"/>
      <c r="K14" s="31">
        <v>3010000</v>
      </c>
      <c r="L14" s="22" t="s">
        <v>897</v>
      </c>
      <c r="M14" s="24"/>
      <c r="N14" s="24"/>
      <c r="O14" s="24"/>
      <c r="P14" s="30"/>
      <c r="Q14" s="30"/>
      <c r="R14" s="24"/>
      <c r="S14" s="24"/>
      <c r="T14" s="31"/>
      <c r="U14" s="25">
        <f t="shared" si="1"/>
        <v>0</v>
      </c>
      <c r="V14" s="31">
        <v>3010000</v>
      </c>
      <c r="W14" s="24"/>
      <c r="X14" s="24"/>
      <c r="Y14" s="25">
        <f t="shared" si="2"/>
        <v>3010000</v>
      </c>
      <c r="Z14" s="24"/>
      <c r="AA14" s="24"/>
      <c r="AB14" s="24"/>
      <c r="AC14" s="25">
        <f t="shared" si="3"/>
        <v>0</v>
      </c>
      <c r="AD14" s="24"/>
      <c r="AE14" s="24"/>
      <c r="AF14" s="24"/>
      <c r="AG14" s="25">
        <f t="shared" si="4"/>
        <v>0</v>
      </c>
      <c r="AH14" s="25">
        <f t="shared" si="5"/>
        <v>3010000</v>
      </c>
      <c r="AI14" s="26">
        <f t="shared" si="6"/>
        <v>0</v>
      </c>
      <c r="AJ14" s="27">
        <f t="shared" si="0"/>
        <v>5.4046768935892486E-4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outlineLevel="1" x14ac:dyDescent="0.25">
      <c r="A15" s="18">
        <v>6</v>
      </c>
      <c r="B15" s="19"/>
      <c r="C15" s="91" t="s">
        <v>319</v>
      </c>
      <c r="D15" s="29">
        <v>45365</v>
      </c>
      <c r="E15" s="30" t="s">
        <v>320</v>
      </c>
      <c r="F15" s="22" t="s">
        <v>895</v>
      </c>
      <c r="G15" s="22" t="s">
        <v>896</v>
      </c>
      <c r="H15" s="21"/>
      <c r="I15" s="21"/>
      <c r="J15" s="128"/>
      <c r="K15" s="31">
        <v>4560000</v>
      </c>
      <c r="L15" s="22" t="s">
        <v>897</v>
      </c>
      <c r="M15" s="24"/>
      <c r="N15" s="24"/>
      <c r="O15" s="24"/>
      <c r="P15" s="30"/>
      <c r="Q15" s="30"/>
      <c r="R15" s="24"/>
      <c r="S15" s="24"/>
      <c r="T15" s="31">
        <v>4560000</v>
      </c>
      <c r="U15" s="25">
        <f>SUM(R15:T15)</f>
        <v>4560000</v>
      </c>
      <c r="V15" s="24"/>
      <c r="W15" s="24"/>
      <c r="X15" s="24"/>
      <c r="Y15" s="25">
        <f>SUM(V15:X15)</f>
        <v>0</v>
      </c>
      <c r="Z15" s="24"/>
      <c r="AA15" s="24"/>
      <c r="AB15" s="24"/>
      <c r="AC15" s="25">
        <f>SUM(Z15:AB15)</f>
        <v>0</v>
      </c>
      <c r="AD15" s="24"/>
      <c r="AE15" s="24"/>
      <c r="AF15" s="24"/>
      <c r="AG15" s="25">
        <f>SUM(AD15:AF15)</f>
        <v>0</v>
      </c>
      <c r="AH15" s="25">
        <f>SUM(U15,Y15,AC15,AG15)</f>
        <v>4560000</v>
      </c>
      <c r="AI15" s="26">
        <f>IF(ISERROR(AH15/J15),0,AH15/J15)</f>
        <v>0</v>
      </c>
      <c r="AJ15" s="27">
        <f t="shared" si="0"/>
        <v>8.1878161577298922E-4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s="37" customFormat="1" ht="12.75" customHeight="1" x14ac:dyDescent="0.25">
      <c r="A16" s="117" t="s">
        <v>47</v>
      </c>
      <c r="B16" s="118"/>
      <c r="C16" s="119"/>
      <c r="D16" s="119"/>
      <c r="E16" s="119"/>
      <c r="F16" s="119"/>
      <c r="G16" s="119"/>
      <c r="H16" s="119"/>
      <c r="I16" s="120"/>
      <c r="J16" s="33">
        <f>SUM(J9:J15)</f>
        <v>92020000</v>
      </c>
      <c r="K16" s="33">
        <f>SUM(K9:K15)</f>
        <v>92020000</v>
      </c>
      <c r="L16" s="32"/>
      <c r="M16" s="33">
        <f>SUM(M9:M15)</f>
        <v>0</v>
      </c>
      <c r="N16" s="33">
        <f>SUM(N9:N15)</f>
        <v>0</v>
      </c>
      <c r="O16" s="33">
        <f>SUM(O9:O15)</f>
        <v>0</v>
      </c>
      <c r="P16" s="34"/>
      <c r="Q16" s="35"/>
      <c r="R16" s="33">
        <f>SUM(R9:R15)</f>
        <v>0</v>
      </c>
      <c r="S16" s="33">
        <f t="shared" ref="S16:AH16" si="13">SUM(S9:S15)</f>
        <v>0</v>
      </c>
      <c r="T16" s="33">
        <f t="shared" si="13"/>
        <v>51230000</v>
      </c>
      <c r="U16" s="33">
        <f t="shared" si="13"/>
        <v>51230000</v>
      </c>
      <c r="V16" s="33">
        <f t="shared" si="13"/>
        <v>40790000</v>
      </c>
      <c r="W16" s="33">
        <f t="shared" si="13"/>
        <v>0</v>
      </c>
      <c r="X16" s="33">
        <f t="shared" si="13"/>
        <v>0</v>
      </c>
      <c r="Y16" s="33">
        <f t="shared" si="13"/>
        <v>40790000</v>
      </c>
      <c r="Z16" s="33">
        <f t="shared" si="13"/>
        <v>0</v>
      </c>
      <c r="AA16" s="33">
        <f t="shared" si="13"/>
        <v>0</v>
      </c>
      <c r="AB16" s="33">
        <f t="shared" si="13"/>
        <v>0</v>
      </c>
      <c r="AC16" s="33">
        <f t="shared" si="13"/>
        <v>0</v>
      </c>
      <c r="AD16" s="33">
        <f t="shared" si="13"/>
        <v>0</v>
      </c>
      <c r="AE16" s="33">
        <f t="shared" si="13"/>
        <v>0</v>
      </c>
      <c r="AF16" s="33">
        <f t="shared" si="13"/>
        <v>0</v>
      </c>
      <c r="AG16" s="33">
        <f t="shared" si="13"/>
        <v>0</v>
      </c>
      <c r="AH16" s="33">
        <f t="shared" si="13"/>
        <v>92020000</v>
      </c>
      <c r="AI16" s="36">
        <f>IF(ISERROR(AH16/J16),0,AH16/J16)</f>
        <v>1</v>
      </c>
      <c r="AJ16" s="36">
        <f>IF(ISERROR(AH16/$AH$412),0,AH16/$AH$412)</f>
        <v>1.652286936040142E-2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 x14ac:dyDescent="0.25">
      <c r="A17" s="129" t="s">
        <v>48</v>
      </c>
      <c r="B17" s="130"/>
      <c r="C17" s="130"/>
      <c r="D17" s="130"/>
      <c r="E17" s="131"/>
      <c r="F17" s="9"/>
      <c r="G17" s="10"/>
      <c r="H17" s="11"/>
      <c r="I17" s="11"/>
      <c r="J17" s="39"/>
      <c r="K17" s="13"/>
      <c r="L17" s="14"/>
      <c r="M17" s="15"/>
      <c r="N17" s="15"/>
      <c r="O17" s="15"/>
      <c r="P17" s="10"/>
      <c r="Q17" s="16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7"/>
      <c r="AJ17" s="17"/>
    </row>
    <row r="18" spans="1:106" ht="12.75" customHeight="1" outlineLevel="1" x14ac:dyDescent="0.25">
      <c r="A18" s="18">
        <v>1</v>
      </c>
      <c r="B18" s="19"/>
      <c r="C18" s="64" t="s">
        <v>321</v>
      </c>
      <c r="D18" s="21">
        <v>45357</v>
      </c>
      <c r="E18" s="22" t="s">
        <v>322</v>
      </c>
      <c r="F18" s="22" t="s">
        <v>895</v>
      </c>
      <c r="G18" s="22" t="s">
        <v>896</v>
      </c>
      <c r="H18" s="21"/>
      <c r="I18" s="21"/>
      <c r="J18" s="132">
        <v>114882432</v>
      </c>
      <c r="K18" s="23">
        <v>39210000</v>
      </c>
      <c r="L18" s="22" t="s">
        <v>897</v>
      </c>
      <c r="M18" s="24"/>
      <c r="N18" s="24"/>
      <c r="O18" s="24"/>
      <c r="P18" s="22"/>
      <c r="Q18" s="22"/>
      <c r="R18" s="24"/>
      <c r="S18" s="24"/>
      <c r="T18" s="24"/>
      <c r="U18" s="25">
        <f>SUM(R18:T18)</f>
        <v>0</v>
      </c>
      <c r="V18" s="23">
        <v>39210000</v>
      </c>
      <c r="W18" s="24"/>
      <c r="X18" s="24"/>
      <c r="Y18" s="25">
        <f>SUM(V18:X18)</f>
        <v>39210000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39210000</v>
      </c>
      <c r="AI18" s="26">
        <f>IF(ISERROR(AH18/J18),0,AH18/J18)</f>
        <v>0.34130544868688018</v>
      </c>
      <c r="AJ18" s="27">
        <f t="shared" ref="AJ18:AJ28" si="14">IF(ISERROR(AH18/$AH$412),"-",AH18/$AH$412)</f>
        <v>7.0404445514164271E-3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outlineLevel="1" x14ac:dyDescent="0.25">
      <c r="A19" s="18">
        <v>2</v>
      </c>
      <c r="B19" s="19"/>
      <c r="C19" s="64" t="s">
        <v>323</v>
      </c>
      <c r="D19" s="29">
        <v>45372</v>
      </c>
      <c r="E19" s="30" t="s">
        <v>99</v>
      </c>
      <c r="F19" s="22" t="s">
        <v>895</v>
      </c>
      <c r="G19" s="22" t="s">
        <v>896</v>
      </c>
      <c r="H19" s="29"/>
      <c r="I19" s="29"/>
      <c r="J19" s="145"/>
      <c r="K19" s="31">
        <v>39080000</v>
      </c>
      <c r="L19" s="22" t="s">
        <v>897</v>
      </c>
      <c r="M19" s="24"/>
      <c r="N19" s="24"/>
      <c r="O19" s="24"/>
      <c r="P19" s="30"/>
      <c r="Q19" s="30"/>
      <c r="R19" s="24"/>
      <c r="S19" s="24"/>
      <c r="T19" s="24"/>
      <c r="U19" s="25">
        <f t="shared" ref="U19:U25" si="15">SUM(R19:T19)</f>
        <v>0</v>
      </c>
      <c r="V19" s="31"/>
      <c r="W19" s="31">
        <v>39080000</v>
      </c>
      <c r="X19" s="24"/>
      <c r="Y19" s="25">
        <f t="shared" ref="Y19:Y25" si="16">SUM(V19:X19)</f>
        <v>39080000</v>
      </c>
      <c r="Z19" s="24"/>
      <c r="AA19" s="24"/>
      <c r="AB19" s="24"/>
      <c r="AC19" s="25">
        <f t="shared" ref="AC19:AC25" si="17">SUM(Z19:AB19)</f>
        <v>0</v>
      </c>
      <c r="AD19" s="24"/>
      <c r="AE19" s="24"/>
      <c r="AF19" s="24"/>
      <c r="AG19" s="25">
        <f t="shared" ref="AG19:AG25" si="18">SUM(AD19:AF19)</f>
        <v>0</v>
      </c>
      <c r="AH19" s="25">
        <f t="shared" ref="AH19:AH25" si="19">SUM(U19,Y19,AC19,AG19)</f>
        <v>39080000</v>
      </c>
      <c r="AI19" s="26">
        <f t="shared" ref="AI19:AI25" si="20">IF(ISERROR(AH19/J19),0,AH19/J19)</f>
        <v>0</v>
      </c>
      <c r="AJ19" s="27">
        <f t="shared" si="14"/>
        <v>7.0171020930720213E-3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8">
        <v>3</v>
      </c>
      <c r="B20" s="19"/>
      <c r="C20" s="64" t="s">
        <v>324</v>
      </c>
      <c r="D20" s="29">
        <v>45344</v>
      </c>
      <c r="E20" s="30" t="s">
        <v>325</v>
      </c>
      <c r="F20" s="22" t="s">
        <v>895</v>
      </c>
      <c r="G20" s="22" t="s">
        <v>896</v>
      </c>
      <c r="H20" s="29"/>
      <c r="I20" s="29"/>
      <c r="J20" s="145"/>
      <c r="K20" s="31">
        <v>2300000</v>
      </c>
      <c r="L20" s="22" t="s">
        <v>897</v>
      </c>
      <c r="M20" s="24"/>
      <c r="N20" s="24"/>
      <c r="O20" s="24"/>
      <c r="P20" s="30"/>
      <c r="Q20" s="30"/>
      <c r="R20" s="24"/>
      <c r="S20" s="24"/>
      <c r="T20" s="24"/>
      <c r="U20" s="25">
        <f t="shared" si="15"/>
        <v>0</v>
      </c>
      <c r="V20" s="31">
        <v>2300000</v>
      </c>
      <c r="W20" s="24"/>
      <c r="X20" s="24"/>
      <c r="Y20" s="25">
        <f t="shared" si="16"/>
        <v>2300000</v>
      </c>
      <c r="Z20" s="24"/>
      <c r="AA20" s="24"/>
      <c r="AB20" s="24"/>
      <c r="AC20" s="25">
        <f t="shared" si="17"/>
        <v>0</v>
      </c>
      <c r="AD20" s="24"/>
      <c r="AE20" s="24"/>
      <c r="AF20" s="24"/>
      <c r="AG20" s="25">
        <f t="shared" si="18"/>
        <v>0</v>
      </c>
      <c r="AH20" s="25">
        <f t="shared" si="19"/>
        <v>2300000</v>
      </c>
      <c r="AI20" s="26">
        <f t="shared" si="20"/>
        <v>0</v>
      </c>
      <c r="AJ20" s="27">
        <f t="shared" si="14"/>
        <v>4.1298195532409542E-4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outlineLevel="1" x14ac:dyDescent="0.25">
      <c r="A21" s="18">
        <v>4</v>
      </c>
      <c r="B21" s="19"/>
      <c r="C21" s="64" t="s">
        <v>326</v>
      </c>
      <c r="D21" s="29">
        <v>45344</v>
      </c>
      <c r="E21" s="30" t="s">
        <v>327</v>
      </c>
      <c r="F21" s="22" t="s">
        <v>895</v>
      </c>
      <c r="G21" s="22" t="s">
        <v>896</v>
      </c>
      <c r="H21" s="29"/>
      <c r="I21" s="29"/>
      <c r="J21" s="145"/>
      <c r="K21" s="31">
        <v>2300000</v>
      </c>
      <c r="L21" s="22" t="s">
        <v>897</v>
      </c>
      <c r="M21" s="24"/>
      <c r="N21" s="24"/>
      <c r="O21" s="24"/>
      <c r="P21" s="30"/>
      <c r="Q21" s="30"/>
      <c r="R21" s="24"/>
      <c r="S21" s="24"/>
      <c r="T21" s="24"/>
      <c r="U21" s="25">
        <f t="shared" si="15"/>
        <v>0</v>
      </c>
      <c r="V21" s="31">
        <v>2300000</v>
      </c>
      <c r="W21" s="24"/>
      <c r="X21" s="24"/>
      <c r="Y21" s="25">
        <f t="shared" si="16"/>
        <v>2300000</v>
      </c>
      <c r="Z21" s="24"/>
      <c r="AA21" s="24"/>
      <c r="AB21" s="24"/>
      <c r="AC21" s="25">
        <f t="shared" si="17"/>
        <v>0</v>
      </c>
      <c r="AD21" s="24"/>
      <c r="AE21" s="24"/>
      <c r="AF21" s="24"/>
      <c r="AG21" s="25">
        <f t="shared" si="18"/>
        <v>0</v>
      </c>
      <c r="AH21" s="25">
        <f t="shared" si="19"/>
        <v>2300000</v>
      </c>
      <c r="AI21" s="26">
        <f t="shared" si="20"/>
        <v>0</v>
      </c>
      <c r="AJ21" s="27">
        <f t="shared" si="14"/>
        <v>4.1298195532409542E-4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5</v>
      </c>
      <c r="B22" s="19"/>
      <c r="C22" s="64" t="s">
        <v>328</v>
      </c>
      <c r="D22" s="29">
        <v>45344</v>
      </c>
      <c r="E22" s="30" t="s">
        <v>329</v>
      </c>
      <c r="F22" s="22" t="s">
        <v>895</v>
      </c>
      <c r="G22" s="22" t="s">
        <v>896</v>
      </c>
      <c r="H22" s="29"/>
      <c r="I22" s="29"/>
      <c r="J22" s="145"/>
      <c r="K22" s="31">
        <v>3530000</v>
      </c>
      <c r="L22" s="22" t="s">
        <v>897</v>
      </c>
      <c r="M22" s="24"/>
      <c r="N22" s="24"/>
      <c r="O22" s="24"/>
      <c r="P22" s="30"/>
      <c r="Q22" s="30"/>
      <c r="R22" s="24"/>
      <c r="S22" s="24"/>
      <c r="T22" s="24"/>
      <c r="U22" s="25">
        <f t="shared" si="15"/>
        <v>0</v>
      </c>
      <c r="V22" s="31">
        <v>3530000</v>
      </c>
      <c r="W22" s="24"/>
      <c r="X22" s="24"/>
      <c r="Y22" s="25">
        <f t="shared" si="16"/>
        <v>3530000</v>
      </c>
      <c r="Z22" s="24"/>
      <c r="AA22" s="24"/>
      <c r="AB22" s="24"/>
      <c r="AC22" s="25">
        <f t="shared" si="17"/>
        <v>0</v>
      </c>
      <c r="AD22" s="24"/>
      <c r="AE22" s="24"/>
      <c r="AF22" s="24"/>
      <c r="AG22" s="25">
        <f t="shared" si="18"/>
        <v>0</v>
      </c>
      <c r="AH22" s="25">
        <f t="shared" si="19"/>
        <v>3530000</v>
      </c>
      <c r="AI22" s="26">
        <f t="shared" si="20"/>
        <v>0</v>
      </c>
      <c r="AJ22" s="27">
        <f t="shared" si="14"/>
        <v>6.3383752273654648E-4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8">
        <v>6</v>
      </c>
      <c r="B23" s="19"/>
      <c r="C23" s="64" t="s">
        <v>330</v>
      </c>
      <c r="D23" s="29">
        <v>45357</v>
      </c>
      <c r="E23" s="30" t="s">
        <v>331</v>
      </c>
      <c r="F23" s="22" t="s">
        <v>895</v>
      </c>
      <c r="G23" s="22" t="s">
        <v>896</v>
      </c>
      <c r="H23" s="29"/>
      <c r="I23" s="29"/>
      <c r="J23" s="145"/>
      <c r="K23" s="31">
        <v>2910000</v>
      </c>
      <c r="L23" s="22" t="s">
        <v>897</v>
      </c>
      <c r="M23" s="24"/>
      <c r="N23" s="24"/>
      <c r="O23" s="24"/>
      <c r="P23" s="30"/>
      <c r="Q23" s="30"/>
      <c r="R23" s="24"/>
      <c r="S23" s="24"/>
      <c r="T23" s="24"/>
      <c r="U23" s="25">
        <f t="shared" si="15"/>
        <v>0</v>
      </c>
      <c r="V23" s="31">
        <v>2910000</v>
      </c>
      <c r="W23" s="24"/>
      <c r="X23" s="24"/>
      <c r="Y23" s="25">
        <f t="shared" si="16"/>
        <v>2910000</v>
      </c>
      <c r="Z23" s="24"/>
      <c r="AA23" s="24"/>
      <c r="AB23" s="24"/>
      <c r="AC23" s="25">
        <f t="shared" si="17"/>
        <v>0</v>
      </c>
      <c r="AD23" s="24"/>
      <c r="AE23" s="24"/>
      <c r="AF23" s="24"/>
      <c r="AG23" s="25">
        <f t="shared" si="18"/>
        <v>0</v>
      </c>
      <c r="AH23" s="25">
        <f t="shared" si="19"/>
        <v>2910000</v>
      </c>
      <c r="AI23" s="26">
        <f t="shared" si="20"/>
        <v>0</v>
      </c>
      <c r="AJ23" s="27">
        <f t="shared" si="14"/>
        <v>5.225119521709208E-4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8">
        <v>7</v>
      </c>
      <c r="B24" s="19"/>
      <c r="C24" s="64" t="s">
        <v>332</v>
      </c>
      <c r="D24" s="29">
        <v>45378</v>
      </c>
      <c r="E24" s="30" t="s">
        <v>333</v>
      </c>
      <c r="F24" s="22" t="s">
        <v>895</v>
      </c>
      <c r="G24" s="22" t="s">
        <v>896</v>
      </c>
      <c r="H24" s="29"/>
      <c r="I24" s="29"/>
      <c r="J24" s="145"/>
      <c r="K24" s="31">
        <v>2300000</v>
      </c>
      <c r="L24" s="22" t="s">
        <v>897</v>
      </c>
      <c r="M24" s="24"/>
      <c r="N24" s="24"/>
      <c r="O24" s="24"/>
      <c r="P24" s="30"/>
      <c r="Q24" s="30"/>
      <c r="R24" s="24"/>
      <c r="S24" s="24"/>
      <c r="T24" s="24"/>
      <c r="U24" s="25">
        <f t="shared" si="15"/>
        <v>0</v>
      </c>
      <c r="V24" s="31">
        <v>2300000</v>
      </c>
      <c r="W24" s="24"/>
      <c r="X24" s="24"/>
      <c r="Y24" s="25">
        <f t="shared" si="16"/>
        <v>2300000</v>
      </c>
      <c r="Z24" s="24"/>
      <c r="AA24" s="24"/>
      <c r="AB24" s="24"/>
      <c r="AC24" s="25">
        <f t="shared" si="17"/>
        <v>0</v>
      </c>
      <c r="AD24" s="24"/>
      <c r="AE24" s="24"/>
      <c r="AF24" s="24"/>
      <c r="AG24" s="25">
        <f t="shared" si="18"/>
        <v>0</v>
      </c>
      <c r="AH24" s="25">
        <f t="shared" si="19"/>
        <v>2300000</v>
      </c>
      <c r="AI24" s="26">
        <f t="shared" si="20"/>
        <v>0</v>
      </c>
      <c r="AJ24" s="27">
        <f t="shared" si="14"/>
        <v>4.1298195532409542E-4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8">
        <v>8</v>
      </c>
      <c r="B25" s="19"/>
      <c r="C25" s="64" t="s">
        <v>334</v>
      </c>
      <c r="D25" s="29">
        <v>45344</v>
      </c>
      <c r="E25" s="30" t="s">
        <v>335</v>
      </c>
      <c r="F25" s="22" t="s">
        <v>895</v>
      </c>
      <c r="G25" s="22" t="s">
        <v>896</v>
      </c>
      <c r="H25" s="29"/>
      <c r="I25" s="29"/>
      <c r="J25" s="145"/>
      <c r="K25" s="31">
        <v>5310000</v>
      </c>
      <c r="L25" s="22" t="s">
        <v>897</v>
      </c>
      <c r="M25" s="24"/>
      <c r="N25" s="24"/>
      <c r="O25" s="24"/>
      <c r="P25" s="30"/>
      <c r="Q25" s="30"/>
      <c r="R25" s="24"/>
      <c r="S25" s="24"/>
      <c r="T25" s="24"/>
      <c r="U25" s="25">
        <f t="shared" si="15"/>
        <v>0</v>
      </c>
      <c r="V25" s="31">
        <v>5310000</v>
      </c>
      <c r="W25" s="24"/>
      <c r="X25" s="24"/>
      <c r="Y25" s="25">
        <f t="shared" si="16"/>
        <v>5310000</v>
      </c>
      <c r="Z25" s="24"/>
      <c r="AA25" s="24"/>
      <c r="AB25" s="24"/>
      <c r="AC25" s="25">
        <f t="shared" si="17"/>
        <v>0</v>
      </c>
      <c r="AD25" s="24"/>
      <c r="AE25" s="24"/>
      <c r="AF25" s="24"/>
      <c r="AG25" s="25">
        <f t="shared" si="18"/>
        <v>0</v>
      </c>
      <c r="AH25" s="25">
        <f t="shared" si="19"/>
        <v>5310000</v>
      </c>
      <c r="AI25" s="26">
        <f t="shared" si="20"/>
        <v>0</v>
      </c>
      <c r="AJ25" s="27">
        <f t="shared" si="14"/>
        <v>9.5344964468302039E-4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8">
        <v>9</v>
      </c>
      <c r="B26" s="19"/>
      <c r="C26" s="64" t="s">
        <v>336</v>
      </c>
      <c r="D26" s="29">
        <v>45344</v>
      </c>
      <c r="E26" s="30" t="s">
        <v>95</v>
      </c>
      <c r="F26" s="22" t="s">
        <v>895</v>
      </c>
      <c r="G26" s="22" t="s">
        <v>896</v>
      </c>
      <c r="H26" s="29"/>
      <c r="I26" s="29"/>
      <c r="J26" s="145"/>
      <c r="K26" s="31">
        <v>17000000</v>
      </c>
      <c r="L26" s="22" t="s">
        <v>897</v>
      </c>
      <c r="M26" s="24"/>
      <c r="N26" s="24"/>
      <c r="O26" s="24"/>
      <c r="P26" s="30"/>
      <c r="Q26" s="30"/>
      <c r="R26" s="24"/>
      <c r="S26" s="24"/>
      <c r="T26" s="24"/>
      <c r="U26" s="25">
        <f>SUM(R26:T26)</f>
        <v>0</v>
      </c>
      <c r="V26" s="31">
        <v>17000000</v>
      </c>
      <c r="W26" s="24"/>
      <c r="X26" s="24"/>
      <c r="Y26" s="25">
        <f>SUM(V26:X26)</f>
        <v>17000000</v>
      </c>
      <c r="Z26" s="24"/>
      <c r="AA26" s="24"/>
      <c r="AB26" s="24"/>
      <c r="AC26" s="25">
        <f>SUM(Z26:AB26)</f>
        <v>0</v>
      </c>
      <c r="AD26" s="24"/>
      <c r="AE26" s="24"/>
      <c r="AF26" s="24"/>
      <c r="AG26" s="25">
        <f>SUM(AD26:AF26)</f>
        <v>0</v>
      </c>
      <c r="AH26" s="25">
        <f>SUM(U26,Y26,AC26,AG26)</f>
        <v>17000000</v>
      </c>
      <c r="AI26" s="26">
        <f>IF(ISERROR(AH26/J26),0,AH26/J26)</f>
        <v>0</v>
      </c>
      <c r="AJ26" s="27">
        <f t="shared" si="14"/>
        <v>3.0524753219607053E-3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outlineLevel="1" x14ac:dyDescent="0.25">
      <c r="A27" s="18">
        <v>10</v>
      </c>
      <c r="B27" s="19"/>
      <c r="C27" s="64"/>
      <c r="D27" s="29"/>
      <c r="E27" s="30"/>
      <c r="F27" s="22"/>
      <c r="G27" s="22"/>
      <c r="H27" s="29"/>
      <c r="I27" s="29"/>
      <c r="J27" s="145"/>
      <c r="K27" s="31">
        <f>97944+(24486*4)+85702</f>
        <v>281590</v>
      </c>
      <c r="L27" s="22" t="s">
        <v>303</v>
      </c>
      <c r="M27" s="24"/>
      <c r="N27" s="24"/>
      <c r="O27" s="24"/>
      <c r="P27" s="30"/>
      <c r="Q27" s="30"/>
      <c r="R27" s="24"/>
      <c r="S27" s="24"/>
      <c r="T27" s="24">
        <v>97944</v>
      </c>
      <c r="U27" s="25">
        <f>SUM(R27:T27)</f>
        <v>97944</v>
      </c>
      <c r="V27" s="24">
        <f>(24486)+85702</f>
        <v>110188</v>
      </c>
      <c r="W27" s="24">
        <f>24486*3</f>
        <v>73458</v>
      </c>
      <c r="X27" s="24"/>
      <c r="Y27" s="25">
        <f>SUM(V27:X27)</f>
        <v>183646</v>
      </c>
      <c r="Z27" s="24"/>
      <c r="AA27" s="24"/>
      <c r="AB27" s="24"/>
      <c r="AC27" s="25">
        <f>SUM(Z27:AB27)</f>
        <v>0</v>
      </c>
      <c r="AD27" s="24"/>
      <c r="AE27" s="24"/>
      <c r="AF27" s="24"/>
      <c r="AG27" s="25">
        <f>SUM(AD27:AF27)</f>
        <v>0</v>
      </c>
      <c r="AH27" s="25">
        <f>SUM(U27,Y27,AC27,AG27)</f>
        <v>281590</v>
      </c>
      <c r="AI27" s="26">
        <f>IF(ISERROR(AH27/J27),0,AH27/J27)</f>
        <v>0</v>
      </c>
      <c r="AJ27" s="27">
        <f t="shared" si="14"/>
        <v>5.0561560347700883E-5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 x14ac:dyDescent="0.25">
      <c r="A28" s="18">
        <v>10</v>
      </c>
      <c r="B28" s="19"/>
      <c r="C28" s="64"/>
      <c r="D28" s="29"/>
      <c r="E28" s="30"/>
      <c r="F28" s="22"/>
      <c r="G28" s="22"/>
      <c r="H28" s="29"/>
      <c r="I28" s="29"/>
      <c r="J28" s="133"/>
      <c r="K28" s="31">
        <f>142436+23000+10300</f>
        <v>175736</v>
      </c>
      <c r="L28" s="22" t="s">
        <v>304</v>
      </c>
      <c r="M28" s="24"/>
      <c r="N28" s="24"/>
      <c r="O28" s="24"/>
      <c r="P28" s="30"/>
      <c r="Q28" s="30"/>
      <c r="R28" s="24"/>
      <c r="S28" s="24"/>
      <c r="T28" s="24">
        <v>142436</v>
      </c>
      <c r="U28" s="25">
        <f>SUM(R28:T28)</f>
        <v>142436</v>
      </c>
      <c r="V28" s="24">
        <f>23000+10300</f>
        <v>33300</v>
      </c>
      <c r="W28" s="24"/>
      <c r="X28" s="24"/>
      <c r="Y28" s="25">
        <f>SUM(V28:X28)</f>
        <v>33300</v>
      </c>
      <c r="Z28" s="24"/>
      <c r="AA28" s="24"/>
      <c r="AB28" s="24"/>
      <c r="AC28" s="25">
        <f>SUM(Z28:AB28)</f>
        <v>0</v>
      </c>
      <c r="AD28" s="24"/>
      <c r="AE28" s="24"/>
      <c r="AF28" s="24"/>
      <c r="AG28" s="25">
        <f>SUM(AD28:AF28)</f>
        <v>0</v>
      </c>
      <c r="AH28" s="25">
        <f>SUM(U28,Y28,AC28,AG28)</f>
        <v>175736</v>
      </c>
      <c r="AI28" s="26">
        <f>IF(ISERROR(AH28/J28),0,AH28/J28)</f>
        <v>0</v>
      </c>
      <c r="AJ28" s="27">
        <f t="shared" si="14"/>
        <v>3.155469430471097E-5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s="37" customFormat="1" ht="12.75" customHeight="1" x14ac:dyDescent="0.25">
      <c r="A29" s="117" t="s">
        <v>49</v>
      </c>
      <c r="B29" s="118"/>
      <c r="C29" s="119"/>
      <c r="D29" s="119"/>
      <c r="E29" s="119"/>
      <c r="F29" s="119"/>
      <c r="G29" s="119"/>
      <c r="H29" s="119"/>
      <c r="I29" s="120"/>
      <c r="J29" s="33">
        <f>SUM(J18:J28)</f>
        <v>114882432</v>
      </c>
      <c r="K29" s="33">
        <f>SUM(K18:K28)</f>
        <v>114397326</v>
      </c>
      <c r="L29" s="32"/>
      <c r="M29" s="33">
        <f>SUM(M18:M28)</f>
        <v>0</v>
      </c>
      <c r="N29" s="33">
        <f>SUM(N18:N28)</f>
        <v>0</v>
      </c>
      <c r="O29" s="33">
        <f>SUM(O18:O28)</f>
        <v>0</v>
      </c>
      <c r="P29" s="34"/>
      <c r="Q29" s="35"/>
      <c r="R29" s="33">
        <f t="shared" ref="R29:AH29" si="21">SUM(R18:R28)</f>
        <v>0</v>
      </c>
      <c r="S29" s="33">
        <f t="shared" si="21"/>
        <v>0</v>
      </c>
      <c r="T29" s="33">
        <f t="shared" si="21"/>
        <v>240380</v>
      </c>
      <c r="U29" s="33">
        <f t="shared" si="21"/>
        <v>240380</v>
      </c>
      <c r="V29" s="33">
        <f t="shared" si="21"/>
        <v>75003488</v>
      </c>
      <c r="W29" s="33">
        <f t="shared" si="21"/>
        <v>39153458</v>
      </c>
      <c r="X29" s="33">
        <f t="shared" si="21"/>
        <v>0</v>
      </c>
      <c r="Y29" s="33">
        <f t="shared" si="21"/>
        <v>114156946</v>
      </c>
      <c r="Z29" s="33">
        <f t="shared" si="21"/>
        <v>0</v>
      </c>
      <c r="AA29" s="33">
        <f t="shared" si="21"/>
        <v>0</v>
      </c>
      <c r="AB29" s="33">
        <f t="shared" si="21"/>
        <v>0</v>
      </c>
      <c r="AC29" s="33">
        <f t="shared" si="21"/>
        <v>0</v>
      </c>
      <c r="AD29" s="33">
        <f t="shared" si="21"/>
        <v>0</v>
      </c>
      <c r="AE29" s="33">
        <f t="shared" si="21"/>
        <v>0</v>
      </c>
      <c r="AF29" s="33">
        <f t="shared" si="21"/>
        <v>0</v>
      </c>
      <c r="AG29" s="33">
        <f t="shared" si="21"/>
        <v>0</v>
      </c>
      <c r="AH29" s="33">
        <f t="shared" si="21"/>
        <v>114397326</v>
      </c>
      <c r="AI29" s="36">
        <f>IF(ISERROR(AH29/J29),0,AH29/J29)</f>
        <v>0.99577737003339206</v>
      </c>
      <c r="AJ29" s="36">
        <f>IF(ISERROR(AH29/$AH$412),0,AH29/$AH$412)</f>
        <v>2.0540883206664341E-2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x14ac:dyDescent="0.25">
      <c r="A30" s="129" t="s">
        <v>50</v>
      </c>
      <c r="B30" s="130"/>
      <c r="C30" s="130"/>
      <c r="D30" s="130"/>
      <c r="E30" s="131"/>
      <c r="F30" s="9"/>
      <c r="G30" s="10"/>
      <c r="H30" s="11"/>
      <c r="I30" s="11"/>
      <c r="J30" s="12"/>
      <c r="K30" s="13"/>
      <c r="L30" s="14"/>
      <c r="M30" s="15"/>
      <c r="N30" s="15"/>
      <c r="O30" s="15"/>
      <c r="P30" s="10"/>
      <c r="Q30" s="16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7"/>
      <c r="AJ30" s="17"/>
    </row>
    <row r="31" spans="1:106" ht="12.75" customHeight="1" outlineLevel="1" x14ac:dyDescent="0.25">
      <c r="A31" s="18">
        <v>1</v>
      </c>
      <c r="B31" s="19"/>
      <c r="C31" s="64" t="s">
        <v>337</v>
      </c>
      <c r="D31" s="29">
        <v>45331</v>
      </c>
      <c r="E31" s="22" t="s">
        <v>338</v>
      </c>
      <c r="F31" s="22" t="s">
        <v>895</v>
      </c>
      <c r="G31" s="22" t="s">
        <v>896</v>
      </c>
      <c r="H31" s="21"/>
      <c r="I31" s="21"/>
      <c r="J31" s="127">
        <v>123360000</v>
      </c>
      <c r="K31" s="23">
        <v>5490000</v>
      </c>
      <c r="L31" s="22" t="s">
        <v>897</v>
      </c>
      <c r="M31" s="24"/>
      <c r="N31" s="24"/>
      <c r="O31" s="24"/>
      <c r="P31" s="22"/>
      <c r="Q31" s="22"/>
      <c r="R31" s="24"/>
      <c r="S31" s="24"/>
      <c r="T31" s="23">
        <v>5490000</v>
      </c>
      <c r="U31" s="25">
        <f>SUM(R31:T31)</f>
        <v>5490000</v>
      </c>
      <c r="V31" s="24"/>
      <c r="W31" s="24"/>
      <c r="X31" s="24"/>
      <c r="Y31" s="25">
        <f>SUM(V31:X31)</f>
        <v>0</v>
      </c>
      <c r="Z31" s="24"/>
      <c r="AA31" s="24"/>
      <c r="AB31" s="24"/>
      <c r="AC31" s="25">
        <f>SUM(Z31:AB31)</f>
        <v>0</v>
      </c>
      <c r="AD31" s="24"/>
      <c r="AE31" s="24"/>
      <c r="AF31" s="24"/>
      <c r="AG31" s="25">
        <f>SUM(AD31:AF31)</f>
        <v>0</v>
      </c>
      <c r="AH31" s="25">
        <f>SUM(U31,Y31,AC31,AG31)</f>
        <v>5490000</v>
      </c>
      <c r="AI31" s="26">
        <f>IF(ISERROR(AH31/J31),0,AH31/J31)</f>
        <v>4.4503891050583659E-2</v>
      </c>
      <c r="AJ31" s="27">
        <f t="shared" ref="AJ31:AJ39" si="22">IF(ISERROR(AH31/$AH$412),"-",AH31/$AH$412)</f>
        <v>9.857699716214279E-4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 x14ac:dyDescent="0.25">
      <c r="A32" s="18">
        <v>2</v>
      </c>
      <c r="B32" s="19"/>
      <c r="C32" s="64" t="s">
        <v>323</v>
      </c>
      <c r="D32" s="29">
        <v>45335</v>
      </c>
      <c r="E32" s="30" t="s">
        <v>339</v>
      </c>
      <c r="F32" s="22" t="s">
        <v>895</v>
      </c>
      <c r="G32" s="22" t="s">
        <v>896</v>
      </c>
      <c r="H32" s="29"/>
      <c r="I32" s="29"/>
      <c r="J32" s="141"/>
      <c r="K32" s="31">
        <v>11230000</v>
      </c>
      <c r="L32" s="22" t="s">
        <v>897</v>
      </c>
      <c r="M32" s="24"/>
      <c r="N32" s="24"/>
      <c r="O32" s="24"/>
      <c r="P32" s="30"/>
      <c r="Q32" s="30"/>
      <c r="R32" s="24"/>
      <c r="S32" s="24"/>
      <c r="T32" s="31">
        <v>11230000</v>
      </c>
      <c r="U32" s="25">
        <f t="shared" ref="U32:U38" si="23">SUM(R32:T32)</f>
        <v>11230000</v>
      </c>
      <c r="V32" s="24"/>
      <c r="W32" s="24"/>
      <c r="X32" s="24"/>
      <c r="Y32" s="25">
        <f t="shared" ref="Y32:Y38" si="24">SUM(V32:X32)</f>
        <v>0</v>
      </c>
      <c r="Z32" s="24"/>
      <c r="AA32" s="24"/>
      <c r="AB32" s="24"/>
      <c r="AC32" s="25">
        <f t="shared" ref="AC32:AC38" si="25">SUM(Z32:AB32)</f>
        <v>0</v>
      </c>
      <c r="AD32" s="24"/>
      <c r="AE32" s="24"/>
      <c r="AF32" s="24"/>
      <c r="AG32" s="25">
        <f t="shared" ref="AG32:AG38" si="26">SUM(AD32:AF32)</f>
        <v>0</v>
      </c>
      <c r="AH32" s="25">
        <f t="shared" ref="AH32:AH38" si="27">SUM(U32,Y32,AC32,AG32)</f>
        <v>11230000</v>
      </c>
      <c r="AI32" s="26">
        <f t="shared" ref="AI32:AI38" si="28">IF(ISERROR(AH32/J32),0,AH32/J32)</f>
        <v>0</v>
      </c>
      <c r="AJ32" s="27">
        <f t="shared" si="22"/>
        <v>2.016429286212866E-3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 x14ac:dyDescent="0.25">
      <c r="A33" s="18">
        <v>2</v>
      </c>
      <c r="B33" s="19"/>
      <c r="C33" s="64" t="s">
        <v>340</v>
      </c>
      <c r="D33" s="29">
        <v>45331</v>
      </c>
      <c r="E33" s="30" t="s">
        <v>341</v>
      </c>
      <c r="F33" s="22" t="s">
        <v>895</v>
      </c>
      <c r="G33" s="22" t="s">
        <v>896</v>
      </c>
      <c r="H33" s="29"/>
      <c r="I33" s="29"/>
      <c r="J33" s="141"/>
      <c r="K33" s="31">
        <v>5250000</v>
      </c>
      <c r="L33" s="22" t="s">
        <v>897</v>
      </c>
      <c r="M33" s="24"/>
      <c r="N33" s="24"/>
      <c r="O33" s="24"/>
      <c r="P33" s="30"/>
      <c r="Q33" s="30"/>
      <c r="R33" s="24"/>
      <c r="S33" s="24"/>
      <c r="T33" s="31">
        <v>5250000</v>
      </c>
      <c r="U33" s="25">
        <f t="shared" si="23"/>
        <v>5250000</v>
      </c>
      <c r="V33" s="24"/>
      <c r="W33" s="24"/>
      <c r="X33" s="24"/>
      <c r="Y33" s="25">
        <f t="shared" si="24"/>
        <v>0</v>
      </c>
      <c r="Z33" s="24"/>
      <c r="AA33" s="24"/>
      <c r="AB33" s="24"/>
      <c r="AC33" s="25">
        <f t="shared" si="25"/>
        <v>0</v>
      </c>
      <c r="AD33" s="24"/>
      <c r="AE33" s="24"/>
      <c r="AF33" s="24"/>
      <c r="AG33" s="25">
        <f t="shared" si="26"/>
        <v>0</v>
      </c>
      <c r="AH33" s="25">
        <f t="shared" si="27"/>
        <v>5250000</v>
      </c>
      <c r="AI33" s="26">
        <f t="shared" si="28"/>
        <v>0</v>
      </c>
      <c r="AJ33" s="27">
        <f t="shared" si="22"/>
        <v>9.4267620237021784E-4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8">
        <v>2</v>
      </c>
      <c r="B34" s="19"/>
      <c r="C34" s="64" t="s">
        <v>120</v>
      </c>
      <c r="D34" s="29">
        <v>45350</v>
      </c>
      <c r="E34" s="30" t="s">
        <v>342</v>
      </c>
      <c r="F34" s="22" t="s">
        <v>895</v>
      </c>
      <c r="G34" s="22" t="s">
        <v>896</v>
      </c>
      <c r="H34" s="29"/>
      <c r="I34" s="29"/>
      <c r="J34" s="141"/>
      <c r="K34" s="31">
        <v>53410000</v>
      </c>
      <c r="L34" s="22" t="s">
        <v>897</v>
      </c>
      <c r="M34" s="24"/>
      <c r="N34" s="24"/>
      <c r="O34" s="24"/>
      <c r="P34" s="30"/>
      <c r="Q34" s="30"/>
      <c r="R34" s="24"/>
      <c r="S34" s="24"/>
      <c r="T34" s="31">
        <v>53410000</v>
      </c>
      <c r="U34" s="25">
        <f t="shared" si="23"/>
        <v>53410000</v>
      </c>
      <c r="V34" s="24"/>
      <c r="W34" s="24"/>
      <c r="X34" s="24"/>
      <c r="Y34" s="25">
        <f t="shared" si="24"/>
        <v>0</v>
      </c>
      <c r="Z34" s="24"/>
      <c r="AA34" s="24"/>
      <c r="AB34" s="24"/>
      <c r="AC34" s="25">
        <f t="shared" si="25"/>
        <v>0</v>
      </c>
      <c r="AD34" s="24"/>
      <c r="AE34" s="24"/>
      <c r="AF34" s="24"/>
      <c r="AG34" s="25">
        <f t="shared" si="26"/>
        <v>0</v>
      </c>
      <c r="AH34" s="25">
        <f t="shared" si="27"/>
        <v>53410000</v>
      </c>
      <c r="AI34" s="26">
        <f t="shared" si="28"/>
        <v>0</v>
      </c>
      <c r="AJ34" s="27">
        <f t="shared" si="22"/>
        <v>9.5901592321130172E-3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8">
        <v>2</v>
      </c>
      <c r="B35" s="19"/>
      <c r="C35" s="64" t="s">
        <v>343</v>
      </c>
      <c r="D35" s="29">
        <v>45335</v>
      </c>
      <c r="E35" s="30" t="s">
        <v>344</v>
      </c>
      <c r="F35" s="22" t="s">
        <v>895</v>
      </c>
      <c r="G35" s="22" t="s">
        <v>896</v>
      </c>
      <c r="H35" s="29"/>
      <c r="I35" s="29"/>
      <c r="J35" s="141"/>
      <c r="K35" s="31">
        <v>4600000</v>
      </c>
      <c r="L35" s="22" t="s">
        <v>897</v>
      </c>
      <c r="M35" s="24"/>
      <c r="N35" s="24"/>
      <c r="O35" s="24"/>
      <c r="P35" s="30"/>
      <c r="Q35" s="30"/>
      <c r="R35" s="24"/>
      <c r="S35" s="24"/>
      <c r="T35" s="31">
        <v>4600000</v>
      </c>
      <c r="U35" s="25">
        <f t="shared" si="23"/>
        <v>4600000</v>
      </c>
      <c r="V35" s="24"/>
      <c r="W35" s="24"/>
      <c r="X35" s="24"/>
      <c r="Y35" s="25">
        <f t="shared" si="24"/>
        <v>0</v>
      </c>
      <c r="Z35" s="24"/>
      <c r="AA35" s="24"/>
      <c r="AB35" s="24"/>
      <c r="AC35" s="25">
        <f t="shared" si="25"/>
        <v>0</v>
      </c>
      <c r="AD35" s="24"/>
      <c r="AE35" s="24"/>
      <c r="AF35" s="24"/>
      <c r="AG35" s="25">
        <f t="shared" si="26"/>
        <v>0</v>
      </c>
      <c r="AH35" s="25">
        <f t="shared" si="27"/>
        <v>4600000</v>
      </c>
      <c r="AI35" s="26">
        <f t="shared" si="28"/>
        <v>0</v>
      </c>
      <c r="AJ35" s="27">
        <f t="shared" si="22"/>
        <v>8.2596391064819084E-4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 x14ac:dyDescent="0.25">
      <c r="A36" s="18">
        <v>2</v>
      </c>
      <c r="B36" s="19"/>
      <c r="C36" s="64" t="s">
        <v>345</v>
      </c>
      <c r="D36" s="29">
        <v>45335</v>
      </c>
      <c r="E36" s="30" t="s">
        <v>346</v>
      </c>
      <c r="F36" s="22" t="s">
        <v>895</v>
      </c>
      <c r="G36" s="22" t="s">
        <v>896</v>
      </c>
      <c r="H36" s="29"/>
      <c r="I36" s="29"/>
      <c r="J36" s="141"/>
      <c r="K36" s="31">
        <v>5360000</v>
      </c>
      <c r="L36" s="22" t="s">
        <v>897</v>
      </c>
      <c r="M36" s="24"/>
      <c r="N36" s="24"/>
      <c r="O36" s="24"/>
      <c r="P36" s="30"/>
      <c r="Q36" s="30"/>
      <c r="R36" s="24"/>
      <c r="S36" s="24"/>
      <c r="T36" s="31">
        <v>5360000</v>
      </c>
      <c r="U36" s="25">
        <f t="shared" si="23"/>
        <v>5360000</v>
      </c>
      <c r="V36" s="24"/>
      <c r="W36" s="24"/>
      <c r="X36" s="24"/>
      <c r="Y36" s="25">
        <f t="shared" si="24"/>
        <v>0</v>
      </c>
      <c r="Z36" s="24"/>
      <c r="AA36" s="24"/>
      <c r="AB36" s="24"/>
      <c r="AC36" s="25">
        <f t="shared" si="25"/>
        <v>0</v>
      </c>
      <c r="AD36" s="24"/>
      <c r="AE36" s="24"/>
      <c r="AF36" s="24"/>
      <c r="AG36" s="25">
        <f t="shared" si="26"/>
        <v>0</v>
      </c>
      <c r="AH36" s="25">
        <f t="shared" si="27"/>
        <v>5360000</v>
      </c>
      <c r="AI36" s="26">
        <f t="shared" si="28"/>
        <v>0</v>
      </c>
      <c r="AJ36" s="27">
        <f t="shared" si="22"/>
        <v>9.6242751327702241E-4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 x14ac:dyDescent="0.25">
      <c r="A37" s="18">
        <v>2</v>
      </c>
      <c r="B37" s="19"/>
      <c r="C37" s="64" t="s">
        <v>347</v>
      </c>
      <c r="D37" s="29">
        <v>45331</v>
      </c>
      <c r="E37" s="30" t="s">
        <v>348</v>
      </c>
      <c r="F37" s="22" t="s">
        <v>895</v>
      </c>
      <c r="G37" s="22" t="s">
        <v>896</v>
      </c>
      <c r="H37" s="29"/>
      <c r="I37" s="29"/>
      <c r="J37" s="141"/>
      <c r="K37" s="31">
        <v>4990000</v>
      </c>
      <c r="L37" s="22" t="s">
        <v>897</v>
      </c>
      <c r="M37" s="24"/>
      <c r="N37" s="24"/>
      <c r="O37" s="24"/>
      <c r="P37" s="30"/>
      <c r="Q37" s="30"/>
      <c r="R37" s="24"/>
      <c r="S37" s="24"/>
      <c r="T37" s="31">
        <v>4990000</v>
      </c>
      <c r="U37" s="25">
        <f t="shared" si="23"/>
        <v>4990000</v>
      </c>
      <c r="V37" s="24"/>
      <c r="W37" s="24"/>
      <c r="X37" s="24"/>
      <c r="Y37" s="25">
        <f t="shared" si="24"/>
        <v>0</v>
      </c>
      <c r="Z37" s="24"/>
      <c r="AA37" s="24"/>
      <c r="AB37" s="24"/>
      <c r="AC37" s="25">
        <f t="shared" si="25"/>
        <v>0</v>
      </c>
      <c r="AD37" s="24"/>
      <c r="AE37" s="24"/>
      <c r="AF37" s="24"/>
      <c r="AG37" s="25">
        <f t="shared" si="26"/>
        <v>0</v>
      </c>
      <c r="AH37" s="25">
        <f t="shared" si="27"/>
        <v>4990000</v>
      </c>
      <c r="AI37" s="26">
        <f t="shared" si="28"/>
        <v>0</v>
      </c>
      <c r="AJ37" s="27">
        <f t="shared" si="22"/>
        <v>8.9599128568140709E-4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8">
        <v>2</v>
      </c>
      <c r="B38" s="19"/>
      <c r="C38" s="64" t="s">
        <v>117</v>
      </c>
      <c r="D38" s="29">
        <v>45356</v>
      </c>
      <c r="E38" s="30" t="s">
        <v>349</v>
      </c>
      <c r="F38" s="22" t="s">
        <v>895</v>
      </c>
      <c r="G38" s="22" t="s">
        <v>896</v>
      </c>
      <c r="H38" s="29"/>
      <c r="I38" s="29"/>
      <c r="J38" s="141"/>
      <c r="K38" s="31">
        <v>5950000</v>
      </c>
      <c r="L38" s="22" t="s">
        <v>897</v>
      </c>
      <c r="M38" s="24"/>
      <c r="N38" s="24"/>
      <c r="O38" s="24"/>
      <c r="P38" s="30"/>
      <c r="Q38" s="30"/>
      <c r="R38" s="24"/>
      <c r="S38" s="24"/>
      <c r="T38" s="31">
        <v>5950000</v>
      </c>
      <c r="U38" s="25">
        <f t="shared" si="23"/>
        <v>5950000</v>
      </c>
      <c r="V38" s="24"/>
      <c r="W38" s="24"/>
      <c r="X38" s="24"/>
      <c r="Y38" s="25">
        <f t="shared" si="24"/>
        <v>0</v>
      </c>
      <c r="Z38" s="24"/>
      <c r="AA38" s="24"/>
      <c r="AB38" s="24"/>
      <c r="AC38" s="25">
        <f t="shared" si="25"/>
        <v>0</v>
      </c>
      <c r="AD38" s="24"/>
      <c r="AE38" s="24"/>
      <c r="AF38" s="24"/>
      <c r="AG38" s="25">
        <f t="shared" si="26"/>
        <v>0</v>
      </c>
      <c r="AH38" s="25">
        <f t="shared" si="27"/>
        <v>5950000</v>
      </c>
      <c r="AI38" s="26">
        <f t="shared" si="28"/>
        <v>0</v>
      </c>
      <c r="AJ38" s="27">
        <f t="shared" si="22"/>
        <v>1.068366362686247E-3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 x14ac:dyDescent="0.25">
      <c r="A39" s="18">
        <v>2</v>
      </c>
      <c r="B39" s="19"/>
      <c r="C39" s="64" t="s">
        <v>350</v>
      </c>
      <c r="D39" s="29">
        <v>45335</v>
      </c>
      <c r="E39" s="30" t="s">
        <v>351</v>
      </c>
      <c r="F39" s="22" t="s">
        <v>895</v>
      </c>
      <c r="G39" s="22" t="s">
        <v>896</v>
      </c>
      <c r="H39" s="29"/>
      <c r="I39" s="29"/>
      <c r="J39" s="128"/>
      <c r="K39" s="31">
        <v>27080000</v>
      </c>
      <c r="L39" s="22" t="s">
        <v>897</v>
      </c>
      <c r="M39" s="24"/>
      <c r="N39" s="24"/>
      <c r="O39" s="24"/>
      <c r="P39" s="30"/>
      <c r="Q39" s="30"/>
      <c r="R39" s="24"/>
      <c r="S39" s="24"/>
      <c r="T39" s="31">
        <v>27080000</v>
      </c>
      <c r="U39" s="25">
        <f>SUM(R39:T39)</f>
        <v>27080000</v>
      </c>
      <c r="V39" s="24"/>
      <c r="W39" s="24"/>
      <c r="X39" s="24"/>
      <c r="Y39" s="25">
        <f>SUM(V39:X39)</f>
        <v>0</v>
      </c>
      <c r="Z39" s="24"/>
      <c r="AA39" s="24"/>
      <c r="AB39" s="24"/>
      <c r="AC39" s="25">
        <f>SUM(Z39:AB39)</f>
        <v>0</v>
      </c>
      <c r="AD39" s="24"/>
      <c r="AE39" s="24"/>
      <c r="AF39" s="24"/>
      <c r="AG39" s="25">
        <f>SUM(AD39:AF39)</f>
        <v>0</v>
      </c>
      <c r="AH39" s="25">
        <f>SUM(U39,Y39,AC39,AG39)</f>
        <v>27080000</v>
      </c>
      <c r="AI39" s="26">
        <f>IF(ISERROR(AH39/J39),0,AH39/J39)</f>
        <v>0</v>
      </c>
      <c r="AJ39" s="27">
        <f t="shared" si="22"/>
        <v>4.8624136305115235E-3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s="37" customFormat="1" ht="12.75" customHeight="1" x14ac:dyDescent="0.25">
      <c r="A40" s="117" t="s">
        <v>51</v>
      </c>
      <c r="B40" s="118"/>
      <c r="C40" s="119"/>
      <c r="D40" s="119"/>
      <c r="E40" s="119"/>
      <c r="F40" s="119"/>
      <c r="G40" s="119"/>
      <c r="H40" s="119"/>
      <c r="I40" s="120"/>
      <c r="J40" s="33">
        <f>SUM(J31:J39)</f>
        <v>123360000</v>
      </c>
      <c r="K40" s="33">
        <f>SUM(K31:K39)</f>
        <v>123360000</v>
      </c>
      <c r="L40" s="32"/>
      <c r="M40" s="33">
        <f>SUM(M31:M39)</f>
        <v>0</v>
      </c>
      <c r="N40" s="33">
        <f>SUM(N31:N39)</f>
        <v>0</v>
      </c>
      <c r="O40" s="33">
        <f>SUM(O31:O39)</f>
        <v>0</v>
      </c>
      <c r="P40" s="34"/>
      <c r="Q40" s="35"/>
      <c r="R40" s="33">
        <f t="shared" ref="R40:AH40" si="29">SUM(R31:R39)</f>
        <v>0</v>
      </c>
      <c r="S40" s="33">
        <f t="shared" si="29"/>
        <v>0</v>
      </c>
      <c r="T40" s="33">
        <f t="shared" si="29"/>
        <v>123360000</v>
      </c>
      <c r="U40" s="33">
        <f t="shared" si="29"/>
        <v>123360000</v>
      </c>
      <c r="V40" s="33">
        <f t="shared" si="29"/>
        <v>0</v>
      </c>
      <c r="W40" s="33">
        <f t="shared" si="29"/>
        <v>0</v>
      </c>
      <c r="X40" s="33">
        <f t="shared" si="29"/>
        <v>0</v>
      </c>
      <c r="Y40" s="33">
        <f t="shared" si="29"/>
        <v>0</v>
      </c>
      <c r="Z40" s="33">
        <f t="shared" si="29"/>
        <v>0</v>
      </c>
      <c r="AA40" s="33">
        <f t="shared" si="29"/>
        <v>0</v>
      </c>
      <c r="AB40" s="33">
        <f t="shared" si="29"/>
        <v>0</v>
      </c>
      <c r="AC40" s="33">
        <f t="shared" si="29"/>
        <v>0</v>
      </c>
      <c r="AD40" s="33">
        <f t="shared" si="29"/>
        <v>0</v>
      </c>
      <c r="AE40" s="33">
        <f t="shared" si="29"/>
        <v>0</v>
      </c>
      <c r="AF40" s="33">
        <f t="shared" si="29"/>
        <v>0</v>
      </c>
      <c r="AG40" s="33">
        <f t="shared" si="29"/>
        <v>0</v>
      </c>
      <c r="AH40" s="33">
        <f t="shared" si="29"/>
        <v>123360000</v>
      </c>
      <c r="AI40" s="36">
        <f>IF(ISERROR(AH40/J40),0,AH40/J40)</f>
        <v>1</v>
      </c>
      <c r="AJ40" s="36">
        <f>IF(ISERROR(AH40/$AH$412),0,AH40/$AH$412)</f>
        <v>2.2150197395121918E-2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x14ac:dyDescent="0.25">
      <c r="A41" s="129" t="s">
        <v>52</v>
      </c>
      <c r="B41" s="130"/>
      <c r="C41" s="130"/>
      <c r="D41" s="130"/>
      <c r="E41" s="131"/>
      <c r="F41" s="9"/>
      <c r="G41" s="10"/>
      <c r="H41" s="11"/>
      <c r="I41" s="11"/>
      <c r="J41" s="12"/>
      <c r="K41" s="13"/>
      <c r="L41" s="14"/>
      <c r="M41" s="15"/>
      <c r="N41" s="15"/>
      <c r="O41" s="15"/>
      <c r="P41" s="10"/>
      <c r="Q41" s="16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7"/>
      <c r="AJ41" s="17"/>
    </row>
    <row r="42" spans="1:106" ht="12.75" customHeight="1" outlineLevel="1" x14ac:dyDescent="0.25">
      <c r="A42" s="19">
        <v>1</v>
      </c>
      <c r="B42" s="19"/>
      <c r="C42" s="20" t="s">
        <v>352</v>
      </c>
      <c r="D42" s="21">
        <v>45330</v>
      </c>
      <c r="E42" s="22" t="s">
        <v>353</v>
      </c>
      <c r="F42" s="22" t="s">
        <v>895</v>
      </c>
      <c r="G42" s="22" t="s">
        <v>896</v>
      </c>
      <c r="H42" s="21"/>
      <c r="I42" s="21"/>
      <c r="J42" s="127">
        <v>242758350</v>
      </c>
      <c r="K42" s="23">
        <v>5190000</v>
      </c>
      <c r="L42" s="22" t="s">
        <v>897</v>
      </c>
      <c r="M42" s="24"/>
      <c r="N42" s="24"/>
      <c r="O42" s="24"/>
      <c r="P42" s="22"/>
      <c r="Q42" s="22"/>
      <c r="R42" s="24"/>
      <c r="S42" s="24"/>
      <c r="T42" s="23">
        <v>5190000</v>
      </c>
      <c r="U42" s="25">
        <f>SUM(R42:T42)</f>
        <v>5190000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5190000</v>
      </c>
      <c r="AI42" s="26">
        <f>IF(ISERROR(AH42/J42),0,AH42/J42)</f>
        <v>2.1379285202754096E-2</v>
      </c>
      <c r="AJ42" s="27">
        <f t="shared" ref="AJ42:AJ58" si="30">IF(ISERROR(AH42/$AH$412),"-",AH42/$AH$412)</f>
        <v>9.3190276005741541E-4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9">
        <v>2</v>
      </c>
      <c r="B43" s="19"/>
      <c r="C43" s="28" t="s">
        <v>354</v>
      </c>
      <c r="D43" s="29">
        <v>45350</v>
      </c>
      <c r="E43" s="30" t="s">
        <v>355</v>
      </c>
      <c r="F43" s="22" t="s">
        <v>895</v>
      </c>
      <c r="G43" s="22" t="s">
        <v>896</v>
      </c>
      <c r="H43" s="29"/>
      <c r="I43" s="29"/>
      <c r="J43" s="141"/>
      <c r="K43" s="31">
        <v>7740000</v>
      </c>
      <c r="L43" s="22" t="s">
        <v>897</v>
      </c>
      <c r="M43" s="24"/>
      <c r="N43" s="24"/>
      <c r="O43" s="24"/>
      <c r="P43" s="30"/>
      <c r="Q43" s="30"/>
      <c r="R43" s="24"/>
      <c r="S43" s="24"/>
      <c r="T43" s="31">
        <v>7740000</v>
      </c>
      <c r="U43" s="25">
        <f t="shared" ref="U43:U57" si="31">SUM(R43:T43)</f>
        <v>7740000</v>
      </c>
      <c r="V43" s="24"/>
      <c r="W43" s="24"/>
      <c r="X43" s="24"/>
      <c r="Y43" s="25">
        <f t="shared" ref="Y43:Y57" si="32">SUM(V43:X43)</f>
        <v>0</v>
      </c>
      <c r="Z43" s="24"/>
      <c r="AA43" s="24"/>
      <c r="AB43" s="24"/>
      <c r="AC43" s="25">
        <f t="shared" ref="AC43:AC57" si="33">SUM(Z43:AB43)</f>
        <v>0</v>
      </c>
      <c r="AD43" s="24"/>
      <c r="AE43" s="24"/>
      <c r="AF43" s="24"/>
      <c r="AG43" s="25">
        <f t="shared" ref="AG43:AG57" si="34">SUM(AD43:AF43)</f>
        <v>0</v>
      </c>
      <c r="AH43" s="25">
        <f t="shared" ref="AH43:AH57" si="35">SUM(U43,Y43,AC43,AG43)</f>
        <v>7740000</v>
      </c>
      <c r="AI43" s="26">
        <f t="shared" ref="AI43:AI57" si="36">IF(ISERROR(AH43/J43),0,AH43/J43)</f>
        <v>0</v>
      </c>
      <c r="AJ43" s="27">
        <f t="shared" si="30"/>
        <v>1.3897740583515212E-3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 x14ac:dyDescent="0.25">
      <c r="A44" s="19">
        <v>3</v>
      </c>
      <c r="B44" s="19"/>
      <c r="C44" s="28" t="s">
        <v>343</v>
      </c>
      <c r="D44" s="29">
        <v>45329</v>
      </c>
      <c r="E44" s="30" t="s">
        <v>356</v>
      </c>
      <c r="F44" s="22" t="s">
        <v>895</v>
      </c>
      <c r="G44" s="22" t="s">
        <v>896</v>
      </c>
      <c r="H44" s="29"/>
      <c r="I44" s="29"/>
      <c r="J44" s="141"/>
      <c r="K44" s="31">
        <v>9820000</v>
      </c>
      <c r="L44" s="22" t="s">
        <v>897</v>
      </c>
      <c r="M44" s="24"/>
      <c r="N44" s="24"/>
      <c r="O44" s="24"/>
      <c r="P44" s="30"/>
      <c r="Q44" s="30"/>
      <c r="R44" s="24"/>
      <c r="S44" s="24"/>
      <c r="T44" s="31">
        <v>9820000</v>
      </c>
      <c r="U44" s="25">
        <f t="shared" si="31"/>
        <v>9820000</v>
      </c>
      <c r="V44" s="24"/>
      <c r="W44" s="24"/>
      <c r="X44" s="24"/>
      <c r="Y44" s="25">
        <f t="shared" si="32"/>
        <v>0</v>
      </c>
      <c r="Z44" s="24"/>
      <c r="AA44" s="24"/>
      <c r="AB44" s="24"/>
      <c r="AC44" s="25">
        <f t="shared" si="33"/>
        <v>0</v>
      </c>
      <c r="AD44" s="24"/>
      <c r="AE44" s="24"/>
      <c r="AF44" s="24"/>
      <c r="AG44" s="25">
        <f t="shared" si="34"/>
        <v>0</v>
      </c>
      <c r="AH44" s="25">
        <f t="shared" si="35"/>
        <v>9820000</v>
      </c>
      <c r="AI44" s="26">
        <f t="shared" si="36"/>
        <v>0</v>
      </c>
      <c r="AJ44" s="27">
        <f t="shared" si="30"/>
        <v>1.7632533918620075E-3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 x14ac:dyDescent="0.25">
      <c r="A45" s="19">
        <v>4</v>
      </c>
      <c r="B45" s="19"/>
      <c r="C45" s="28" t="s">
        <v>357</v>
      </c>
      <c r="D45" s="29">
        <v>45348</v>
      </c>
      <c r="E45" s="30" t="s">
        <v>358</v>
      </c>
      <c r="F45" s="22" t="s">
        <v>895</v>
      </c>
      <c r="G45" s="22" t="s">
        <v>896</v>
      </c>
      <c r="H45" s="29"/>
      <c r="I45" s="29"/>
      <c r="J45" s="141"/>
      <c r="K45" s="31">
        <v>51790000</v>
      </c>
      <c r="L45" s="22" t="s">
        <v>897</v>
      </c>
      <c r="M45" s="24"/>
      <c r="N45" s="24"/>
      <c r="O45" s="24"/>
      <c r="P45" s="30"/>
      <c r="Q45" s="30"/>
      <c r="R45" s="24"/>
      <c r="S45" s="24"/>
      <c r="T45" s="31">
        <v>51790000</v>
      </c>
      <c r="U45" s="25">
        <f t="shared" si="31"/>
        <v>51790000</v>
      </c>
      <c r="V45" s="24"/>
      <c r="W45" s="24"/>
      <c r="X45" s="24"/>
      <c r="Y45" s="25">
        <f t="shared" si="32"/>
        <v>0</v>
      </c>
      <c r="Z45" s="24"/>
      <c r="AA45" s="24"/>
      <c r="AB45" s="24"/>
      <c r="AC45" s="25">
        <f t="shared" si="33"/>
        <v>0</v>
      </c>
      <c r="AD45" s="24"/>
      <c r="AE45" s="24"/>
      <c r="AF45" s="24"/>
      <c r="AG45" s="25">
        <f t="shared" si="34"/>
        <v>0</v>
      </c>
      <c r="AH45" s="25">
        <f t="shared" si="35"/>
        <v>51790000</v>
      </c>
      <c r="AI45" s="26">
        <f t="shared" si="36"/>
        <v>0</v>
      </c>
      <c r="AJ45" s="27">
        <f t="shared" si="30"/>
        <v>9.2992762896673496E-3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9">
        <v>5</v>
      </c>
      <c r="B46" s="19"/>
      <c r="C46" s="28" t="s">
        <v>359</v>
      </c>
      <c r="D46" s="29">
        <v>45348</v>
      </c>
      <c r="E46" s="30" t="s">
        <v>360</v>
      </c>
      <c r="F46" s="22" t="s">
        <v>895</v>
      </c>
      <c r="G46" s="22" t="s">
        <v>896</v>
      </c>
      <c r="H46" s="29"/>
      <c r="I46" s="29"/>
      <c r="J46" s="141"/>
      <c r="K46" s="31">
        <v>13960000</v>
      </c>
      <c r="L46" s="22" t="s">
        <v>897</v>
      </c>
      <c r="M46" s="24"/>
      <c r="N46" s="24"/>
      <c r="O46" s="24"/>
      <c r="P46" s="30"/>
      <c r="Q46" s="30"/>
      <c r="R46" s="24"/>
      <c r="S46" s="24"/>
      <c r="T46" s="31">
        <v>13960000</v>
      </c>
      <c r="U46" s="25">
        <f t="shared" si="31"/>
        <v>13960000</v>
      </c>
      <c r="V46" s="24"/>
      <c r="W46" s="24"/>
      <c r="X46" s="24"/>
      <c r="Y46" s="25">
        <f t="shared" si="32"/>
        <v>0</v>
      </c>
      <c r="Z46" s="24"/>
      <c r="AA46" s="24"/>
      <c r="AB46" s="24"/>
      <c r="AC46" s="25">
        <f t="shared" si="33"/>
        <v>0</v>
      </c>
      <c r="AD46" s="24"/>
      <c r="AE46" s="24"/>
      <c r="AF46" s="24"/>
      <c r="AG46" s="25">
        <f t="shared" si="34"/>
        <v>0</v>
      </c>
      <c r="AH46" s="25">
        <f t="shared" si="35"/>
        <v>13960000</v>
      </c>
      <c r="AI46" s="26">
        <f t="shared" si="36"/>
        <v>0</v>
      </c>
      <c r="AJ46" s="27">
        <f t="shared" si="30"/>
        <v>2.5066209114453794E-3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9">
        <v>6</v>
      </c>
      <c r="B47" s="19"/>
      <c r="C47" s="28" t="s">
        <v>361</v>
      </c>
      <c r="D47" s="29">
        <v>45330</v>
      </c>
      <c r="E47" s="30" t="s">
        <v>362</v>
      </c>
      <c r="F47" s="22" t="s">
        <v>895</v>
      </c>
      <c r="G47" s="22" t="s">
        <v>896</v>
      </c>
      <c r="H47" s="29"/>
      <c r="I47" s="29"/>
      <c r="J47" s="141"/>
      <c r="K47" s="31">
        <v>2300000</v>
      </c>
      <c r="L47" s="22" t="s">
        <v>897</v>
      </c>
      <c r="M47" s="24"/>
      <c r="N47" s="24"/>
      <c r="O47" s="24"/>
      <c r="P47" s="30"/>
      <c r="Q47" s="30"/>
      <c r="R47" s="24"/>
      <c r="S47" s="24"/>
      <c r="T47" s="31">
        <v>2300000</v>
      </c>
      <c r="U47" s="25">
        <f t="shared" si="31"/>
        <v>2300000</v>
      </c>
      <c r="V47" s="24"/>
      <c r="W47" s="24"/>
      <c r="X47" s="24"/>
      <c r="Y47" s="25">
        <f t="shared" si="32"/>
        <v>0</v>
      </c>
      <c r="Z47" s="24"/>
      <c r="AA47" s="24"/>
      <c r="AB47" s="24"/>
      <c r="AC47" s="25">
        <f t="shared" si="33"/>
        <v>0</v>
      </c>
      <c r="AD47" s="24"/>
      <c r="AE47" s="24"/>
      <c r="AF47" s="24"/>
      <c r="AG47" s="25">
        <f t="shared" si="34"/>
        <v>0</v>
      </c>
      <c r="AH47" s="25">
        <f t="shared" si="35"/>
        <v>2300000</v>
      </c>
      <c r="AI47" s="26">
        <f t="shared" si="36"/>
        <v>0</v>
      </c>
      <c r="AJ47" s="27">
        <f t="shared" si="30"/>
        <v>4.1298195532409542E-4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 x14ac:dyDescent="0.25">
      <c r="A48" s="19">
        <v>7</v>
      </c>
      <c r="B48" s="19"/>
      <c r="C48" s="28" t="s">
        <v>212</v>
      </c>
      <c r="D48" s="29">
        <v>45372</v>
      </c>
      <c r="E48" s="30" t="s">
        <v>106</v>
      </c>
      <c r="F48" s="22" t="s">
        <v>895</v>
      </c>
      <c r="G48" s="22" t="s">
        <v>896</v>
      </c>
      <c r="H48" s="29"/>
      <c r="I48" s="29"/>
      <c r="J48" s="141"/>
      <c r="K48" s="31">
        <v>47990000</v>
      </c>
      <c r="L48" s="22" t="s">
        <v>897</v>
      </c>
      <c r="M48" s="24"/>
      <c r="N48" s="24"/>
      <c r="O48" s="24"/>
      <c r="P48" s="30"/>
      <c r="Q48" s="30"/>
      <c r="R48" s="24"/>
      <c r="S48" s="24"/>
      <c r="T48" s="31">
        <v>47990000</v>
      </c>
      <c r="U48" s="25">
        <f t="shared" si="31"/>
        <v>47990000</v>
      </c>
      <c r="V48" s="24"/>
      <c r="W48" s="24"/>
      <c r="X48" s="24"/>
      <c r="Y48" s="25">
        <f t="shared" si="32"/>
        <v>0</v>
      </c>
      <c r="Z48" s="24"/>
      <c r="AA48" s="24"/>
      <c r="AB48" s="24"/>
      <c r="AC48" s="25">
        <f t="shared" si="33"/>
        <v>0</v>
      </c>
      <c r="AD48" s="24"/>
      <c r="AE48" s="24"/>
      <c r="AF48" s="24"/>
      <c r="AG48" s="25">
        <f t="shared" si="34"/>
        <v>0</v>
      </c>
      <c r="AH48" s="25">
        <f t="shared" si="35"/>
        <v>47990000</v>
      </c>
      <c r="AI48" s="26">
        <f t="shared" si="36"/>
        <v>0</v>
      </c>
      <c r="AJ48" s="27">
        <f t="shared" si="30"/>
        <v>8.6169582765231907E-3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9">
        <v>8</v>
      </c>
      <c r="B49" s="19"/>
      <c r="C49" s="28" t="s">
        <v>363</v>
      </c>
      <c r="D49" s="29">
        <v>45348</v>
      </c>
      <c r="E49" s="30" t="s">
        <v>364</v>
      </c>
      <c r="F49" s="22" t="s">
        <v>895</v>
      </c>
      <c r="G49" s="22" t="s">
        <v>896</v>
      </c>
      <c r="H49" s="29"/>
      <c r="I49" s="29"/>
      <c r="J49" s="141"/>
      <c r="K49" s="31">
        <v>9690000</v>
      </c>
      <c r="L49" s="22" t="s">
        <v>897</v>
      </c>
      <c r="M49" s="24"/>
      <c r="N49" s="24"/>
      <c r="O49" s="24"/>
      <c r="P49" s="30"/>
      <c r="Q49" s="30"/>
      <c r="R49" s="24"/>
      <c r="S49" s="24"/>
      <c r="T49" s="31">
        <v>9690000</v>
      </c>
      <c r="U49" s="25">
        <f t="shared" si="31"/>
        <v>9690000</v>
      </c>
      <c r="V49" s="24"/>
      <c r="W49" s="24"/>
      <c r="X49" s="24"/>
      <c r="Y49" s="25">
        <f t="shared" si="32"/>
        <v>0</v>
      </c>
      <c r="Z49" s="24"/>
      <c r="AA49" s="24"/>
      <c r="AB49" s="24"/>
      <c r="AC49" s="25">
        <f t="shared" si="33"/>
        <v>0</v>
      </c>
      <c r="AD49" s="24"/>
      <c r="AE49" s="24"/>
      <c r="AF49" s="24"/>
      <c r="AG49" s="25">
        <f t="shared" si="34"/>
        <v>0</v>
      </c>
      <c r="AH49" s="25">
        <f t="shared" si="35"/>
        <v>9690000</v>
      </c>
      <c r="AI49" s="26">
        <f t="shared" si="36"/>
        <v>0</v>
      </c>
      <c r="AJ49" s="27">
        <f t="shared" si="30"/>
        <v>1.7399109335176021E-3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9">
        <v>9</v>
      </c>
      <c r="B50" s="19"/>
      <c r="C50" s="28" t="s">
        <v>124</v>
      </c>
      <c r="D50" s="29">
        <v>45348</v>
      </c>
      <c r="E50" s="30" t="s">
        <v>365</v>
      </c>
      <c r="F50" s="22" t="s">
        <v>895</v>
      </c>
      <c r="G50" s="22" t="s">
        <v>896</v>
      </c>
      <c r="H50" s="29"/>
      <c r="I50" s="29"/>
      <c r="J50" s="141"/>
      <c r="K50" s="31">
        <v>13260000</v>
      </c>
      <c r="L50" s="22" t="s">
        <v>897</v>
      </c>
      <c r="M50" s="24"/>
      <c r="N50" s="24"/>
      <c r="O50" s="24"/>
      <c r="P50" s="30"/>
      <c r="Q50" s="30"/>
      <c r="R50" s="24"/>
      <c r="S50" s="24"/>
      <c r="T50" s="31">
        <v>13260000</v>
      </c>
      <c r="U50" s="25">
        <f t="shared" si="31"/>
        <v>13260000</v>
      </c>
      <c r="V50" s="24"/>
      <c r="W50" s="24"/>
      <c r="X50" s="24"/>
      <c r="Y50" s="25">
        <f t="shared" si="32"/>
        <v>0</v>
      </c>
      <c r="Z50" s="24"/>
      <c r="AA50" s="24"/>
      <c r="AB50" s="24"/>
      <c r="AC50" s="25">
        <f t="shared" si="33"/>
        <v>0</v>
      </c>
      <c r="AD50" s="24"/>
      <c r="AE50" s="24"/>
      <c r="AF50" s="24"/>
      <c r="AG50" s="25">
        <f t="shared" si="34"/>
        <v>0</v>
      </c>
      <c r="AH50" s="25">
        <f t="shared" si="35"/>
        <v>13260000</v>
      </c>
      <c r="AI50" s="26">
        <f t="shared" si="36"/>
        <v>0</v>
      </c>
      <c r="AJ50" s="27">
        <f t="shared" si="30"/>
        <v>2.3809307511293504E-3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 x14ac:dyDescent="0.25">
      <c r="A51" s="19">
        <v>10</v>
      </c>
      <c r="B51" s="19"/>
      <c r="C51" s="28" t="s">
        <v>366</v>
      </c>
      <c r="D51" s="29">
        <v>45348</v>
      </c>
      <c r="E51" s="30" t="s">
        <v>104</v>
      </c>
      <c r="F51" s="22" t="s">
        <v>895</v>
      </c>
      <c r="G51" s="22" t="s">
        <v>896</v>
      </c>
      <c r="H51" s="29"/>
      <c r="I51" s="29"/>
      <c r="J51" s="141"/>
      <c r="K51" s="31">
        <v>43340000</v>
      </c>
      <c r="L51" s="22" t="s">
        <v>897</v>
      </c>
      <c r="M51" s="24"/>
      <c r="N51" s="24"/>
      <c r="O51" s="24"/>
      <c r="P51" s="30"/>
      <c r="Q51" s="30"/>
      <c r="R51" s="24"/>
      <c r="S51" s="24"/>
      <c r="T51" s="31">
        <v>43340000</v>
      </c>
      <c r="U51" s="25">
        <f t="shared" si="31"/>
        <v>43340000</v>
      </c>
      <c r="V51" s="24"/>
      <c r="W51" s="24"/>
      <c r="X51" s="24"/>
      <c r="Y51" s="25">
        <f t="shared" si="32"/>
        <v>0</v>
      </c>
      <c r="Z51" s="24"/>
      <c r="AA51" s="24"/>
      <c r="AB51" s="24"/>
      <c r="AC51" s="25">
        <f t="shared" si="33"/>
        <v>0</v>
      </c>
      <c r="AD51" s="24"/>
      <c r="AE51" s="24"/>
      <c r="AF51" s="24"/>
      <c r="AG51" s="25">
        <f t="shared" si="34"/>
        <v>0</v>
      </c>
      <c r="AH51" s="25">
        <f t="shared" si="35"/>
        <v>43340000</v>
      </c>
      <c r="AI51" s="26">
        <f t="shared" si="36"/>
        <v>0</v>
      </c>
      <c r="AJ51" s="27">
        <f t="shared" si="30"/>
        <v>7.7820164972809986E-3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 x14ac:dyDescent="0.25">
      <c r="A52" s="19">
        <v>11</v>
      </c>
      <c r="B52" s="19"/>
      <c r="C52" s="28" t="s">
        <v>345</v>
      </c>
      <c r="D52" s="29">
        <v>45329</v>
      </c>
      <c r="E52" s="30" t="s">
        <v>367</v>
      </c>
      <c r="F52" s="22" t="s">
        <v>895</v>
      </c>
      <c r="G52" s="22" t="s">
        <v>896</v>
      </c>
      <c r="H52" s="29"/>
      <c r="I52" s="29"/>
      <c r="J52" s="141"/>
      <c r="K52" s="31">
        <v>5180000</v>
      </c>
      <c r="L52" s="22" t="s">
        <v>897</v>
      </c>
      <c r="M52" s="24"/>
      <c r="N52" s="24"/>
      <c r="O52" s="24"/>
      <c r="P52" s="30"/>
      <c r="Q52" s="30"/>
      <c r="R52" s="24"/>
      <c r="S52" s="24"/>
      <c r="T52" s="31">
        <v>5180000</v>
      </c>
      <c r="U52" s="25">
        <f t="shared" si="31"/>
        <v>5180000</v>
      </c>
      <c r="V52" s="24"/>
      <c r="W52" s="24"/>
      <c r="X52" s="24"/>
      <c r="Y52" s="25">
        <f t="shared" si="32"/>
        <v>0</v>
      </c>
      <c r="Z52" s="24"/>
      <c r="AA52" s="24"/>
      <c r="AB52" s="24"/>
      <c r="AC52" s="25">
        <f t="shared" si="33"/>
        <v>0</v>
      </c>
      <c r="AD52" s="24"/>
      <c r="AE52" s="24"/>
      <c r="AF52" s="24"/>
      <c r="AG52" s="25">
        <f t="shared" si="34"/>
        <v>0</v>
      </c>
      <c r="AH52" s="25">
        <f t="shared" si="35"/>
        <v>5180000</v>
      </c>
      <c r="AI52" s="26">
        <f t="shared" si="36"/>
        <v>0</v>
      </c>
      <c r="AJ52" s="27">
        <f t="shared" si="30"/>
        <v>9.301071863386149E-4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 x14ac:dyDescent="0.25">
      <c r="A53" s="19">
        <v>12</v>
      </c>
      <c r="B53" s="19"/>
      <c r="C53" s="28" t="s">
        <v>368</v>
      </c>
      <c r="D53" s="29">
        <v>45348</v>
      </c>
      <c r="E53" s="30" t="s">
        <v>369</v>
      </c>
      <c r="F53" s="22" t="s">
        <v>895</v>
      </c>
      <c r="G53" s="22" t="s">
        <v>896</v>
      </c>
      <c r="H53" s="29"/>
      <c r="I53" s="29"/>
      <c r="J53" s="141"/>
      <c r="K53" s="31">
        <v>5790000</v>
      </c>
      <c r="L53" s="22" t="s">
        <v>897</v>
      </c>
      <c r="M53" s="24"/>
      <c r="N53" s="24"/>
      <c r="O53" s="24"/>
      <c r="P53" s="30"/>
      <c r="Q53" s="30"/>
      <c r="R53" s="24"/>
      <c r="S53" s="24"/>
      <c r="T53" s="31">
        <v>5790000</v>
      </c>
      <c r="U53" s="25">
        <f t="shared" si="31"/>
        <v>5790000</v>
      </c>
      <c r="V53" s="24"/>
      <c r="W53" s="24"/>
      <c r="X53" s="24"/>
      <c r="Y53" s="25">
        <f t="shared" si="32"/>
        <v>0</v>
      </c>
      <c r="Z53" s="24"/>
      <c r="AA53" s="24"/>
      <c r="AB53" s="24"/>
      <c r="AC53" s="25">
        <f t="shared" si="33"/>
        <v>0</v>
      </c>
      <c r="AD53" s="24"/>
      <c r="AE53" s="24"/>
      <c r="AF53" s="24"/>
      <c r="AG53" s="25">
        <f t="shared" si="34"/>
        <v>0</v>
      </c>
      <c r="AH53" s="25">
        <f t="shared" si="35"/>
        <v>5790000</v>
      </c>
      <c r="AI53" s="26">
        <f t="shared" si="36"/>
        <v>0</v>
      </c>
      <c r="AJ53" s="27">
        <f t="shared" si="30"/>
        <v>1.0396371831854403E-3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9">
        <v>13</v>
      </c>
      <c r="B54" s="19"/>
      <c r="C54" s="28" t="s">
        <v>141</v>
      </c>
      <c r="D54" s="29">
        <v>45348</v>
      </c>
      <c r="E54" s="30" t="s">
        <v>370</v>
      </c>
      <c r="F54" s="22" t="s">
        <v>895</v>
      </c>
      <c r="G54" s="22" t="s">
        <v>896</v>
      </c>
      <c r="H54" s="29"/>
      <c r="I54" s="29"/>
      <c r="J54" s="141"/>
      <c r="K54" s="31">
        <v>4140000</v>
      </c>
      <c r="L54" s="22" t="s">
        <v>897</v>
      </c>
      <c r="M54" s="24"/>
      <c r="N54" s="24"/>
      <c r="O54" s="24"/>
      <c r="P54" s="30"/>
      <c r="Q54" s="30"/>
      <c r="R54" s="24"/>
      <c r="S54" s="24"/>
      <c r="T54" s="31">
        <v>4140000</v>
      </c>
      <c r="U54" s="25">
        <f t="shared" si="31"/>
        <v>4140000</v>
      </c>
      <c r="V54" s="24"/>
      <c r="W54" s="24"/>
      <c r="X54" s="24"/>
      <c r="Y54" s="25">
        <f t="shared" si="32"/>
        <v>0</v>
      </c>
      <c r="Z54" s="24"/>
      <c r="AA54" s="24"/>
      <c r="AB54" s="24"/>
      <c r="AC54" s="25">
        <f t="shared" si="33"/>
        <v>0</v>
      </c>
      <c r="AD54" s="24"/>
      <c r="AE54" s="24"/>
      <c r="AF54" s="24"/>
      <c r="AG54" s="25">
        <f t="shared" si="34"/>
        <v>0</v>
      </c>
      <c r="AH54" s="25">
        <f t="shared" si="35"/>
        <v>4140000</v>
      </c>
      <c r="AI54" s="26">
        <f t="shared" si="36"/>
        <v>0</v>
      </c>
      <c r="AJ54" s="27">
        <f t="shared" si="30"/>
        <v>7.4336751958337176E-4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 x14ac:dyDescent="0.25">
      <c r="A55" s="19">
        <v>14</v>
      </c>
      <c r="B55" s="19"/>
      <c r="C55" s="28" t="s">
        <v>371</v>
      </c>
      <c r="D55" s="29">
        <v>45350</v>
      </c>
      <c r="E55" s="30" t="s">
        <v>372</v>
      </c>
      <c r="F55" s="22" t="s">
        <v>895</v>
      </c>
      <c r="G55" s="22" t="s">
        <v>896</v>
      </c>
      <c r="H55" s="29"/>
      <c r="I55" s="29"/>
      <c r="J55" s="141"/>
      <c r="K55" s="31">
        <v>9040000</v>
      </c>
      <c r="L55" s="22" t="s">
        <v>897</v>
      </c>
      <c r="M55" s="24"/>
      <c r="N55" s="24"/>
      <c r="O55" s="24"/>
      <c r="P55" s="30"/>
      <c r="Q55" s="30"/>
      <c r="R55" s="24"/>
      <c r="S55" s="24"/>
      <c r="T55" s="31">
        <v>9040000</v>
      </c>
      <c r="U55" s="25">
        <f t="shared" si="31"/>
        <v>9040000</v>
      </c>
      <c r="V55" s="24"/>
      <c r="W55" s="24"/>
      <c r="X55" s="24"/>
      <c r="Y55" s="25">
        <f t="shared" si="32"/>
        <v>0</v>
      </c>
      <c r="Z55" s="24"/>
      <c r="AA55" s="24"/>
      <c r="AB55" s="24"/>
      <c r="AC55" s="25">
        <f t="shared" si="33"/>
        <v>0</v>
      </c>
      <c r="AD55" s="24"/>
      <c r="AE55" s="24"/>
      <c r="AF55" s="24"/>
      <c r="AG55" s="25">
        <f t="shared" si="34"/>
        <v>0</v>
      </c>
      <c r="AH55" s="25">
        <f t="shared" si="35"/>
        <v>9040000</v>
      </c>
      <c r="AI55" s="26">
        <f t="shared" si="36"/>
        <v>0</v>
      </c>
      <c r="AJ55" s="27">
        <f t="shared" si="30"/>
        <v>1.6231986417955752E-3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 x14ac:dyDescent="0.25">
      <c r="A56" s="19">
        <v>15</v>
      </c>
      <c r="B56" s="19"/>
      <c r="C56" s="28" t="s">
        <v>350</v>
      </c>
      <c r="D56" s="29">
        <v>45329</v>
      </c>
      <c r="E56" s="30" t="s">
        <v>373</v>
      </c>
      <c r="F56" s="22" t="s">
        <v>895</v>
      </c>
      <c r="G56" s="22" t="s">
        <v>896</v>
      </c>
      <c r="H56" s="29"/>
      <c r="I56" s="29"/>
      <c r="J56" s="141"/>
      <c r="K56" s="31">
        <v>13260000</v>
      </c>
      <c r="L56" s="22" t="s">
        <v>897</v>
      </c>
      <c r="M56" s="24"/>
      <c r="N56" s="24"/>
      <c r="O56" s="24"/>
      <c r="P56" s="30"/>
      <c r="Q56" s="30"/>
      <c r="R56" s="24"/>
      <c r="S56" s="24"/>
      <c r="T56" s="31">
        <v>13260000</v>
      </c>
      <c r="U56" s="25">
        <f t="shared" si="31"/>
        <v>13260000</v>
      </c>
      <c r="V56" s="24"/>
      <c r="W56" s="24"/>
      <c r="X56" s="24"/>
      <c r="Y56" s="25">
        <f t="shared" si="32"/>
        <v>0</v>
      </c>
      <c r="Z56" s="24"/>
      <c r="AA56" s="24"/>
      <c r="AB56" s="24"/>
      <c r="AC56" s="25">
        <f t="shared" si="33"/>
        <v>0</v>
      </c>
      <c r="AD56" s="24"/>
      <c r="AE56" s="24"/>
      <c r="AF56" s="24"/>
      <c r="AG56" s="25">
        <f t="shared" si="34"/>
        <v>0</v>
      </c>
      <c r="AH56" s="25">
        <f t="shared" si="35"/>
        <v>13260000</v>
      </c>
      <c r="AI56" s="26">
        <f t="shared" si="36"/>
        <v>0</v>
      </c>
      <c r="AJ56" s="27">
        <f t="shared" si="30"/>
        <v>2.3809307511293504E-3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 outlineLevel="1" x14ac:dyDescent="0.25">
      <c r="A57" s="19">
        <v>16</v>
      </c>
      <c r="B57" s="19"/>
      <c r="C57" s="28"/>
      <c r="D57" s="29"/>
      <c r="E57" s="30"/>
      <c r="F57" s="22"/>
      <c r="G57" s="22"/>
      <c r="H57" s="29"/>
      <c r="I57" s="29"/>
      <c r="J57" s="141"/>
      <c r="K57" s="31">
        <v>268350</v>
      </c>
      <c r="L57" s="22" t="s">
        <v>303</v>
      </c>
      <c r="M57" s="24"/>
      <c r="N57" s="24"/>
      <c r="O57" s="24"/>
      <c r="P57" s="30"/>
      <c r="Q57" s="30"/>
      <c r="R57" s="24"/>
      <c r="S57" s="24">
        <v>268350</v>
      </c>
      <c r="T57" s="31"/>
      <c r="U57" s="25">
        <f t="shared" si="31"/>
        <v>268350</v>
      </c>
      <c r="V57" s="24"/>
      <c r="W57" s="24"/>
      <c r="X57" s="24"/>
      <c r="Y57" s="25">
        <f t="shared" si="32"/>
        <v>0</v>
      </c>
      <c r="Z57" s="24"/>
      <c r="AA57" s="24"/>
      <c r="AB57" s="24"/>
      <c r="AC57" s="25">
        <f t="shared" si="33"/>
        <v>0</v>
      </c>
      <c r="AD57" s="24"/>
      <c r="AE57" s="24"/>
      <c r="AF57" s="24"/>
      <c r="AG57" s="25">
        <f t="shared" si="34"/>
        <v>0</v>
      </c>
      <c r="AH57" s="25">
        <f t="shared" si="35"/>
        <v>268350</v>
      </c>
      <c r="AI57" s="26">
        <f t="shared" si="36"/>
        <v>0</v>
      </c>
      <c r="AJ57" s="27">
        <f t="shared" si="30"/>
        <v>4.8184220744009136E-5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9">
        <v>17</v>
      </c>
      <c r="B58" s="19"/>
      <c r="C58" s="28"/>
      <c r="D58" s="29"/>
      <c r="E58" s="30"/>
      <c r="F58" s="22"/>
      <c r="G58" s="22"/>
      <c r="H58" s="29"/>
      <c r="I58" s="29"/>
      <c r="J58" s="128"/>
      <c r="K58" s="31"/>
      <c r="L58" s="22" t="s">
        <v>304</v>
      </c>
      <c r="M58" s="24"/>
      <c r="N58" s="24"/>
      <c r="O58" s="24"/>
      <c r="P58" s="30"/>
      <c r="Q58" s="30"/>
      <c r="R58" s="24"/>
      <c r="S58" s="24"/>
      <c r="T58" s="31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 t="shared" si="30"/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x14ac:dyDescent="0.25">
      <c r="A59" s="117" t="s">
        <v>53</v>
      </c>
      <c r="B59" s="118"/>
      <c r="C59" s="119"/>
      <c r="D59" s="119"/>
      <c r="E59" s="119"/>
      <c r="F59" s="119"/>
      <c r="G59" s="119"/>
      <c r="H59" s="119"/>
      <c r="I59" s="120"/>
      <c r="J59" s="33">
        <f>SUM(J42:J58)</f>
        <v>242758350</v>
      </c>
      <c r="K59" s="33">
        <f>SUM(K42:K58)</f>
        <v>242758350</v>
      </c>
      <c r="L59" s="32"/>
      <c r="M59" s="33">
        <f>SUM(M42:M58)</f>
        <v>0</v>
      </c>
      <c r="N59" s="33">
        <f>SUM(N42:N58)</f>
        <v>0</v>
      </c>
      <c r="O59" s="33">
        <f>SUM(O42:O58)</f>
        <v>0</v>
      </c>
      <c r="P59" s="34"/>
      <c r="Q59" s="35"/>
      <c r="R59" s="33">
        <f t="shared" ref="R59:AH59" si="37">SUM(R42:R58)</f>
        <v>0</v>
      </c>
      <c r="S59" s="33">
        <f t="shared" si="37"/>
        <v>268350</v>
      </c>
      <c r="T59" s="33">
        <f>SUM(T42:T58)</f>
        <v>242490000</v>
      </c>
      <c r="U59" s="33">
        <f>SUM(U42:U58)</f>
        <v>242758350</v>
      </c>
      <c r="V59" s="33">
        <f t="shared" si="37"/>
        <v>0</v>
      </c>
      <c r="W59" s="33">
        <f t="shared" si="37"/>
        <v>0</v>
      </c>
      <c r="X59" s="33">
        <f t="shared" si="37"/>
        <v>0</v>
      </c>
      <c r="Y59" s="33">
        <f t="shared" si="37"/>
        <v>0</v>
      </c>
      <c r="Z59" s="33">
        <f t="shared" si="37"/>
        <v>0</v>
      </c>
      <c r="AA59" s="33">
        <f t="shared" si="37"/>
        <v>0</v>
      </c>
      <c r="AB59" s="33">
        <f t="shared" si="37"/>
        <v>0</v>
      </c>
      <c r="AC59" s="33">
        <f t="shared" si="37"/>
        <v>0</v>
      </c>
      <c r="AD59" s="33">
        <f t="shared" si="37"/>
        <v>0</v>
      </c>
      <c r="AE59" s="33">
        <f t="shared" si="37"/>
        <v>0</v>
      </c>
      <c r="AF59" s="33">
        <f t="shared" si="37"/>
        <v>0</v>
      </c>
      <c r="AG59" s="33">
        <f t="shared" si="37"/>
        <v>0</v>
      </c>
      <c r="AH59" s="33">
        <f t="shared" si="37"/>
        <v>242758350</v>
      </c>
      <c r="AI59" s="36">
        <f>IF(ISERROR(AH59/J59),0,AH59/J59)</f>
        <v>1</v>
      </c>
      <c r="AJ59" s="36">
        <f>IF(ISERROR(AH59/$AH$412),0,AH59/$AH$412)</f>
        <v>4.3589051327935273E-2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9" t="s">
        <v>54</v>
      </c>
      <c r="B60" s="130"/>
      <c r="C60" s="130"/>
      <c r="D60" s="130"/>
      <c r="E60" s="13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38.25" outlineLevel="1" x14ac:dyDescent="0.25">
      <c r="A61" s="18">
        <v>1</v>
      </c>
      <c r="B61" s="19"/>
      <c r="C61" s="40" t="s">
        <v>374</v>
      </c>
      <c r="D61" s="29">
        <v>45376</v>
      </c>
      <c r="E61" s="42" t="s">
        <v>375</v>
      </c>
      <c r="F61" s="22" t="s">
        <v>895</v>
      </c>
      <c r="G61" s="22" t="s">
        <v>896</v>
      </c>
      <c r="H61" s="44"/>
      <c r="I61" s="44"/>
      <c r="J61" s="127">
        <v>519990000</v>
      </c>
      <c r="K61" s="45">
        <v>3310000</v>
      </c>
      <c r="L61" s="22" t="s">
        <v>897</v>
      </c>
      <c r="M61" s="47"/>
      <c r="N61" s="48"/>
      <c r="O61" s="47"/>
      <c r="P61" s="49"/>
      <c r="Q61" s="49"/>
      <c r="R61" s="24"/>
      <c r="S61" s="24"/>
      <c r="T61" s="24"/>
      <c r="U61" s="25">
        <f>SUM(R61:T61)</f>
        <v>0</v>
      </c>
      <c r="V61" s="45">
        <v>3310000</v>
      </c>
      <c r="W61" s="24"/>
      <c r="X61" s="24"/>
      <c r="Y61" s="25">
        <f>SUM(V61:X61)</f>
        <v>3310000</v>
      </c>
      <c r="Z61" s="24"/>
      <c r="AA61" s="24"/>
      <c r="AB61" s="24"/>
      <c r="AC61" s="25">
        <f>SUM(Z61:AB61)</f>
        <v>0</v>
      </c>
      <c r="AD61" s="24"/>
      <c r="AE61" s="24">
        <v>0</v>
      </c>
      <c r="AF61" s="24">
        <v>0</v>
      </c>
      <c r="AG61" s="25">
        <f>SUM(AD61:AF61)</f>
        <v>0</v>
      </c>
      <c r="AH61" s="25">
        <f>SUM(U61,Y61,AC61,AG61)</f>
        <v>3310000</v>
      </c>
      <c r="AI61" s="26">
        <f>IF(ISERROR(AH61/J61),0,AH61/J61)</f>
        <v>6.3655070289813263E-3</v>
      </c>
      <c r="AJ61" s="27">
        <f t="shared" ref="AJ61:AJ98" si="38">IF(ISERROR(AH61/$AH$412),"-",AH61/$AH$412)</f>
        <v>5.9433490092293735E-4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38.25" outlineLevel="1" x14ac:dyDescent="0.25">
      <c r="A62" s="18">
        <v>1</v>
      </c>
      <c r="B62" s="19"/>
      <c r="C62" s="40" t="s">
        <v>376</v>
      </c>
      <c r="D62" s="29">
        <v>45362</v>
      </c>
      <c r="E62" s="42" t="s">
        <v>377</v>
      </c>
      <c r="F62" s="22" t="s">
        <v>895</v>
      </c>
      <c r="G62" s="22" t="s">
        <v>896</v>
      </c>
      <c r="H62" s="44"/>
      <c r="I62" s="44"/>
      <c r="J62" s="141"/>
      <c r="K62" s="45">
        <v>9070000</v>
      </c>
      <c r="L62" s="22" t="s">
        <v>897</v>
      </c>
      <c r="M62" s="47"/>
      <c r="N62" s="48"/>
      <c r="O62" s="47"/>
      <c r="P62" s="49"/>
      <c r="Q62" s="49"/>
      <c r="R62" s="24"/>
      <c r="S62" s="24"/>
      <c r="T62" s="24"/>
      <c r="U62" s="25">
        <f t="shared" ref="U62:U98" si="39">SUM(R62:T62)</f>
        <v>0</v>
      </c>
      <c r="V62" s="45">
        <v>9070000</v>
      </c>
      <c r="W62" s="24"/>
      <c r="X62" s="24"/>
      <c r="Y62" s="25">
        <f t="shared" ref="Y62:Y98" si="40">SUM(V62:X62)</f>
        <v>9070000</v>
      </c>
      <c r="Z62" s="24"/>
      <c r="AA62" s="24"/>
      <c r="AB62" s="24"/>
      <c r="AC62" s="25">
        <f t="shared" ref="AC62:AC98" si="41">SUM(Z62:AB62)</f>
        <v>0</v>
      </c>
      <c r="AD62" s="24"/>
      <c r="AE62" s="24">
        <v>0</v>
      </c>
      <c r="AF62" s="24">
        <v>0</v>
      </c>
      <c r="AG62" s="25">
        <f t="shared" ref="AG62:AG98" si="42">SUM(AD62:AF62)</f>
        <v>0</v>
      </c>
      <c r="AH62" s="25">
        <f t="shared" ref="AH62:AH98" si="43">SUM(U62,Y62,AC62,AG62)</f>
        <v>9070000</v>
      </c>
      <c r="AI62" s="26">
        <f t="shared" ref="AI62:AI98" si="44">IF(ISERROR(AH62/J62),0,AH62/J62)</f>
        <v>0</v>
      </c>
      <c r="AJ62" s="27">
        <f t="shared" si="38"/>
        <v>1.6285853629519763E-3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38.25" outlineLevel="1" x14ac:dyDescent="0.25">
      <c r="A63" s="18">
        <v>1</v>
      </c>
      <c r="B63" s="19"/>
      <c r="C63" s="40" t="s">
        <v>378</v>
      </c>
      <c r="D63" s="29">
        <v>45376</v>
      </c>
      <c r="E63" s="42" t="s">
        <v>379</v>
      </c>
      <c r="F63" s="22" t="s">
        <v>895</v>
      </c>
      <c r="G63" s="22" t="s">
        <v>896</v>
      </c>
      <c r="H63" s="44"/>
      <c r="I63" s="44"/>
      <c r="J63" s="141"/>
      <c r="K63" s="45">
        <v>5510000</v>
      </c>
      <c r="L63" s="22" t="s">
        <v>897</v>
      </c>
      <c r="M63" s="47"/>
      <c r="N63" s="48"/>
      <c r="O63" s="47"/>
      <c r="P63" s="49"/>
      <c r="Q63" s="49"/>
      <c r="R63" s="24"/>
      <c r="S63" s="24"/>
      <c r="T63" s="24"/>
      <c r="U63" s="25">
        <f t="shared" si="39"/>
        <v>0</v>
      </c>
      <c r="V63" s="45">
        <v>5510000</v>
      </c>
      <c r="W63" s="24"/>
      <c r="X63" s="24"/>
      <c r="Y63" s="25">
        <f t="shared" si="40"/>
        <v>5510000</v>
      </c>
      <c r="Z63" s="24"/>
      <c r="AA63" s="24"/>
      <c r="AB63" s="24"/>
      <c r="AC63" s="25">
        <f t="shared" si="41"/>
        <v>0</v>
      </c>
      <c r="AD63" s="24"/>
      <c r="AE63" s="24">
        <v>0</v>
      </c>
      <c r="AF63" s="24">
        <v>0</v>
      </c>
      <c r="AG63" s="25">
        <f t="shared" si="42"/>
        <v>0</v>
      </c>
      <c r="AH63" s="25">
        <f t="shared" si="43"/>
        <v>5510000</v>
      </c>
      <c r="AI63" s="26">
        <f t="shared" si="44"/>
        <v>0</v>
      </c>
      <c r="AJ63" s="27">
        <f t="shared" si="38"/>
        <v>9.8936111905902871E-4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38.25" outlineLevel="1" x14ac:dyDescent="0.25">
      <c r="A64" s="18">
        <v>1</v>
      </c>
      <c r="B64" s="19"/>
      <c r="C64" s="40" t="s">
        <v>380</v>
      </c>
      <c r="D64" s="29">
        <v>45376</v>
      </c>
      <c r="E64" s="42" t="s">
        <v>381</v>
      </c>
      <c r="F64" s="22" t="s">
        <v>895</v>
      </c>
      <c r="G64" s="22" t="s">
        <v>896</v>
      </c>
      <c r="H64" s="44"/>
      <c r="I64" s="44"/>
      <c r="J64" s="141"/>
      <c r="K64" s="45">
        <v>8190000</v>
      </c>
      <c r="L64" s="22" t="s">
        <v>897</v>
      </c>
      <c r="M64" s="47"/>
      <c r="N64" s="48"/>
      <c r="O64" s="47"/>
      <c r="P64" s="49"/>
      <c r="Q64" s="49"/>
      <c r="R64" s="24"/>
      <c r="S64" s="24"/>
      <c r="T64" s="24"/>
      <c r="U64" s="25">
        <f t="shared" si="39"/>
        <v>0</v>
      </c>
      <c r="V64" s="45">
        <v>8190000</v>
      </c>
      <c r="W64" s="24"/>
      <c r="X64" s="24"/>
      <c r="Y64" s="25">
        <f t="shared" si="40"/>
        <v>8190000</v>
      </c>
      <c r="Z64" s="24"/>
      <c r="AA64" s="24"/>
      <c r="AB64" s="24"/>
      <c r="AC64" s="25">
        <f t="shared" si="41"/>
        <v>0</v>
      </c>
      <c r="AD64" s="24"/>
      <c r="AE64" s="24">
        <v>0</v>
      </c>
      <c r="AF64" s="24">
        <v>0</v>
      </c>
      <c r="AG64" s="25">
        <f t="shared" si="42"/>
        <v>0</v>
      </c>
      <c r="AH64" s="25">
        <f t="shared" si="43"/>
        <v>8190000</v>
      </c>
      <c r="AI64" s="26">
        <f t="shared" si="44"/>
        <v>0</v>
      </c>
      <c r="AJ64" s="27">
        <f t="shared" si="38"/>
        <v>1.4705748756975398E-3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38.25" outlineLevel="1" x14ac:dyDescent="0.25">
      <c r="A65" s="18">
        <v>1</v>
      </c>
      <c r="B65" s="19"/>
      <c r="C65" s="40" t="s">
        <v>382</v>
      </c>
      <c r="D65" s="29">
        <v>45362</v>
      </c>
      <c r="E65" s="42" t="s">
        <v>383</v>
      </c>
      <c r="F65" s="22" t="s">
        <v>895</v>
      </c>
      <c r="G65" s="22" t="s">
        <v>896</v>
      </c>
      <c r="H65" s="44"/>
      <c r="I65" s="44"/>
      <c r="J65" s="141"/>
      <c r="K65" s="45">
        <v>6180000</v>
      </c>
      <c r="L65" s="22" t="s">
        <v>897</v>
      </c>
      <c r="M65" s="47"/>
      <c r="N65" s="48"/>
      <c r="O65" s="47"/>
      <c r="P65" s="49"/>
      <c r="Q65" s="49"/>
      <c r="R65" s="24"/>
      <c r="S65" s="24"/>
      <c r="T65" s="24"/>
      <c r="U65" s="25">
        <f t="shared" si="39"/>
        <v>0</v>
      </c>
      <c r="V65" s="45">
        <v>6180000</v>
      </c>
      <c r="W65" s="24"/>
      <c r="X65" s="24"/>
      <c r="Y65" s="25">
        <f t="shared" si="40"/>
        <v>6180000</v>
      </c>
      <c r="Z65" s="24"/>
      <c r="AA65" s="24"/>
      <c r="AB65" s="24"/>
      <c r="AC65" s="25">
        <f t="shared" si="41"/>
        <v>0</v>
      </c>
      <c r="AD65" s="24"/>
      <c r="AE65" s="24">
        <v>0</v>
      </c>
      <c r="AF65" s="24">
        <v>0</v>
      </c>
      <c r="AG65" s="25">
        <f t="shared" si="42"/>
        <v>0</v>
      </c>
      <c r="AH65" s="25">
        <f t="shared" si="43"/>
        <v>6180000</v>
      </c>
      <c r="AI65" s="26">
        <f t="shared" si="44"/>
        <v>0</v>
      </c>
      <c r="AJ65" s="27">
        <f t="shared" si="38"/>
        <v>1.1096645582186564E-3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38.25" outlineLevel="1" x14ac:dyDescent="0.25">
      <c r="A66" s="18">
        <v>1</v>
      </c>
      <c r="B66" s="19"/>
      <c r="C66" s="40" t="s">
        <v>384</v>
      </c>
      <c r="D66" s="29">
        <v>45376</v>
      </c>
      <c r="E66" s="42" t="s">
        <v>385</v>
      </c>
      <c r="F66" s="22" t="s">
        <v>895</v>
      </c>
      <c r="G66" s="22" t="s">
        <v>896</v>
      </c>
      <c r="H66" s="44"/>
      <c r="I66" s="44"/>
      <c r="J66" s="141"/>
      <c r="K66" s="45">
        <v>5720000</v>
      </c>
      <c r="L66" s="22" t="s">
        <v>897</v>
      </c>
      <c r="M66" s="47"/>
      <c r="N66" s="48"/>
      <c r="O66" s="47"/>
      <c r="P66" s="49"/>
      <c r="Q66" s="49"/>
      <c r="R66" s="24"/>
      <c r="S66" s="24"/>
      <c r="T66" s="24"/>
      <c r="U66" s="25">
        <f t="shared" si="39"/>
        <v>0</v>
      </c>
      <c r="V66" s="45">
        <v>5720000</v>
      </c>
      <c r="W66" s="24"/>
      <c r="X66" s="24"/>
      <c r="Y66" s="25">
        <f t="shared" si="40"/>
        <v>5720000</v>
      </c>
      <c r="Z66" s="24"/>
      <c r="AA66" s="24"/>
      <c r="AB66" s="24"/>
      <c r="AC66" s="25">
        <f t="shared" si="41"/>
        <v>0</v>
      </c>
      <c r="AD66" s="24"/>
      <c r="AE66" s="24">
        <v>0</v>
      </c>
      <c r="AF66" s="24">
        <v>0</v>
      </c>
      <c r="AG66" s="25">
        <f t="shared" si="42"/>
        <v>0</v>
      </c>
      <c r="AH66" s="25">
        <f t="shared" si="43"/>
        <v>5720000</v>
      </c>
      <c r="AI66" s="26">
        <f t="shared" si="44"/>
        <v>0</v>
      </c>
      <c r="AJ66" s="27">
        <f t="shared" si="38"/>
        <v>1.0270681671538373E-3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38.25" outlineLevel="1" x14ac:dyDescent="0.25">
      <c r="A67" s="18">
        <v>1</v>
      </c>
      <c r="B67" s="19"/>
      <c r="C67" s="40" t="s">
        <v>386</v>
      </c>
      <c r="D67" s="29">
        <v>45362</v>
      </c>
      <c r="E67" s="42" t="s">
        <v>387</v>
      </c>
      <c r="F67" s="22" t="s">
        <v>895</v>
      </c>
      <c r="G67" s="22" t="s">
        <v>896</v>
      </c>
      <c r="H67" s="44"/>
      <c r="I67" s="44"/>
      <c r="J67" s="141"/>
      <c r="K67" s="45">
        <v>7590000</v>
      </c>
      <c r="L67" s="22" t="s">
        <v>897</v>
      </c>
      <c r="M67" s="47"/>
      <c r="N67" s="48"/>
      <c r="O67" s="47"/>
      <c r="P67" s="49"/>
      <c r="Q67" s="49"/>
      <c r="R67" s="24"/>
      <c r="S67" s="24"/>
      <c r="T67" s="24"/>
      <c r="U67" s="25">
        <f t="shared" si="39"/>
        <v>0</v>
      </c>
      <c r="V67" s="95">
        <v>7590000</v>
      </c>
      <c r="W67" s="96"/>
      <c r="X67" s="24"/>
      <c r="Y67" s="25">
        <f t="shared" si="40"/>
        <v>7590000</v>
      </c>
      <c r="Z67" s="24"/>
      <c r="AA67" s="24"/>
      <c r="AB67" s="24"/>
      <c r="AC67" s="25">
        <f t="shared" si="41"/>
        <v>0</v>
      </c>
      <c r="AD67" s="24"/>
      <c r="AE67" s="24">
        <v>0</v>
      </c>
      <c r="AF67" s="24">
        <v>0</v>
      </c>
      <c r="AG67" s="25">
        <f t="shared" si="42"/>
        <v>0</v>
      </c>
      <c r="AH67" s="25">
        <f t="shared" si="43"/>
        <v>7590000</v>
      </c>
      <c r="AI67" s="26">
        <f t="shared" si="44"/>
        <v>0</v>
      </c>
      <c r="AJ67" s="27">
        <f t="shared" si="38"/>
        <v>1.362840452569515E-3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38.25" outlineLevel="1" x14ac:dyDescent="0.25">
      <c r="A68" s="18">
        <v>1</v>
      </c>
      <c r="B68" s="19"/>
      <c r="C68" s="40" t="s">
        <v>388</v>
      </c>
      <c r="D68" s="29">
        <v>45369</v>
      </c>
      <c r="E68" s="42" t="s">
        <v>389</v>
      </c>
      <c r="F68" s="22" t="s">
        <v>895</v>
      </c>
      <c r="G68" s="22" t="s">
        <v>896</v>
      </c>
      <c r="H68" s="44"/>
      <c r="I68" s="44"/>
      <c r="J68" s="141"/>
      <c r="K68" s="45">
        <v>5610000</v>
      </c>
      <c r="L68" s="22" t="s">
        <v>897</v>
      </c>
      <c r="M68" s="47"/>
      <c r="N68" s="48"/>
      <c r="O68" s="47"/>
      <c r="P68" s="49"/>
      <c r="Q68" s="49"/>
      <c r="R68" s="24"/>
      <c r="S68" s="24"/>
      <c r="T68" s="24"/>
      <c r="U68" s="25">
        <f t="shared" si="39"/>
        <v>0</v>
      </c>
      <c r="V68" s="57">
        <v>5610000</v>
      </c>
      <c r="W68" s="97"/>
      <c r="X68" s="24"/>
      <c r="Y68" s="25">
        <f t="shared" si="40"/>
        <v>5610000</v>
      </c>
      <c r="Z68" s="24"/>
      <c r="AA68" s="24"/>
      <c r="AB68" s="24"/>
      <c r="AC68" s="25">
        <f t="shared" si="41"/>
        <v>0</v>
      </c>
      <c r="AD68" s="24"/>
      <c r="AE68" s="24">
        <v>0</v>
      </c>
      <c r="AF68" s="24">
        <v>0</v>
      </c>
      <c r="AG68" s="25">
        <f t="shared" si="42"/>
        <v>0</v>
      </c>
      <c r="AH68" s="25">
        <f t="shared" si="43"/>
        <v>5610000</v>
      </c>
      <c r="AI68" s="26">
        <f t="shared" si="44"/>
        <v>0</v>
      </c>
      <c r="AJ68" s="27">
        <f t="shared" si="38"/>
        <v>1.0073168562470328E-3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38.25" outlineLevel="1" x14ac:dyDescent="0.25">
      <c r="A69" s="18">
        <v>1</v>
      </c>
      <c r="B69" s="19"/>
      <c r="C69" s="40" t="s">
        <v>390</v>
      </c>
      <c r="D69" s="29">
        <v>45362</v>
      </c>
      <c r="E69" s="42" t="s">
        <v>391</v>
      </c>
      <c r="F69" s="22" t="s">
        <v>895</v>
      </c>
      <c r="G69" s="22" t="s">
        <v>896</v>
      </c>
      <c r="H69" s="44"/>
      <c r="I69" s="44"/>
      <c r="J69" s="141"/>
      <c r="K69" s="45">
        <v>4750000</v>
      </c>
      <c r="L69" s="22" t="s">
        <v>897</v>
      </c>
      <c r="M69" s="47"/>
      <c r="N69" s="48"/>
      <c r="O69" s="47"/>
      <c r="P69" s="49"/>
      <c r="Q69" s="49"/>
      <c r="R69" s="24"/>
      <c r="S69" s="24"/>
      <c r="T69" s="24"/>
      <c r="U69" s="25">
        <f t="shared" si="39"/>
        <v>0</v>
      </c>
      <c r="V69" s="57">
        <v>4750000</v>
      </c>
      <c r="W69" s="97"/>
      <c r="X69" s="24"/>
      <c r="Y69" s="25">
        <f t="shared" si="40"/>
        <v>4750000</v>
      </c>
      <c r="Z69" s="24"/>
      <c r="AA69" s="24"/>
      <c r="AB69" s="24"/>
      <c r="AC69" s="25">
        <f t="shared" si="41"/>
        <v>0</v>
      </c>
      <c r="AD69" s="24"/>
      <c r="AE69" s="24">
        <v>0</v>
      </c>
      <c r="AF69" s="24">
        <v>0</v>
      </c>
      <c r="AG69" s="25">
        <f t="shared" si="42"/>
        <v>0</v>
      </c>
      <c r="AH69" s="25">
        <f t="shared" si="43"/>
        <v>4750000</v>
      </c>
      <c r="AI69" s="26">
        <f t="shared" si="44"/>
        <v>0</v>
      </c>
      <c r="AJ69" s="27">
        <f t="shared" si="38"/>
        <v>8.5289751643019714E-4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38.25" outlineLevel="1" x14ac:dyDescent="0.25">
      <c r="A70" s="18">
        <v>1</v>
      </c>
      <c r="B70" s="19"/>
      <c r="C70" s="40" t="s">
        <v>392</v>
      </c>
      <c r="D70" s="29">
        <v>45376</v>
      </c>
      <c r="E70" s="42" t="s">
        <v>393</v>
      </c>
      <c r="F70" s="22" t="s">
        <v>895</v>
      </c>
      <c r="G70" s="22" t="s">
        <v>896</v>
      </c>
      <c r="H70" s="44"/>
      <c r="I70" s="44"/>
      <c r="J70" s="141"/>
      <c r="K70" s="45">
        <v>7090000</v>
      </c>
      <c r="L70" s="22" t="s">
        <v>897</v>
      </c>
      <c r="M70" s="47"/>
      <c r="N70" s="48"/>
      <c r="O70" s="47"/>
      <c r="P70" s="49"/>
      <c r="Q70" s="49"/>
      <c r="R70" s="24"/>
      <c r="S70" s="24"/>
      <c r="T70" s="24"/>
      <c r="U70" s="25">
        <f t="shared" si="39"/>
        <v>0</v>
      </c>
      <c r="V70" s="57">
        <v>7090000</v>
      </c>
      <c r="W70" s="97"/>
      <c r="X70" s="24"/>
      <c r="Y70" s="25">
        <f t="shared" si="40"/>
        <v>7090000</v>
      </c>
      <c r="Z70" s="24"/>
      <c r="AA70" s="24"/>
      <c r="AB70" s="24"/>
      <c r="AC70" s="25">
        <f t="shared" si="41"/>
        <v>0</v>
      </c>
      <c r="AD70" s="24"/>
      <c r="AE70" s="24">
        <v>0</v>
      </c>
      <c r="AF70" s="24">
        <v>0</v>
      </c>
      <c r="AG70" s="25">
        <f t="shared" si="42"/>
        <v>0</v>
      </c>
      <c r="AH70" s="25">
        <f t="shared" si="43"/>
        <v>7090000</v>
      </c>
      <c r="AI70" s="26">
        <f t="shared" si="44"/>
        <v>0</v>
      </c>
      <c r="AJ70" s="27">
        <f t="shared" si="38"/>
        <v>1.2730617666294943E-3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38.25" outlineLevel="1" x14ac:dyDescent="0.25">
      <c r="A71" s="18">
        <v>1</v>
      </c>
      <c r="B71" s="19"/>
      <c r="C71" s="40" t="s">
        <v>394</v>
      </c>
      <c r="D71" s="29">
        <v>45418</v>
      </c>
      <c r="E71" s="42" t="s">
        <v>395</v>
      </c>
      <c r="F71" s="22" t="s">
        <v>895</v>
      </c>
      <c r="G71" s="22" t="s">
        <v>896</v>
      </c>
      <c r="H71" s="44"/>
      <c r="I71" s="44"/>
      <c r="J71" s="141"/>
      <c r="K71" s="45">
        <v>6180000</v>
      </c>
      <c r="L71" s="22" t="s">
        <v>897</v>
      </c>
      <c r="M71" s="47"/>
      <c r="N71" s="48"/>
      <c r="O71" s="47"/>
      <c r="P71" s="49"/>
      <c r="Q71" s="49"/>
      <c r="R71" s="24"/>
      <c r="S71" s="24"/>
      <c r="T71" s="24"/>
      <c r="U71" s="25">
        <f t="shared" si="39"/>
        <v>0</v>
      </c>
      <c r="V71" s="57"/>
      <c r="W71" s="57">
        <v>6180000</v>
      </c>
      <c r="X71" s="24"/>
      <c r="Y71" s="25">
        <f t="shared" si="40"/>
        <v>6180000</v>
      </c>
      <c r="Z71" s="24"/>
      <c r="AA71" s="24"/>
      <c r="AB71" s="24"/>
      <c r="AC71" s="25">
        <f t="shared" si="41"/>
        <v>0</v>
      </c>
      <c r="AD71" s="24"/>
      <c r="AE71" s="24">
        <v>0</v>
      </c>
      <c r="AF71" s="24">
        <v>0</v>
      </c>
      <c r="AG71" s="25">
        <f t="shared" si="42"/>
        <v>0</v>
      </c>
      <c r="AH71" s="25">
        <f t="shared" si="43"/>
        <v>6180000</v>
      </c>
      <c r="AI71" s="26">
        <f t="shared" si="44"/>
        <v>0</v>
      </c>
      <c r="AJ71" s="27">
        <f t="shared" si="38"/>
        <v>1.1096645582186564E-3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38.25" outlineLevel="1" x14ac:dyDescent="0.25">
      <c r="A72" s="18">
        <v>1</v>
      </c>
      <c r="B72" s="19"/>
      <c r="C72" s="40" t="s">
        <v>396</v>
      </c>
      <c r="D72" s="29">
        <v>45362</v>
      </c>
      <c r="E72" s="42" t="s">
        <v>397</v>
      </c>
      <c r="F72" s="22" t="s">
        <v>895</v>
      </c>
      <c r="G72" s="22" t="s">
        <v>896</v>
      </c>
      <c r="H72" s="44"/>
      <c r="I72" s="44"/>
      <c r="J72" s="141"/>
      <c r="K72" s="45">
        <v>3540000</v>
      </c>
      <c r="L72" s="22" t="s">
        <v>897</v>
      </c>
      <c r="M72" s="47"/>
      <c r="N72" s="48"/>
      <c r="O72" s="47"/>
      <c r="P72" s="49"/>
      <c r="Q72" s="49"/>
      <c r="R72" s="24"/>
      <c r="S72" s="24"/>
      <c r="T72" s="24"/>
      <c r="U72" s="25">
        <f t="shared" si="39"/>
        <v>0</v>
      </c>
      <c r="V72" s="57">
        <v>3540000</v>
      </c>
      <c r="W72" s="97"/>
      <c r="X72" s="24"/>
      <c r="Y72" s="25">
        <f t="shared" si="40"/>
        <v>3540000</v>
      </c>
      <c r="Z72" s="24"/>
      <c r="AA72" s="24"/>
      <c r="AB72" s="24"/>
      <c r="AC72" s="25">
        <f t="shared" si="41"/>
        <v>0</v>
      </c>
      <c r="AD72" s="24"/>
      <c r="AE72" s="24">
        <v>0</v>
      </c>
      <c r="AF72" s="24">
        <v>0</v>
      </c>
      <c r="AG72" s="25">
        <f t="shared" si="42"/>
        <v>0</v>
      </c>
      <c r="AH72" s="25">
        <f t="shared" si="43"/>
        <v>3540000</v>
      </c>
      <c r="AI72" s="26">
        <f t="shared" si="44"/>
        <v>0</v>
      </c>
      <c r="AJ72" s="27">
        <f t="shared" si="38"/>
        <v>6.3563309645534689E-4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38.25" outlineLevel="1" x14ac:dyDescent="0.25">
      <c r="A73" s="18">
        <v>1</v>
      </c>
      <c r="B73" s="19"/>
      <c r="C73" s="40" t="s">
        <v>398</v>
      </c>
      <c r="D73" s="29">
        <v>45376</v>
      </c>
      <c r="E73" s="42" t="s">
        <v>399</v>
      </c>
      <c r="F73" s="22" t="s">
        <v>895</v>
      </c>
      <c r="G73" s="22" t="s">
        <v>896</v>
      </c>
      <c r="H73" s="44"/>
      <c r="I73" s="44"/>
      <c r="J73" s="141"/>
      <c r="K73" s="45">
        <v>4600000</v>
      </c>
      <c r="L73" s="22" t="s">
        <v>897</v>
      </c>
      <c r="M73" s="47"/>
      <c r="N73" s="48"/>
      <c r="O73" s="47"/>
      <c r="P73" s="49"/>
      <c r="Q73" s="49"/>
      <c r="R73" s="24"/>
      <c r="S73" s="24"/>
      <c r="T73" s="24"/>
      <c r="U73" s="25">
        <f t="shared" si="39"/>
        <v>0</v>
      </c>
      <c r="V73" s="57">
        <v>4600000</v>
      </c>
      <c r="W73" s="97"/>
      <c r="X73" s="24"/>
      <c r="Y73" s="25">
        <f t="shared" si="40"/>
        <v>4600000</v>
      </c>
      <c r="Z73" s="24"/>
      <c r="AA73" s="24"/>
      <c r="AB73" s="24"/>
      <c r="AC73" s="25">
        <f t="shared" si="41"/>
        <v>0</v>
      </c>
      <c r="AD73" s="24"/>
      <c r="AE73" s="24">
        <v>0</v>
      </c>
      <c r="AF73" s="24">
        <v>0</v>
      </c>
      <c r="AG73" s="25">
        <f t="shared" si="42"/>
        <v>0</v>
      </c>
      <c r="AH73" s="25">
        <f t="shared" si="43"/>
        <v>4600000</v>
      </c>
      <c r="AI73" s="26">
        <f t="shared" si="44"/>
        <v>0</v>
      </c>
      <c r="AJ73" s="27">
        <f t="shared" si="38"/>
        <v>8.2596391064819084E-4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38.25" outlineLevel="1" x14ac:dyDescent="0.25">
      <c r="A74" s="18">
        <v>1</v>
      </c>
      <c r="B74" s="19"/>
      <c r="C74" s="40" t="s">
        <v>400</v>
      </c>
      <c r="D74" s="29">
        <v>45369</v>
      </c>
      <c r="E74" s="42" t="s">
        <v>401</v>
      </c>
      <c r="F74" s="22" t="s">
        <v>895</v>
      </c>
      <c r="G74" s="22" t="s">
        <v>896</v>
      </c>
      <c r="H74" s="44"/>
      <c r="I74" s="44"/>
      <c r="J74" s="141"/>
      <c r="K74" s="45">
        <v>11880000</v>
      </c>
      <c r="L74" s="22" t="s">
        <v>897</v>
      </c>
      <c r="M74" s="47"/>
      <c r="N74" s="48"/>
      <c r="O74" s="47"/>
      <c r="P74" s="49"/>
      <c r="Q74" s="49"/>
      <c r="R74" s="24"/>
      <c r="S74" s="24"/>
      <c r="T74" s="24"/>
      <c r="U74" s="25">
        <f t="shared" si="39"/>
        <v>0</v>
      </c>
      <c r="V74" s="57">
        <v>11880000</v>
      </c>
      <c r="W74" s="97"/>
      <c r="X74" s="24"/>
      <c r="Y74" s="25">
        <f t="shared" si="40"/>
        <v>11880000</v>
      </c>
      <c r="Z74" s="24"/>
      <c r="AA74" s="24"/>
      <c r="AB74" s="24"/>
      <c r="AC74" s="25">
        <f t="shared" si="41"/>
        <v>0</v>
      </c>
      <c r="AD74" s="24"/>
      <c r="AE74" s="24">
        <v>0</v>
      </c>
      <c r="AF74" s="24">
        <v>0</v>
      </c>
      <c r="AG74" s="25">
        <f t="shared" si="42"/>
        <v>0</v>
      </c>
      <c r="AH74" s="25">
        <f t="shared" si="43"/>
        <v>11880000</v>
      </c>
      <c r="AI74" s="26">
        <f t="shared" si="44"/>
        <v>0</v>
      </c>
      <c r="AJ74" s="27">
        <f t="shared" si="38"/>
        <v>2.1331415779348929E-3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38.25" outlineLevel="1" x14ac:dyDescent="0.25">
      <c r="A75" s="18">
        <v>1</v>
      </c>
      <c r="B75" s="19"/>
      <c r="C75" s="40" t="s">
        <v>402</v>
      </c>
      <c r="D75" s="29">
        <v>45362</v>
      </c>
      <c r="E75" s="42" t="s">
        <v>403</v>
      </c>
      <c r="F75" s="22" t="s">
        <v>895</v>
      </c>
      <c r="G75" s="22" t="s">
        <v>896</v>
      </c>
      <c r="H75" s="44"/>
      <c r="I75" s="44"/>
      <c r="J75" s="141"/>
      <c r="K75" s="45">
        <v>14920000</v>
      </c>
      <c r="L75" s="22" t="s">
        <v>897</v>
      </c>
      <c r="M75" s="47"/>
      <c r="N75" s="48"/>
      <c r="O75" s="47"/>
      <c r="P75" s="49"/>
      <c r="Q75" s="49"/>
      <c r="R75" s="24"/>
      <c r="S75" s="24"/>
      <c r="T75" s="24"/>
      <c r="U75" s="25">
        <f t="shared" si="39"/>
        <v>0</v>
      </c>
      <c r="V75" s="57">
        <v>14920000</v>
      </c>
      <c r="W75" s="97"/>
      <c r="X75" s="24"/>
      <c r="Y75" s="25">
        <f t="shared" si="40"/>
        <v>14920000</v>
      </c>
      <c r="Z75" s="24"/>
      <c r="AA75" s="24"/>
      <c r="AB75" s="24"/>
      <c r="AC75" s="25">
        <f t="shared" si="41"/>
        <v>0</v>
      </c>
      <c r="AD75" s="24"/>
      <c r="AE75" s="24">
        <v>0</v>
      </c>
      <c r="AF75" s="24">
        <v>0</v>
      </c>
      <c r="AG75" s="25">
        <f t="shared" si="42"/>
        <v>0</v>
      </c>
      <c r="AH75" s="25">
        <f t="shared" si="43"/>
        <v>14920000</v>
      </c>
      <c r="AI75" s="26">
        <f t="shared" si="44"/>
        <v>0</v>
      </c>
      <c r="AJ75" s="27">
        <f t="shared" si="38"/>
        <v>2.6789959884502192E-3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38.25" outlineLevel="1" x14ac:dyDescent="0.25">
      <c r="A76" s="18">
        <v>1</v>
      </c>
      <c r="B76" s="19"/>
      <c r="C76" s="40" t="s">
        <v>404</v>
      </c>
      <c r="D76" s="29">
        <v>45376</v>
      </c>
      <c r="E76" s="42" t="s">
        <v>405</v>
      </c>
      <c r="F76" s="22" t="s">
        <v>895</v>
      </c>
      <c r="G76" s="22" t="s">
        <v>896</v>
      </c>
      <c r="H76" s="44"/>
      <c r="I76" s="44"/>
      <c r="J76" s="141"/>
      <c r="K76" s="45">
        <v>10150000</v>
      </c>
      <c r="L76" s="22" t="s">
        <v>897</v>
      </c>
      <c r="M76" s="47"/>
      <c r="N76" s="48"/>
      <c r="O76" s="47"/>
      <c r="P76" s="49"/>
      <c r="Q76" s="49"/>
      <c r="R76" s="24"/>
      <c r="S76" s="24"/>
      <c r="T76" s="24"/>
      <c r="U76" s="25">
        <f t="shared" si="39"/>
        <v>0</v>
      </c>
      <c r="V76" s="57">
        <v>10150000</v>
      </c>
      <c r="W76" s="97"/>
      <c r="X76" s="24"/>
      <c r="Y76" s="25">
        <f t="shared" si="40"/>
        <v>10150000</v>
      </c>
      <c r="Z76" s="24"/>
      <c r="AA76" s="24"/>
      <c r="AB76" s="24"/>
      <c r="AC76" s="25">
        <f t="shared" si="41"/>
        <v>0</v>
      </c>
      <c r="AD76" s="24"/>
      <c r="AE76" s="24">
        <v>0</v>
      </c>
      <c r="AF76" s="24">
        <v>0</v>
      </c>
      <c r="AG76" s="25">
        <f t="shared" si="42"/>
        <v>0</v>
      </c>
      <c r="AH76" s="25">
        <f t="shared" si="43"/>
        <v>10150000</v>
      </c>
      <c r="AI76" s="26">
        <f t="shared" si="44"/>
        <v>0</v>
      </c>
      <c r="AJ76" s="27">
        <f t="shared" si="38"/>
        <v>1.8225073245824212E-3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38.25" outlineLevel="1" x14ac:dyDescent="0.25">
      <c r="A77" s="18">
        <v>1</v>
      </c>
      <c r="B77" s="19"/>
      <c r="C77" s="40" t="s">
        <v>259</v>
      </c>
      <c r="D77" s="29">
        <v>45362</v>
      </c>
      <c r="E77" s="42" t="s">
        <v>406</v>
      </c>
      <c r="F77" s="22" t="s">
        <v>895</v>
      </c>
      <c r="G77" s="22" t="s">
        <v>896</v>
      </c>
      <c r="H77" s="44"/>
      <c r="I77" s="44"/>
      <c r="J77" s="141"/>
      <c r="K77" s="45">
        <v>22330000</v>
      </c>
      <c r="L77" s="22" t="s">
        <v>897</v>
      </c>
      <c r="M77" s="47"/>
      <c r="N77" s="48"/>
      <c r="O77" s="47"/>
      <c r="P77" s="49"/>
      <c r="Q77" s="49"/>
      <c r="R77" s="24"/>
      <c r="S77" s="24"/>
      <c r="T77" s="24"/>
      <c r="U77" s="25">
        <f t="shared" si="39"/>
        <v>0</v>
      </c>
      <c r="V77" s="57">
        <v>22330000</v>
      </c>
      <c r="W77" s="97"/>
      <c r="X77" s="24"/>
      <c r="Y77" s="25">
        <f t="shared" si="40"/>
        <v>22330000</v>
      </c>
      <c r="Z77" s="24"/>
      <c r="AA77" s="24"/>
      <c r="AB77" s="24"/>
      <c r="AC77" s="25">
        <f t="shared" si="41"/>
        <v>0</v>
      </c>
      <c r="AD77" s="24"/>
      <c r="AE77" s="24">
        <v>0</v>
      </c>
      <c r="AF77" s="24">
        <v>0</v>
      </c>
      <c r="AG77" s="25">
        <f t="shared" si="42"/>
        <v>0</v>
      </c>
      <c r="AH77" s="25">
        <f t="shared" si="43"/>
        <v>22330000</v>
      </c>
      <c r="AI77" s="26">
        <f t="shared" si="44"/>
        <v>0</v>
      </c>
      <c r="AJ77" s="27">
        <f t="shared" si="38"/>
        <v>4.0095161140813263E-3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38.25" outlineLevel="1" x14ac:dyDescent="0.25">
      <c r="A78" s="18">
        <v>1</v>
      </c>
      <c r="B78" s="19"/>
      <c r="C78" s="40" t="s">
        <v>407</v>
      </c>
      <c r="D78" s="29">
        <v>45362</v>
      </c>
      <c r="E78" s="42" t="s">
        <v>408</v>
      </c>
      <c r="F78" s="22" t="s">
        <v>895</v>
      </c>
      <c r="G78" s="22" t="s">
        <v>896</v>
      </c>
      <c r="H78" s="44"/>
      <c r="I78" s="44"/>
      <c r="J78" s="141"/>
      <c r="K78" s="45">
        <v>8170000</v>
      </c>
      <c r="L78" s="22" t="s">
        <v>897</v>
      </c>
      <c r="M78" s="47"/>
      <c r="N78" s="48"/>
      <c r="O78" s="47"/>
      <c r="P78" s="49"/>
      <c r="Q78" s="49"/>
      <c r="R78" s="24"/>
      <c r="S78" s="24"/>
      <c r="T78" s="24"/>
      <c r="U78" s="25">
        <f t="shared" si="39"/>
        <v>0</v>
      </c>
      <c r="V78" s="57">
        <v>8170000</v>
      </c>
      <c r="W78" s="97"/>
      <c r="X78" s="24"/>
      <c r="Y78" s="25">
        <f t="shared" si="40"/>
        <v>8170000</v>
      </c>
      <c r="Z78" s="24"/>
      <c r="AA78" s="24"/>
      <c r="AB78" s="24"/>
      <c r="AC78" s="25">
        <f t="shared" si="41"/>
        <v>0</v>
      </c>
      <c r="AD78" s="24"/>
      <c r="AE78" s="24">
        <v>0</v>
      </c>
      <c r="AF78" s="24">
        <v>0</v>
      </c>
      <c r="AG78" s="25">
        <f t="shared" si="42"/>
        <v>0</v>
      </c>
      <c r="AH78" s="25">
        <f t="shared" si="43"/>
        <v>8170000</v>
      </c>
      <c r="AI78" s="26">
        <f t="shared" si="44"/>
        <v>0</v>
      </c>
      <c r="AJ78" s="27">
        <f t="shared" si="38"/>
        <v>1.4669837282599389E-3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38.25" outlineLevel="1" x14ac:dyDescent="0.25">
      <c r="A79" s="18">
        <v>1</v>
      </c>
      <c r="B79" s="19"/>
      <c r="C79" s="40" t="s">
        <v>409</v>
      </c>
      <c r="D79" s="29">
        <v>45376</v>
      </c>
      <c r="E79" s="42" t="s">
        <v>410</v>
      </c>
      <c r="F79" s="22" t="s">
        <v>895</v>
      </c>
      <c r="G79" s="22" t="s">
        <v>896</v>
      </c>
      <c r="H79" s="44"/>
      <c r="I79" s="44"/>
      <c r="J79" s="141"/>
      <c r="K79" s="45">
        <v>5900000</v>
      </c>
      <c r="L79" s="22" t="s">
        <v>897</v>
      </c>
      <c r="M79" s="47"/>
      <c r="N79" s="48"/>
      <c r="O79" s="47"/>
      <c r="P79" s="49"/>
      <c r="Q79" s="49"/>
      <c r="R79" s="24"/>
      <c r="S79" s="24"/>
      <c r="T79" s="24"/>
      <c r="U79" s="25">
        <f t="shared" si="39"/>
        <v>0</v>
      </c>
      <c r="V79" s="57">
        <v>5900000</v>
      </c>
      <c r="W79" s="97"/>
      <c r="X79" s="24"/>
      <c r="Y79" s="25">
        <f t="shared" si="40"/>
        <v>5900000</v>
      </c>
      <c r="Z79" s="24"/>
      <c r="AA79" s="24"/>
      <c r="AB79" s="24"/>
      <c r="AC79" s="25">
        <f t="shared" si="41"/>
        <v>0</v>
      </c>
      <c r="AD79" s="24"/>
      <c r="AE79" s="24">
        <v>0</v>
      </c>
      <c r="AF79" s="24">
        <v>0</v>
      </c>
      <c r="AG79" s="25">
        <f t="shared" si="42"/>
        <v>0</v>
      </c>
      <c r="AH79" s="25">
        <f t="shared" si="43"/>
        <v>5900000</v>
      </c>
      <c r="AI79" s="26">
        <f t="shared" si="44"/>
        <v>0</v>
      </c>
      <c r="AJ79" s="27">
        <f t="shared" si="38"/>
        <v>1.0593884940922448E-3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38.25" outlineLevel="1" x14ac:dyDescent="0.25">
      <c r="A80" s="18">
        <v>1</v>
      </c>
      <c r="B80" s="19"/>
      <c r="C80" s="40" t="s">
        <v>411</v>
      </c>
      <c r="D80" s="29">
        <v>45373</v>
      </c>
      <c r="E80" s="42" t="s">
        <v>412</v>
      </c>
      <c r="F80" s="22" t="s">
        <v>895</v>
      </c>
      <c r="G80" s="22" t="s">
        <v>896</v>
      </c>
      <c r="H80" s="44"/>
      <c r="I80" s="44"/>
      <c r="J80" s="141"/>
      <c r="K80" s="45">
        <v>4100000</v>
      </c>
      <c r="L80" s="22" t="s">
        <v>897</v>
      </c>
      <c r="M80" s="47"/>
      <c r="N80" s="48"/>
      <c r="O80" s="47"/>
      <c r="P80" s="49"/>
      <c r="Q80" s="49"/>
      <c r="R80" s="24"/>
      <c r="S80" s="24"/>
      <c r="T80" s="24"/>
      <c r="U80" s="25">
        <f t="shared" si="39"/>
        <v>0</v>
      </c>
      <c r="V80" s="57">
        <v>4100000</v>
      </c>
      <c r="W80" s="97"/>
      <c r="X80" s="24"/>
      <c r="Y80" s="25">
        <f t="shared" si="40"/>
        <v>4100000</v>
      </c>
      <c r="Z80" s="24"/>
      <c r="AA80" s="24"/>
      <c r="AB80" s="24"/>
      <c r="AC80" s="25">
        <f t="shared" si="41"/>
        <v>0</v>
      </c>
      <c r="AD80" s="24"/>
      <c r="AE80" s="24">
        <v>0</v>
      </c>
      <c r="AF80" s="24">
        <v>0</v>
      </c>
      <c r="AG80" s="25">
        <f t="shared" si="42"/>
        <v>0</v>
      </c>
      <c r="AH80" s="25">
        <f t="shared" si="43"/>
        <v>4100000</v>
      </c>
      <c r="AI80" s="26">
        <f t="shared" si="44"/>
        <v>0</v>
      </c>
      <c r="AJ80" s="27">
        <f t="shared" si="38"/>
        <v>7.3618522470817013E-4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38.25" outlineLevel="1" x14ac:dyDescent="0.25">
      <c r="A81" s="18">
        <v>1</v>
      </c>
      <c r="B81" s="19"/>
      <c r="C81" s="40" t="s">
        <v>413</v>
      </c>
      <c r="D81" s="29">
        <v>45362</v>
      </c>
      <c r="E81" s="42" t="s">
        <v>414</v>
      </c>
      <c r="F81" s="22" t="s">
        <v>895</v>
      </c>
      <c r="G81" s="22" t="s">
        <v>896</v>
      </c>
      <c r="H81" s="44"/>
      <c r="I81" s="44"/>
      <c r="J81" s="141"/>
      <c r="K81" s="45">
        <v>2480000</v>
      </c>
      <c r="L81" s="22" t="s">
        <v>897</v>
      </c>
      <c r="M81" s="47"/>
      <c r="N81" s="48"/>
      <c r="O81" s="47"/>
      <c r="P81" s="49"/>
      <c r="Q81" s="49"/>
      <c r="R81" s="24"/>
      <c r="S81" s="24"/>
      <c r="T81" s="24"/>
      <c r="U81" s="25">
        <f t="shared" si="39"/>
        <v>0</v>
      </c>
      <c r="V81" s="57">
        <v>2480000</v>
      </c>
      <c r="W81" s="97"/>
      <c r="X81" s="24"/>
      <c r="Y81" s="25">
        <f t="shared" si="40"/>
        <v>2480000</v>
      </c>
      <c r="Z81" s="24"/>
      <c r="AA81" s="24"/>
      <c r="AB81" s="24"/>
      <c r="AC81" s="25">
        <f t="shared" si="41"/>
        <v>0</v>
      </c>
      <c r="AD81" s="24"/>
      <c r="AE81" s="24">
        <v>0</v>
      </c>
      <c r="AF81" s="24">
        <v>0</v>
      </c>
      <c r="AG81" s="25">
        <f t="shared" si="42"/>
        <v>0</v>
      </c>
      <c r="AH81" s="25">
        <f t="shared" si="43"/>
        <v>2480000</v>
      </c>
      <c r="AI81" s="26">
        <f t="shared" si="44"/>
        <v>0</v>
      </c>
      <c r="AJ81" s="27">
        <f t="shared" si="38"/>
        <v>4.4530228226250293E-4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38.25" outlineLevel="1" x14ac:dyDescent="0.25">
      <c r="A82" s="18">
        <v>1</v>
      </c>
      <c r="B82" s="19"/>
      <c r="C82" s="40" t="s">
        <v>415</v>
      </c>
      <c r="D82" s="29">
        <v>45369</v>
      </c>
      <c r="E82" s="42" t="s">
        <v>416</v>
      </c>
      <c r="F82" s="22" t="s">
        <v>895</v>
      </c>
      <c r="G82" s="22" t="s">
        <v>896</v>
      </c>
      <c r="H82" s="44"/>
      <c r="I82" s="44"/>
      <c r="J82" s="141"/>
      <c r="K82" s="45">
        <v>4100000</v>
      </c>
      <c r="L82" s="22" t="s">
        <v>897</v>
      </c>
      <c r="M82" s="47"/>
      <c r="N82" s="48"/>
      <c r="O82" s="47"/>
      <c r="P82" s="49"/>
      <c r="Q82" s="49"/>
      <c r="R82" s="24"/>
      <c r="S82" s="24"/>
      <c r="T82" s="24"/>
      <c r="U82" s="25">
        <f t="shared" si="39"/>
        <v>0</v>
      </c>
      <c r="V82" s="57">
        <v>4100000</v>
      </c>
      <c r="W82" s="97"/>
      <c r="X82" s="24"/>
      <c r="Y82" s="25">
        <f t="shared" si="40"/>
        <v>4100000</v>
      </c>
      <c r="Z82" s="24"/>
      <c r="AA82" s="24"/>
      <c r="AB82" s="24"/>
      <c r="AC82" s="25">
        <f t="shared" si="41"/>
        <v>0</v>
      </c>
      <c r="AD82" s="24"/>
      <c r="AE82" s="24">
        <v>0</v>
      </c>
      <c r="AF82" s="24">
        <v>0</v>
      </c>
      <c r="AG82" s="25">
        <f t="shared" si="42"/>
        <v>0</v>
      </c>
      <c r="AH82" s="25">
        <f t="shared" si="43"/>
        <v>4100000</v>
      </c>
      <c r="AI82" s="26">
        <f t="shared" si="44"/>
        <v>0</v>
      </c>
      <c r="AJ82" s="27">
        <f t="shared" si="38"/>
        <v>7.3618522470817013E-4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38.25" outlineLevel="1" x14ac:dyDescent="0.25">
      <c r="A83" s="18">
        <v>1</v>
      </c>
      <c r="B83" s="19"/>
      <c r="C83" s="40" t="s">
        <v>417</v>
      </c>
      <c r="D83" s="29">
        <v>45356</v>
      </c>
      <c r="E83" s="42" t="s">
        <v>418</v>
      </c>
      <c r="F83" s="22" t="s">
        <v>895</v>
      </c>
      <c r="G83" s="22" t="s">
        <v>896</v>
      </c>
      <c r="H83" s="44"/>
      <c r="I83" s="44"/>
      <c r="J83" s="141"/>
      <c r="K83" s="45">
        <v>5630000</v>
      </c>
      <c r="L83" s="22" t="s">
        <v>897</v>
      </c>
      <c r="M83" s="47"/>
      <c r="N83" s="48"/>
      <c r="O83" s="47"/>
      <c r="P83" s="49"/>
      <c r="Q83" s="49"/>
      <c r="R83" s="24"/>
      <c r="S83" s="24"/>
      <c r="T83" s="24"/>
      <c r="U83" s="25">
        <f t="shared" si="39"/>
        <v>0</v>
      </c>
      <c r="V83" s="57">
        <v>5630000</v>
      </c>
      <c r="W83" s="97"/>
      <c r="X83" s="24"/>
      <c r="Y83" s="25">
        <f t="shared" si="40"/>
        <v>5630000</v>
      </c>
      <c r="Z83" s="24"/>
      <c r="AA83" s="24"/>
      <c r="AB83" s="24"/>
      <c r="AC83" s="25">
        <f t="shared" si="41"/>
        <v>0</v>
      </c>
      <c r="AD83" s="24"/>
      <c r="AE83" s="24">
        <v>0</v>
      </c>
      <c r="AF83" s="24">
        <v>0</v>
      </c>
      <c r="AG83" s="25">
        <f t="shared" si="42"/>
        <v>0</v>
      </c>
      <c r="AH83" s="25">
        <f t="shared" si="43"/>
        <v>5630000</v>
      </c>
      <c r="AI83" s="26">
        <f t="shared" si="44"/>
        <v>0</v>
      </c>
      <c r="AJ83" s="27">
        <f t="shared" si="38"/>
        <v>1.0109080036846336E-3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38.25" outlineLevel="1" x14ac:dyDescent="0.25">
      <c r="A84" s="18">
        <v>1</v>
      </c>
      <c r="B84" s="19"/>
      <c r="C84" s="40" t="s">
        <v>419</v>
      </c>
      <c r="D84" s="29">
        <v>45356</v>
      </c>
      <c r="E84" s="42" t="s">
        <v>420</v>
      </c>
      <c r="F84" s="22" t="s">
        <v>895</v>
      </c>
      <c r="G84" s="22" t="s">
        <v>896</v>
      </c>
      <c r="H84" s="44"/>
      <c r="I84" s="44"/>
      <c r="J84" s="141"/>
      <c r="K84" s="45">
        <v>8190000</v>
      </c>
      <c r="L84" s="22" t="s">
        <v>897</v>
      </c>
      <c r="M84" s="47"/>
      <c r="N84" s="48"/>
      <c r="O84" s="47"/>
      <c r="P84" s="49"/>
      <c r="Q84" s="49"/>
      <c r="R84" s="24"/>
      <c r="S84" s="24"/>
      <c r="T84" s="24"/>
      <c r="U84" s="25">
        <f t="shared" si="39"/>
        <v>0</v>
      </c>
      <c r="V84" s="57">
        <v>8190000</v>
      </c>
      <c r="W84" s="97"/>
      <c r="X84" s="24"/>
      <c r="Y84" s="25">
        <f t="shared" si="40"/>
        <v>8190000</v>
      </c>
      <c r="Z84" s="24"/>
      <c r="AA84" s="24"/>
      <c r="AB84" s="24"/>
      <c r="AC84" s="25">
        <f t="shared" si="41"/>
        <v>0</v>
      </c>
      <c r="AD84" s="24"/>
      <c r="AE84" s="24">
        <v>0</v>
      </c>
      <c r="AF84" s="24">
        <v>0</v>
      </c>
      <c r="AG84" s="25">
        <f t="shared" si="42"/>
        <v>0</v>
      </c>
      <c r="AH84" s="25">
        <f t="shared" si="43"/>
        <v>8190000</v>
      </c>
      <c r="AI84" s="26">
        <f t="shared" si="44"/>
        <v>0</v>
      </c>
      <c r="AJ84" s="27">
        <f t="shared" si="38"/>
        <v>1.4705748756975398E-3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38.25" outlineLevel="1" x14ac:dyDescent="0.25">
      <c r="A85" s="18">
        <v>1</v>
      </c>
      <c r="B85" s="19"/>
      <c r="C85" s="40" t="s">
        <v>421</v>
      </c>
      <c r="D85" s="29">
        <v>45355</v>
      </c>
      <c r="E85" s="42" t="s">
        <v>422</v>
      </c>
      <c r="F85" s="22" t="s">
        <v>895</v>
      </c>
      <c r="G85" s="22" t="s">
        <v>896</v>
      </c>
      <c r="H85" s="44"/>
      <c r="I85" s="44"/>
      <c r="J85" s="141"/>
      <c r="K85" s="45">
        <v>35340000</v>
      </c>
      <c r="L85" s="22" t="s">
        <v>897</v>
      </c>
      <c r="M85" s="47"/>
      <c r="N85" s="48"/>
      <c r="O85" s="47"/>
      <c r="P85" s="49"/>
      <c r="Q85" s="49"/>
      <c r="R85" s="24"/>
      <c r="S85" s="24"/>
      <c r="T85" s="24"/>
      <c r="U85" s="25">
        <f t="shared" si="39"/>
        <v>0</v>
      </c>
      <c r="V85" s="57">
        <v>35340000</v>
      </c>
      <c r="W85" s="97"/>
      <c r="X85" s="24"/>
      <c r="Y85" s="25">
        <f t="shared" si="40"/>
        <v>35340000</v>
      </c>
      <c r="Z85" s="24"/>
      <c r="AA85" s="24"/>
      <c r="AB85" s="24"/>
      <c r="AC85" s="25">
        <f t="shared" si="41"/>
        <v>0</v>
      </c>
      <c r="AD85" s="24"/>
      <c r="AE85" s="24">
        <v>0</v>
      </c>
      <c r="AF85" s="24">
        <v>0</v>
      </c>
      <c r="AG85" s="25">
        <f t="shared" si="42"/>
        <v>0</v>
      </c>
      <c r="AH85" s="25">
        <f t="shared" si="43"/>
        <v>35340000</v>
      </c>
      <c r="AI85" s="26">
        <f t="shared" si="44"/>
        <v>0</v>
      </c>
      <c r="AJ85" s="27">
        <f t="shared" si="38"/>
        <v>6.3455575222406664E-3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38.25" outlineLevel="1" x14ac:dyDescent="0.25">
      <c r="A86" s="18">
        <v>1</v>
      </c>
      <c r="B86" s="19"/>
      <c r="C86" s="40" t="s">
        <v>423</v>
      </c>
      <c r="D86" s="29">
        <v>45400</v>
      </c>
      <c r="E86" s="42" t="s">
        <v>424</v>
      </c>
      <c r="F86" s="22" t="s">
        <v>895</v>
      </c>
      <c r="G86" s="22" t="s">
        <v>896</v>
      </c>
      <c r="H86" s="44"/>
      <c r="I86" s="44"/>
      <c r="J86" s="141"/>
      <c r="K86" s="45">
        <v>38700000</v>
      </c>
      <c r="L86" s="22" t="s">
        <v>897</v>
      </c>
      <c r="M86" s="47"/>
      <c r="N86" s="48"/>
      <c r="O86" s="47"/>
      <c r="P86" s="49"/>
      <c r="Q86" s="49"/>
      <c r="R86" s="24"/>
      <c r="S86" s="24"/>
      <c r="T86" s="24"/>
      <c r="U86" s="25">
        <f t="shared" si="39"/>
        <v>0</v>
      </c>
      <c r="V86" s="57"/>
      <c r="W86" s="57">
        <v>38700000</v>
      </c>
      <c r="X86" s="24"/>
      <c r="Y86" s="25">
        <f t="shared" si="40"/>
        <v>38700000</v>
      </c>
      <c r="Z86" s="24"/>
      <c r="AA86" s="24"/>
      <c r="AB86" s="24"/>
      <c r="AC86" s="25">
        <f t="shared" si="41"/>
        <v>0</v>
      </c>
      <c r="AD86" s="24"/>
      <c r="AE86" s="24">
        <v>0</v>
      </c>
      <c r="AF86" s="24">
        <v>0</v>
      </c>
      <c r="AG86" s="25">
        <f t="shared" si="42"/>
        <v>0</v>
      </c>
      <c r="AH86" s="25">
        <f t="shared" si="43"/>
        <v>38700000</v>
      </c>
      <c r="AI86" s="26">
        <f t="shared" si="44"/>
        <v>0</v>
      </c>
      <c r="AJ86" s="27">
        <f t="shared" si="38"/>
        <v>6.9488702917576061E-3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38.25" outlineLevel="1" x14ac:dyDescent="0.25">
      <c r="A87" s="18">
        <v>1</v>
      </c>
      <c r="B87" s="19"/>
      <c r="C87" s="40" t="s">
        <v>425</v>
      </c>
      <c r="D87" s="29">
        <v>45362</v>
      </c>
      <c r="E87" s="42" t="s">
        <v>426</v>
      </c>
      <c r="F87" s="22" t="s">
        <v>895</v>
      </c>
      <c r="G87" s="22" t="s">
        <v>896</v>
      </c>
      <c r="H87" s="44"/>
      <c r="I87" s="44"/>
      <c r="J87" s="141"/>
      <c r="K87" s="45">
        <v>10370000</v>
      </c>
      <c r="L87" s="22" t="s">
        <v>897</v>
      </c>
      <c r="M87" s="47"/>
      <c r="N87" s="48"/>
      <c r="O87" s="47"/>
      <c r="P87" s="49"/>
      <c r="Q87" s="49"/>
      <c r="R87" s="24"/>
      <c r="S87" s="24"/>
      <c r="T87" s="24"/>
      <c r="U87" s="25">
        <f t="shared" si="39"/>
        <v>0</v>
      </c>
      <c r="V87" s="57">
        <v>10370000</v>
      </c>
      <c r="W87" s="97"/>
      <c r="X87" s="24"/>
      <c r="Y87" s="25">
        <f t="shared" si="40"/>
        <v>10370000</v>
      </c>
      <c r="Z87" s="24"/>
      <c r="AA87" s="24"/>
      <c r="AB87" s="24"/>
      <c r="AC87" s="25">
        <f t="shared" si="41"/>
        <v>0</v>
      </c>
      <c r="AD87" s="24"/>
      <c r="AE87" s="24">
        <v>0</v>
      </c>
      <c r="AF87" s="24">
        <v>0</v>
      </c>
      <c r="AG87" s="25">
        <f t="shared" si="42"/>
        <v>0</v>
      </c>
      <c r="AH87" s="25">
        <f t="shared" si="43"/>
        <v>10370000</v>
      </c>
      <c r="AI87" s="26">
        <f t="shared" si="44"/>
        <v>0</v>
      </c>
      <c r="AJ87" s="27">
        <f t="shared" si="38"/>
        <v>1.8620099463960303E-3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38.25" outlineLevel="1" x14ac:dyDescent="0.25">
      <c r="A88" s="18">
        <v>1</v>
      </c>
      <c r="B88" s="19"/>
      <c r="C88" s="40" t="s">
        <v>427</v>
      </c>
      <c r="D88" s="29">
        <v>45362</v>
      </c>
      <c r="E88" s="42" t="s">
        <v>428</v>
      </c>
      <c r="F88" s="22" t="s">
        <v>895</v>
      </c>
      <c r="G88" s="22" t="s">
        <v>896</v>
      </c>
      <c r="H88" s="44"/>
      <c r="I88" s="44"/>
      <c r="J88" s="141"/>
      <c r="K88" s="45">
        <v>2600000</v>
      </c>
      <c r="L88" s="22" t="s">
        <v>897</v>
      </c>
      <c r="M88" s="47"/>
      <c r="N88" s="48"/>
      <c r="O88" s="47"/>
      <c r="P88" s="49"/>
      <c r="Q88" s="49"/>
      <c r="R88" s="24"/>
      <c r="S88" s="24"/>
      <c r="T88" s="24"/>
      <c r="U88" s="25">
        <f t="shared" si="39"/>
        <v>0</v>
      </c>
      <c r="V88" s="45">
        <v>2600000</v>
      </c>
      <c r="W88" s="24"/>
      <c r="X88" s="24"/>
      <c r="Y88" s="25">
        <f t="shared" si="40"/>
        <v>2600000</v>
      </c>
      <c r="Z88" s="24"/>
      <c r="AA88" s="24"/>
      <c r="AB88" s="24"/>
      <c r="AC88" s="25">
        <f t="shared" si="41"/>
        <v>0</v>
      </c>
      <c r="AD88" s="24"/>
      <c r="AE88" s="24">
        <v>0</v>
      </c>
      <c r="AF88" s="24">
        <v>0</v>
      </c>
      <c r="AG88" s="25">
        <f t="shared" si="42"/>
        <v>0</v>
      </c>
      <c r="AH88" s="25">
        <f t="shared" si="43"/>
        <v>2600000</v>
      </c>
      <c r="AI88" s="26">
        <f t="shared" si="44"/>
        <v>0</v>
      </c>
      <c r="AJ88" s="27">
        <f t="shared" si="38"/>
        <v>4.6684916688810791E-4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38.25" outlineLevel="1" x14ac:dyDescent="0.25">
      <c r="A89" s="18">
        <v>1</v>
      </c>
      <c r="B89" s="19"/>
      <c r="C89" s="40" t="s">
        <v>429</v>
      </c>
      <c r="D89" s="29">
        <v>45369</v>
      </c>
      <c r="E89" s="42" t="s">
        <v>430</v>
      </c>
      <c r="F89" s="22" t="s">
        <v>895</v>
      </c>
      <c r="G89" s="22" t="s">
        <v>896</v>
      </c>
      <c r="H89" s="44"/>
      <c r="I89" s="44"/>
      <c r="J89" s="141"/>
      <c r="K89" s="45">
        <v>32600000</v>
      </c>
      <c r="L89" s="22" t="s">
        <v>897</v>
      </c>
      <c r="M89" s="47"/>
      <c r="N89" s="48"/>
      <c r="O89" s="47"/>
      <c r="P89" s="49"/>
      <c r="Q89" s="49"/>
      <c r="R89" s="24"/>
      <c r="S89" s="24"/>
      <c r="T89" s="24"/>
      <c r="U89" s="25">
        <f t="shared" si="39"/>
        <v>0</v>
      </c>
      <c r="V89" s="45">
        <v>32600000</v>
      </c>
      <c r="W89" s="24"/>
      <c r="X89" s="24"/>
      <c r="Y89" s="25">
        <f t="shared" si="40"/>
        <v>32600000</v>
      </c>
      <c r="Z89" s="24"/>
      <c r="AA89" s="24"/>
      <c r="AB89" s="24"/>
      <c r="AC89" s="25">
        <f t="shared" si="41"/>
        <v>0</v>
      </c>
      <c r="AD89" s="24"/>
      <c r="AE89" s="24">
        <v>0</v>
      </c>
      <c r="AF89" s="24">
        <v>0</v>
      </c>
      <c r="AG89" s="25">
        <f t="shared" si="42"/>
        <v>0</v>
      </c>
      <c r="AH89" s="25">
        <f t="shared" si="43"/>
        <v>32600000</v>
      </c>
      <c r="AI89" s="26">
        <f t="shared" si="44"/>
        <v>0</v>
      </c>
      <c r="AJ89" s="27">
        <f t="shared" si="38"/>
        <v>5.8535703232893525E-3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38.25" outlineLevel="1" x14ac:dyDescent="0.25">
      <c r="A90" s="18">
        <v>1</v>
      </c>
      <c r="B90" s="19"/>
      <c r="C90" s="40" t="s">
        <v>431</v>
      </c>
      <c r="D90" s="29">
        <v>45355</v>
      </c>
      <c r="E90" s="42" t="s">
        <v>432</v>
      </c>
      <c r="F90" s="22" t="s">
        <v>895</v>
      </c>
      <c r="G90" s="22" t="s">
        <v>896</v>
      </c>
      <c r="H90" s="44"/>
      <c r="I90" s="44"/>
      <c r="J90" s="141"/>
      <c r="K90" s="45">
        <v>6930000</v>
      </c>
      <c r="L90" s="22" t="s">
        <v>897</v>
      </c>
      <c r="M90" s="47"/>
      <c r="N90" s="48"/>
      <c r="O90" s="47"/>
      <c r="P90" s="49"/>
      <c r="Q90" s="49"/>
      <c r="R90" s="24"/>
      <c r="S90" s="24"/>
      <c r="T90" s="24"/>
      <c r="U90" s="25">
        <f t="shared" si="39"/>
        <v>0</v>
      </c>
      <c r="V90" s="45">
        <v>6930000</v>
      </c>
      <c r="W90" s="24"/>
      <c r="X90" s="24"/>
      <c r="Y90" s="25">
        <f t="shared" si="40"/>
        <v>6930000</v>
      </c>
      <c r="Z90" s="24"/>
      <c r="AA90" s="24"/>
      <c r="AB90" s="24"/>
      <c r="AC90" s="25">
        <f t="shared" si="41"/>
        <v>0</v>
      </c>
      <c r="AD90" s="24"/>
      <c r="AE90" s="24">
        <v>0</v>
      </c>
      <c r="AF90" s="24">
        <v>0</v>
      </c>
      <c r="AG90" s="25">
        <f t="shared" si="42"/>
        <v>0</v>
      </c>
      <c r="AH90" s="25">
        <f t="shared" si="43"/>
        <v>6930000</v>
      </c>
      <c r="AI90" s="26">
        <f t="shared" si="44"/>
        <v>0</v>
      </c>
      <c r="AJ90" s="27">
        <f t="shared" si="38"/>
        <v>1.2443325871286876E-3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38.25" outlineLevel="1" x14ac:dyDescent="0.25">
      <c r="A91" s="18">
        <v>1</v>
      </c>
      <c r="B91" s="19"/>
      <c r="C91" s="40" t="s">
        <v>323</v>
      </c>
      <c r="D91" s="29">
        <v>45376</v>
      </c>
      <c r="E91" s="42" t="s">
        <v>433</v>
      </c>
      <c r="F91" s="22" t="s">
        <v>895</v>
      </c>
      <c r="G91" s="22" t="s">
        <v>896</v>
      </c>
      <c r="H91" s="44"/>
      <c r="I91" s="44"/>
      <c r="J91" s="141"/>
      <c r="K91" s="45">
        <v>30560000</v>
      </c>
      <c r="L91" s="22" t="s">
        <v>897</v>
      </c>
      <c r="M91" s="47"/>
      <c r="N91" s="48"/>
      <c r="O91" s="47"/>
      <c r="P91" s="49"/>
      <c r="Q91" s="49"/>
      <c r="R91" s="24"/>
      <c r="S91" s="24"/>
      <c r="T91" s="24"/>
      <c r="U91" s="25">
        <f t="shared" si="39"/>
        <v>0</v>
      </c>
      <c r="V91" s="45">
        <v>30560000</v>
      </c>
      <c r="W91" s="24"/>
      <c r="X91" s="24"/>
      <c r="Y91" s="25">
        <f t="shared" si="40"/>
        <v>30560000</v>
      </c>
      <c r="Z91" s="24"/>
      <c r="AA91" s="24"/>
      <c r="AB91" s="24"/>
      <c r="AC91" s="25">
        <f t="shared" si="41"/>
        <v>0</v>
      </c>
      <c r="AD91" s="24"/>
      <c r="AE91" s="24">
        <v>0</v>
      </c>
      <c r="AF91" s="24">
        <v>0</v>
      </c>
      <c r="AG91" s="25">
        <f t="shared" si="42"/>
        <v>0</v>
      </c>
      <c r="AH91" s="25">
        <f t="shared" si="43"/>
        <v>30560000</v>
      </c>
      <c r="AI91" s="26">
        <f t="shared" si="44"/>
        <v>0</v>
      </c>
      <c r="AJ91" s="27">
        <f t="shared" si="38"/>
        <v>5.4872732846540685E-3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38.25" outlineLevel="1" x14ac:dyDescent="0.25">
      <c r="A92" s="18">
        <v>1</v>
      </c>
      <c r="B92" s="19"/>
      <c r="C92" s="40" t="s">
        <v>434</v>
      </c>
      <c r="D92" s="29">
        <v>45362</v>
      </c>
      <c r="E92" s="42" t="s">
        <v>435</v>
      </c>
      <c r="F92" s="22" t="s">
        <v>895</v>
      </c>
      <c r="G92" s="22" t="s">
        <v>896</v>
      </c>
      <c r="H92" s="44"/>
      <c r="I92" s="44"/>
      <c r="J92" s="141"/>
      <c r="K92" s="45">
        <v>7560000</v>
      </c>
      <c r="L92" s="22" t="s">
        <v>897</v>
      </c>
      <c r="M92" s="47"/>
      <c r="N92" s="48"/>
      <c r="O92" s="47"/>
      <c r="P92" s="49"/>
      <c r="Q92" s="49"/>
      <c r="R92" s="24"/>
      <c r="S92" s="24"/>
      <c r="T92" s="24"/>
      <c r="U92" s="25">
        <f t="shared" si="39"/>
        <v>0</v>
      </c>
      <c r="V92" s="45">
        <v>7560000</v>
      </c>
      <c r="W92" s="24"/>
      <c r="X92" s="24"/>
      <c r="Y92" s="25">
        <f t="shared" si="40"/>
        <v>7560000</v>
      </c>
      <c r="Z92" s="24"/>
      <c r="AA92" s="24"/>
      <c r="AB92" s="24"/>
      <c r="AC92" s="25">
        <f t="shared" si="41"/>
        <v>0</v>
      </c>
      <c r="AD92" s="24"/>
      <c r="AE92" s="24">
        <v>0</v>
      </c>
      <c r="AF92" s="24">
        <v>0</v>
      </c>
      <c r="AG92" s="25">
        <f t="shared" si="42"/>
        <v>0</v>
      </c>
      <c r="AH92" s="25">
        <f t="shared" si="43"/>
        <v>7560000</v>
      </c>
      <c r="AI92" s="26">
        <f t="shared" si="44"/>
        <v>0</v>
      </c>
      <c r="AJ92" s="27">
        <f t="shared" si="38"/>
        <v>1.3574537314131137E-3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38.25" outlineLevel="1" x14ac:dyDescent="0.25">
      <c r="A93" s="18">
        <v>1</v>
      </c>
      <c r="B93" s="19"/>
      <c r="C93" s="40" t="s">
        <v>436</v>
      </c>
      <c r="D93" s="29">
        <v>45376</v>
      </c>
      <c r="E93" s="42" t="s">
        <v>437</v>
      </c>
      <c r="F93" s="22" t="s">
        <v>895</v>
      </c>
      <c r="G93" s="22" t="s">
        <v>896</v>
      </c>
      <c r="H93" s="44"/>
      <c r="I93" s="44"/>
      <c r="J93" s="141"/>
      <c r="K93" s="45">
        <v>2460000</v>
      </c>
      <c r="L93" s="22" t="s">
        <v>897</v>
      </c>
      <c r="M93" s="47"/>
      <c r="N93" s="48"/>
      <c r="O93" s="47"/>
      <c r="P93" s="49"/>
      <c r="Q93" s="49"/>
      <c r="R93" s="24"/>
      <c r="S93" s="24"/>
      <c r="T93" s="24"/>
      <c r="U93" s="25">
        <f t="shared" si="39"/>
        <v>0</v>
      </c>
      <c r="V93" s="45">
        <v>2460000</v>
      </c>
      <c r="W93" s="24"/>
      <c r="X93" s="24"/>
      <c r="Y93" s="25">
        <f t="shared" si="40"/>
        <v>2460000</v>
      </c>
      <c r="Z93" s="24"/>
      <c r="AA93" s="24"/>
      <c r="AB93" s="24"/>
      <c r="AC93" s="25">
        <f t="shared" si="41"/>
        <v>0</v>
      </c>
      <c r="AD93" s="24"/>
      <c r="AE93" s="24">
        <v>0</v>
      </c>
      <c r="AF93" s="24">
        <v>0</v>
      </c>
      <c r="AG93" s="25">
        <f t="shared" si="42"/>
        <v>0</v>
      </c>
      <c r="AH93" s="25">
        <f t="shared" si="43"/>
        <v>2460000</v>
      </c>
      <c r="AI93" s="26">
        <f t="shared" si="44"/>
        <v>0</v>
      </c>
      <c r="AJ93" s="27">
        <f t="shared" si="38"/>
        <v>4.4171113482490207E-4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38.25" outlineLevel="1" x14ac:dyDescent="0.25">
      <c r="A94" s="18">
        <v>1</v>
      </c>
      <c r="B94" s="19"/>
      <c r="C94" s="40" t="s">
        <v>438</v>
      </c>
      <c r="D94" s="29">
        <v>45376</v>
      </c>
      <c r="E94" s="42" t="s">
        <v>439</v>
      </c>
      <c r="F94" s="22" t="s">
        <v>895</v>
      </c>
      <c r="G94" s="22" t="s">
        <v>896</v>
      </c>
      <c r="H94" s="44"/>
      <c r="I94" s="44"/>
      <c r="J94" s="141"/>
      <c r="K94" s="45">
        <v>58660000</v>
      </c>
      <c r="L94" s="22" t="s">
        <v>897</v>
      </c>
      <c r="M94" s="47"/>
      <c r="N94" s="48"/>
      <c r="O94" s="47"/>
      <c r="P94" s="49"/>
      <c r="Q94" s="49"/>
      <c r="R94" s="24"/>
      <c r="S94" s="24"/>
      <c r="T94" s="24"/>
      <c r="U94" s="25">
        <f t="shared" si="39"/>
        <v>0</v>
      </c>
      <c r="V94" s="45">
        <v>58660000</v>
      </c>
      <c r="W94" s="24"/>
      <c r="X94" s="24"/>
      <c r="Y94" s="25">
        <f t="shared" si="40"/>
        <v>58660000</v>
      </c>
      <c r="Z94" s="24"/>
      <c r="AA94" s="24"/>
      <c r="AB94" s="24"/>
      <c r="AC94" s="25">
        <f t="shared" si="41"/>
        <v>0</v>
      </c>
      <c r="AD94" s="24"/>
      <c r="AE94" s="24">
        <v>0</v>
      </c>
      <c r="AF94" s="24">
        <v>0</v>
      </c>
      <c r="AG94" s="25">
        <f t="shared" si="42"/>
        <v>0</v>
      </c>
      <c r="AH94" s="25">
        <f t="shared" si="43"/>
        <v>58660000</v>
      </c>
      <c r="AI94" s="26">
        <f t="shared" si="44"/>
        <v>0</v>
      </c>
      <c r="AJ94" s="27">
        <f t="shared" si="38"/>
        <v>1.0532835434483235E-2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38.25" outlineLevel="1" x14ac:dyDescent="0.25">
      <c r="A95" s="18">
        <v>1</v>
      </c>
      <c r="B95" s="19"/>
      <c r="C95" s="40" t="s">
        <v>440</v>
      </c>
      <c r="D95" s="29">
        <v>45376</v>
      </c>
      <c r="E95" s="42" t="s">
        <v>441</v>
      </c>
      <c r="F95" s="22" t="s">
        <v>895</v>
      </c>
      <c r="G95" s="22" t="s">
        <v>896</v>
      </c>
      <c r="H95" s="44"/>
      <c r="I95" s="44"/>
      <c r="J95" s="141"/>
      <c r="K95" s="45">
        <v>30180000</v>
      </c>
      <c r="L95" s="22" t="s">
        <v>897</v>
      </c>
      <c r="M95" s="47"/>
      <c r="N95" s="48"/>
      <c r="O95" s="47"/>
      <c r="P95" s="49"/>
      <c r="Q95" s="49"/>
      <c r="R95" s="24"/>
      <c r="S95" s="24"/>
      <c r="T95" s="24"/>
      <c r="U95" s="25">
        <f t="shared" si="39"/>
        <v>0</v>
      </c>
      <c r="V95" s="45">
        <v>30180000</v>
      </c>
      <c r="W95" s="24"/>
      <c r="X95" s="24"/>
      <c r="Y95" s="25">
        <f t="shared" si="40"/>
        <v>30180000</v>
      </c>
      <c r="Z95" s="24"/>
      <c r="AA95" s="24"/>
      <c r="AB95" s="24"/>
      <c r="AC95" s="25">
        <f t="shared" si="41"/>
        <v>0</v>
      </c>
      <c r="AD95" s="24"/>
      <c r="AE95" s="24">
        <v>0</v>
      </c>
      <c r="AF95" s="24">
        <v>0</v>
      </c>
      <c r="AG95" s="25">
        <f t="shared" si="42"/>
        <v>0</v>
      </c>
      <c r="AH95" s="25">
        <f t="shared" si="43"/>
        <v>30180000</v>
      </c>
      <c r="AI95" s="26">
        <f t="shared" si="44"/>
        <v>0</v>
      </c>
      <c r="AJ95" s="27">
        <f t="shared" si="38"/>
        <v>5.4190414833396525E-3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38.25" outlineLevel="1" x14ac:dyDescent="0.25">
      <c r="A96" s="18">
        <v>1</v>
      </c>
      <c r="B96" s="19"/>
      <c r="C96" s="40" t="s">
        <v>442</v>
      </c>
      <c r="D96" s="29">
        <v>45385</v>
      </c>
      <c r="E96" s="42" t="s">
        <v>443</v>
      </c>
      <c r="F96" s="22" t="s">
        <v>895</v>
      </c>
      <c r="G96" s="22" t="s">
        <v>896</v>
      </c>
      <c r="H96" s="44"/>
      <c r="I96" s="44"/>
      <c r="J96" s="141"/>
      <c r="K96" s="45">
        <v>60660000</v>
      </c>
      <c r="L96" s="22" t="s">
        <v>897</v>
      </c>
      <c r="M96" s="47"/>
      <c r="N96" s="48"/>
      <c r="O96" s="47"/>
      <c r="P96" s="49"/>
      <c r="Q96" s="49"/>
      <c r="R96" s="24"/>
      <c r="S96" s="24"/>
      <c r="T96" s="24"/>
      <c r="U96" s="25">
        <f t="shared" si="39"/>
        <v>0</v>
      </c>
      <c r="V96" s="45">
        <v>60660000</v>
      </c>
      <c r="W96" s="24"/>
      <c r="X96" s="24"/>
      <c r="Y96" s="25">
        <f t="shared" si="40"/>
        <v>60660000</v>
      </c>
      <c r="Z96" s="24"/>
      <c r="AA96" s="24"/>
      <c r="AB96" s="24"/>
      <c r="AC96" s="25">
        <f t="shared" si="41"/>
        <v>0</v>
      </c>
      <c r="AD96" s="24"/>
      <c r="AE96" s="24">
        <v>0</v>
      </c>
      <c r="AF96" s="24">
        <v>0</v>
      </c>
      <c r="AG96" s="25">
        <f t="shared" si="42"/>
        <v>0</v>
      </c>
      <c r="AH96" s="25">
        <f t="shared" si="43"/>
        <v>60660000</v>
      </c>
      <c r="AI96" s="26">
        <f t="shared" si="44"/>
        <v>0</v>
      </c>
      <c r="AJ96" s="27">
        <f t="shared" si="38"/>
        <v>1.0891950178243317E-2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38.25" outlineLevel="1" x14ac:dyDescent="0.25">
      <c r="A97" s="18">
        <v>1</v>
      </c>
      <c r="B97" s="19"/>
      <c r="C97" s="40" t="s">
        <v>444</v>
      </c>
      <c r="D97" s="29">
        <v>45376</v>
      </c>
      <c r="E97" s="42" t="s">
        <v>445</v>
      </c>
      <c r="F97" s="22" t="s">
        <v>895</v>
      </c>
      <c r="G97" s="22" t="s">
        <v>896</v>
      </c>
      <c r="H97" s="44"/>
      <c r="I97" s="44"/>
      <c r="J97" s="141"/>
      <c r="K97" s="45">
        <v>2300000</v>
      </c>
      <c r="L97" s="22" t="s">
        <v>897</v>
      </c>
      <c r="M97" s="47"/>
      <c r="N97" s="48"/>
      <c r="O97" s="47"/>
      <c r="P97" s="49"/>
      <c r="Q97" s="49"/>
      <c r="R97" s="24"/>
      <c r="S97" s="24"/>
      <c r="T97" s="24"/>
      <c r="U97" s="25">
        <f t="shared" si="39"/>
        <v>0</v>
      </c>
      <c r="V97" s="45">
        <v>2300000</v>
      </c>
      <c r="W97" s="24"/>
      <c r="X97" s="24"/>
      <c r="Y97" s="25">
        <f t="shared" si="40"/>
        <v>2300000</v>
      </c>
      <c r="Z97" s="24"/>
      <c r="AA97" s="24"/>
      <c r="AB97" s="24"/>
      <c r="AC97" s="25">
        <f t="shared" si="41"/>
        <v>0</v>
      </c>
      <c r="AD97" s="24"/>
      <c r="AE97" s="24">
        <v>0</v>
      </c>
      <c r="AF97" s="24">
        <v>0</v>
      </c>
      <c r="AG97" s="25">
        <f t="shared" si="42"/>
        <v>0</v>
      </c>
      <c r="AH97" s="25">
        <f t="shared" si="43"/>
        <v>2300000</v>
      </c>
      <c r="AI97" s="26">
        <f t="shared" si="44"/>
        <v>0</v>
      </c>
      <c r="AJ97" s="27">
        <f t="shared" si="38"/>
        <v>4.1298195532409542E-4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38.25" outlineLevel="1" x14ac:dyDescent="0.25">
      <c r="A98" s="18">
        <v>1</v>
      </c>
      <c r="B98" s="19"/>
      <c r="C98" s="40" t="s">
        <v>446</v>
      </c>
      <c r="D98" s="29">
        <v>45362</v>
      </c>
      <c r="E98" s="42" t="s">
        <v>447</v>
      </c>
      <c r="F98" s="22" t="s">
        <v>895</v>
      </c>
      <c r="G98" s="22" t="s">
        <v>896</v>
      </c>
      <c r="H98" s="44"/>
      <c r="I98" s="44"/>
      <c r="J98" s="141"/>
      <c r="K98" s="45">
        <v>25880000</v>
      </c>
      <c r="L98" s="22" t="s">
        <v>897</v>
      </c>
      <c r="M98" s="47"/>
      <c r="N98" s="48"/>
      <c r="O98" s="47"/>
      <c r="P98" s="49"/>
      <c r="Q98" s="49"/>
      <c r="R98" s="24"/>
      <c r="S98" s="24"/>
      <c r="T98" s="24"/>
      <c r="U98" s="25">
        <f t="shared" si="39"/>
        <v>0</v>
      </c>
      <c r="V98" s="45">
        <v>25880000</v>
      </c>
      <c r="W98" s="24"/>
      <c r="X98" s="24"/>
      <c r="Y98" s="25">
        <f t="shared" si="40"/>
        <v>25880000</v>
      </c>
      <c r="Z98" s="24"/>
      <c r="AA98" s="24"/>
      <c r="AB98" s="24"/>
      <c r="AC98" s="25">
        <f t="shared" si="41"/>
        <v>0</v>
      </c>
      <c r="AD98" s="24"/>
      <c r="AE98" s="24">
        <v>0</v>
      </c>
      <c r="AF98" s="24">
        <v>0</v>
      </c>
      <c r="AG98" s="25">
        <f t="shared" si="42"/>
        <v>0</v>
      </c>
      <c r="AH98" s="25">
        <f t="shared" si="43"/>
        <v>25880000</v>
      </c>
      <c r="AI98" s="26">
        <f t="shared" si="44"/>
        <v>0</v>
      </c>
      <c r="AJ98" s="27">
        <f t="shared" si="38"/>
        <v>4.646944784255474E-3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s="37" customFormat="1" ht="12.75" customHeight="1" x14ac:dyDescent="0.25">
      <c r="A99" s="117" t="s">
        <v>55</v>
      </c>
      <c r="B99" s="118"/>
      <c r="C99" s="119"/>
      <c r="D99" s="119"/>
      <c r="E99" s="119"/>
      <c r="F99" s="119"/>
      <c r="G99" s="119"/>
      <c r="H99" s="119"/>
      <c r="I99" s="120"/>
      <c r="J99" s="33">
        <f>SUM(J61:J98)</f>
        <v>519990000</v>
      </c>
      <c r="K99" s="33">
        <f>SUM(K61:K98)</f>
        <v>519990000</v>
      </c>
      <c r="L99" s="32"/>
      <c r="M99" s="33">
        <f>SUM(M61:M98)</f>
        <v>0</v>
      </c>
      <c r="N99" s="33">
        <f>SUM(N61:N98)</f>
        <v>0</v>
      </c>
      <c r="O99" s="33">
        <f>SUM(O61:O98)</f>
        <v>0</v>
      </c>
      <c r="P99" s="34"/>
      <c r="Q99" s="35"/>
      <c r="R99" s="33">
        <f t="shared" ref="R99:AH99" si="45">SUM(R61:R98)</f>
        <v>0</v>
      </c>
      <c r="S99" s="33">
        <f t="shared" si="45"/>
        <v>0</v>
      </c>
      <c r="T99" s="33">
        <f t="shared" si="45"/>
        <v>0</v>
      </c>
      <c r="U99" s="33">
        <f t="shared" si="45"/>
        <v>0</v>
      </c>
      <c r="V99" s="33">
        <f t="shared" si="45"/>
        <v>475110000</v>
      </c>
      <c r="W99" s="33">
        <f t="shared" si="45"/>
        <v>44880000</v>
      </c>
      <c r="X99" s="33">
        <f t="shared" si="45"/>
        <v>0</v>
      </c>
      <c r="Y99" s="33">
        <f t="shared" si="45"/>
        <v>519990000</v>
      </c>
      <c r="Z99" s="33">
        <f t="shared" si="45"/>
        <v>0</v>
      </c>
      <c r="AA99" s="33">
        <f t="shared" si="45"/>
        <v>0</v>
      </c>
      <c r="AB99" s="33">
        <f t="shared" si="45"/>
        <v>0</v>
      </c>
      <c r="AC99" s="33">
        <f t="shared" si="45"/>
        <v>0</v>
      </c>
      <c r="AD99" s="33">
        <f t="shared" si="45"/>
        <v>0</v>
      </c>
      <c r="AE99" s="33">
        <f t="shared" si="45"/>
        <v>0</v>
      </c>
      <c r="AF99" s="33">
        <f t="shared" si="45"/>
        <v>0</v>
      </c>
      <c r="AG99" s="33">
        <f t="shared" si="45"/>
        <v>0</v>
      </c>
      <c r="AH99" s="33">
        <f t="shared" si="45"/>
        <v>519990000</v>
      </c>
      <c r="AI99" s="36">
        <f>IF(ISERROR(AH99/J99),0,AH99/J99)</f>
        <v>1</v>
      </c>
      <c r="AJ99" s="36">
        <f>IF(ISERROR(AH99/$AH$412),0,AH99/$AH$412)</f>
        <v>9.3368037803902779E-2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x14ac:dyDescent="0.25">
      <c r="A100" s="129" t="s">
        <v>56</v>
      </c>
      <c r="B100" s="130"/>
      <c r="C100" s="130"/>
      <c r="D100" s="130"/>
      <c r="E100" s="131"/>
      <c r="F100" s="9"/>
      <c r="G100" s="10"/>
      <c r="H100" s="11"/>
      <c r="I100" s="11"/>
      <c r="J100" s="12"/>
      <c r="K100" s="13"/>
      <c r="L100" s="14"/>
      <c r="M100" s="15"/>
      <c r="N100" s="15"/>
      <c r="O100" s="15"/>
      <c r="P100" s="10"/>
      <c r="Q100" s="16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7"/>
      <c r="AJ100" s="17"/>
    </row>
    <row r="101" spans="1:106" ht="12.75" customHeight="1" outlineLevel="1" x14ac:dyDescent="0.25">
      <c r="A101" s="18">
        <v>1</v>
      </c>
      <c r="B101" s="19"/>
      <c r="C101" s="20" t="s">
        <v>376</v>
      </c>
      <c r="D101" s="21">
        <v>45348</v>
      </c>
      <c r="E101" s="22" t="s">
        <v>448</v>
      </c>
      <c r="F101" s="22" t="s">
        <v>895</v>
      </c>
      <c r="G101" s="22" t="s">
        <v>896</v>
      </c>
      <c r="H101" s="21"/>
      <c r="I101" s="21"/>
      <c r="J101" s="127">
        <v>326980000</v>
      </c>
      <c r="K101" s="23">
        <v>12900000</v>
      </c>
      <c r="L101" s="22" t="s">
        <v>897</v>
      </c>
      <c r="M101" s="24"/>
      <c r="N101" s="24"/>
      <c r="O101" s="24"/>
      <c r="P101" s="22"/>
      <c r="Q101" s="22"/>
      <c r="R101" s="24"/>
      <c r="S101" s="24"/>
      <c r="T101" s="24">
        <v>12900000</v>
      </c>
      <c r="U101" s="25">
        <f>SUM(R101:T101)</f>
        <v>12900000</v>
      </c>
      <c r="V101" s="24"/>
      <c r="W101" s="24"/>
      <c r="X101" s="24"/>
      <c r="Y101" s="25">
        <f>SUM(V101:X101)</f>
        <v>0</v>
      </c>
      <c r="Z101" s="24"/>
      <c r="AA101" s="24"/>
      <c r="AB101" s="24"/>
      <c r="AC101" s="25">
        <f>SUM(Z101:AB101)</f>
        <v>0</v>
      </c>
      <c r="AD101" s="24"/>
      <c r="AE101" s="24"/>
      <c r="AF101" s="24"/>
      <c r="AG101" s="25">
        <f>SUM(AD101:AF101)</f>
        <v>0</v>
      </c>
      <c r="AH101" s="25">
        <f>SUM(U101,Y101,AC101,AG101)</f>
        <v>12900000</v>
      </c>
      <c r="AI101" s="26">
        <f>IF(ISERROR(AH101/J101),0,AH101/J101)</f>
        <v>3.9451954247966235E-2</v>
      </c>
      <c r="AJ101" s="27">
        <f t="shared" ref="AJ101:AJ134" si="46">IF(ISERROR(AH101/$AH$412),"-",AH101/$AH$412)</f>
        <v>2.3162900972525354E-3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outlineLevel="1" x14ac:dyDescent="0.25">
      <c r="A102" s="18">
        <v>2</v>
      </c>
      <c r="B102" s="19"/>
      <c r="C102" s="28" t="s">
        <v>449</v>
      </c>
      <c r="D102" s="29">
        <v>45341</v>
      </c>
      <c r="E102" s="30" t="s">
        <v>450</v>
      </c>
      <c r="F102" s="22" t="s">
        <v>895</v>
      </c>
      <c r="G102" s="22" t="s">
        <v>896</v>
      </c>
      <c r="H102" s="29"/>
      <c r="I102" s="29"/>
      <c r="J102" s="141"/>
      <c r="K102" s="31">
        <v>8400000</v>
      </c>
      <c r="L102" s="22" t="s">
        <v>897</v>
      </c>
      <c r="M102" s="24"/>
      <c r="N102" s="24"/>
      <c r="O102" s="24"/>
      <c r="P102" s="30"/>
      <c r="Q102" s="30"/>
      <c r="R102" s="24"/>
      <c r="S102" s="24"/>
      <c r="T102" s="24">
        <v>8400000</v>
      </c>
      <c r="U102" s="25">
        <f t="shared" ref="U102:U133" si="47">SUM(R102:T102)</f>
        <v>8400000</v>
      </c>
      <c r="V102" s="24"/>
      <c r="W102" s="24"/>
      <c r="X102" s="24"/>
      <c r="Y102" s="25">
        <f t="shared" ref="Y102:Y133" si="48">SUM(V102:X102)</f>
        <v>0</v>
      </c>
      <c r="Z102" s="24"/>
      <c r="AA102" s="24"/>
      <c r="AB102" s="24"/>
      <c r="AC102" s="25">
        <f t="shared" ref="AC102:AC133" si="49">SUM(Z102:AB102)</f>
        <v>0</v>
      </c>
      <c r="AD102" s="24"/>
      <c r="AE102" s="24"/>
      <c r="AF102" s="24"/>
      <c r="AG102" s="25">
        <f t="shared" ref="AG102:AG133" si="50">SUM(AD102:AF102)</f>
        <v>0</v>
      </c>
      <c r="AH102" s="25">
        <f t="shared" ref="AH102:AH133" si="51">SUM(U102,Y102,AC102,AG102)</f>
        <v>8400000</v>
      </c>
      <c r="AI102" s="26">
        <f t="shared" ref="AI102:AI133" si="52">IF(ISERROR(AH102/J102),0,AH102/J102)</f>
        <v>0</v>
      </c>
      <c r="AJ102" s="27">
        <f t="shared" si="46"/>
        <v>1.5082819237923486E-3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outlineLevel="1" x14ac:dyDescent="0.25">
      <c r="A103" s="18">
        <v>3</v>
      </c>
      <c r="B103" s="19"/>
      <c r="C103" s="28" t="s">
        <v>451</v>
      </c>
      <c r="D103" s="29">
        <v>45363</v>
      </c>
      <c r="E103" s="30" t="s">
        <v>452</v>
      </c>
      <c r="F103" s="22" t="s">
        <v>895</v>
      </c>
      <c r="G103" s="22" t="s">
        <v>896</v>
      </c>
      <c r="H103" s="29"/>
      <c r="I103" s="29"/>
      <c r="J103" s="141"/>
      <c r="K103" s="31">
        <v>5350000</v>
      </c>
      <c r="L103" s="22" t="s">
        <v>897</v>
      </c>
      <c r="M103" s="24"/>
      <c r="N103" s="24"/>
      <c r="O103" s="24"/>
      <c r="P103" s="30"/>
      <c r="Q103" s="30"/>
      <c r="R103" s="24"/>
      <c r="S103" s="24"/>
      <c r="T103" s="24"/>
      <c r="U103" s="25">
        <f t="shared" si="47"/>
        <v>0</v>
      </c>
      <c r="V103" s="31">
        <v>5350000</v>
      </c>
      <c r="W103" s="24"/>
      <c r="X103" s="24"/>
      <c r="Y103" s="25">
        <f t="shared" si="48"/>
        <v>5350000</v>
      </c>
      <c r="Z103" s="24"/>
      <c r="AA103" s="24"/>
      <c r="AB103" s="24"/>
      <c r="AC103" s="25">
        <f t="shared" si="49"/>
        <v>0</v>
      </c>
      <c r="AD103" s="24"/>
      <c r="AE103" s="24"/>
      <c r="AF103" s="24"/>
      <c r="AG103" s="25">
        <f t="shared" si="50"/>
        <v>0</v>
      </c>
      <c r="AH103" s="25">
        <f t="shared" si="51"/>
        <v>5350000</v>
      </c>
      <c r="AI103" s="26">
        <f t="shared" si="52"/>
        <v>0</v>
      </c>
      <c r="AJ103" s="27">
        <f t="shared" si="46"/>
        <v>9.6063193955822201E-4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12.75" customHeight="1" outlineLevel="1" x14ac:dyDescent="0.25">
      <c r="A104" s="18">
        <v>4</v>
      </c>
      <c r="B104" s="19"/>
      <c r="C104" s="28" t="s">
        <v>328</v>
      </c>
      <c r="D104" s="29">
        <v>45411</v>
      </c>
      <c r="E104" s="30" t="s">
        <v>453</v>
      </c>
      <c r="F104" s="22" t="s">
        <v>895</v>
      </c>
      <c r="G104" s="22" t="s">
        <v>896</v>
      </c>
      <c r="H104" s="29"/>
      <c r="I104" s="29"/>
      <c r="J104" s="141"/>
      <c r="K104" s="31">
        <v>4570000</v>
      </c>
      <c r="L104" s="22" t="s">
        <v>897</v>
      </c>
      <c r="M104" s="24"/>
      <c r="N104" s="24"/>
      <c r="O104" s="24"/>
      <c r="P104" s="30"/>
      <c r="Q104" s="30"/>
      <c r="R104" s="24"/>
      <c r="S104" s="24"/>
      <c r="T104" s="24"/>
      <c r="U104" s="25">
        <f t="shared" si="47"/>
        <v>0</v>
      </c>
      <c r="V104" s="31">
        <v>4570000</v>
      </c>
      <c r="W104" s="24"/>
      <c r="X104" s="24"/>
      <c r="Y104" s="25">
        <f t="shared" si="48"/>
        <v>4570000</v>
      </c>
      <c r="Z104" s="24"/>
      <c r="AA104" s="24"/>
      <c r="AB104" s="24"/>
      <c r="AC104" s="25">
        <f t="shared" si="49"/>
        <v>0</v>
      </c>
      <c r="AD104" s="24"/>
      <c r="AE104" s="24"/>
      <c r="AF104" s="24"/>
      <c r="AG104" s="25">
        <f t="shared" si="50"/>
        <v>0</v>
      </c>
      <c r="AH104" s="25">
        <f t="shared" si="51"/>
        <v>4570000</v>
      </c>
      <c r="AI104" s="26">
        <f t="shared" si="52"/>
        <v>0</v>
      </c>
      <c r="AJ104" s="27">
        <f t="shared" si="46"/>
        <v>8.2057718949178962E-4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outlineLevel="1" x14ac:dyDescent="0.25">
      <c r="A105" s="18">
        <v>5</v>
      </c>
      <c r="B105" s="19"/>
      <c r="C105" s="28" t="s">
        <v>454</v>
      </c>
      <c r="D105" s="29">
        <v>45350</v>
      </c>
      <c r="E105" s="30" t="s">
        <v>455</v>
      </c>
      <c r="F105" s="22" t="s">
        <v>895</v>
      </c>
      <c r="G105" s="22" t="s">
        <v>896</v>
      </c>
      <c r="H105" s="29"/>
      <c r="I105" s="29"/>
      <c r="J105" s="141"/>
      <c r="K105" s="31">
        <v>7810000</v>
      </c>
      <c r="L105" s="22" t="s">
        <v>897</v>
      </c>
      <c r="M105" s="24"/>
      <c r="N105" s="24"/>
      <c r="O105" s="24"/>
      <c r="P105" s="30"/>
      <c r="Q105" s="30"/>
      <c r="R105" s="24"/>
      <c r="S105" s="24"/>
      <c r="T105" s="24">
        <v>7810000</v>
      </c>
      <c r="U105" s="25">
        <f t="shared" si="47"/>
        <v>7810000</v>
      </c>
      <c r="V105" s="31"/>
      <c r="W105" s="24"/>
      <c r="X105" s="24"/>
      <c r="Y105" s="25">
        <f t="shared" si="48"/>
        <v>0</v>
      </c>
      <c r="Z105" s="24"/>
      <c r="AA105" s="24"/>
      <c r="AB105" s="24"/>
      <c r="AC105" s="25">
        <f t="shared" si="49"/>
        <v>0</v>
      </c>
      <c r="AD105" s="24"/>
      <c r="AE105" s="24"/>
      <c r="AF105" s="24"/>
      <c r="AG105" s="25">
        <f t="shared" si="50"/>
        <v>0</v>
      </c>
      <c r="AH105" s="25">
        <f t="shared" si="51"/>
        <v>7810000</v>
      </c>
      <c r="AI105" s="26">
        <f t="shared" si="52"/>
        <v>0</v>
      </c>
      <c r="AJ105" s="27">
        <f t="shared" si="46"/>
        <v>1.4023430743831241E-3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outlineLevel="1" x14ac:dyDescent="0.25">
      <c r="A106" s="18">
        <v>6</v>
      </c>
      <c r="B106" s="19"/>
      <c r="C106" s="28" t="s">
        <v>456</v>
      </c>
      <c r="D106" s="29">
        <v>45341</v>
      </c>
      <c r="E106" s="30" t="s">
        <v>457</v>
      </c>
      <c r="F106" s="22" t="s">
        <v>895</v>
      </c>
      <c r="G106" s="22" t="s">
        <v>896</v>
      </c>
      <c r="H106" s="29"/>
      <c r="I106" s="29"/>
      <c r="J106" s="141"/>
      <c r="K106" s="31">
        <v>7460000</v>
      </c>
      <c r="L106" s="22" t="s">
        <v>897</v>
      </c>
      <c r="M106" s="24"/>
      <c r="N106" s="24"/>
      <c r="O106" s="24"/>
      <c r="P106" s="30"/>
      <c r="Q106" s="30"/>
      <c r="R106" s="24"/>
      <c r="S106" s="24"/>
      <c r="T106" s="24">
        <v>7460000</v>
      </c>
      <c r="U106" s="25">
        <f t="shared" si="47"/>
        <v>7460000</v>
      </c>
      <c r="V106" s="31"/>
      <c r="W106" s="24"/>
      <c r="X106" s="24"/>
      <c r="Y106" s="25">
        <f t="shared" si="48"/>
        <v>0</v>
      </c>
      <c r="Z106" s="24"/>
      <c r="AA106" s="24"/>
      <c r="AB106" s="24"/>
      <c r="AC106" s="25">
        <f t="shared" si="49"/>
        <v>0</v>
      </c>
      <c r="AD106" s="24"/>
      <c r="AE106" s="24"/>
      <c r="AF106" s="24"/>
      <c r="AG106" s="25">
        <f t="shared" si="50"/>
        <v>0</v>
      </c>
      <c r="AH106" s="25">
        <f t="shared" si="51"/>
        <v>7460000</v>
      </c>
      <c r="AI106" s="26">
        <f t="shared" si="52"/>
        <v>0</v>
      </c>
      <c r="AJ106" s="27">
        <f t="shared" si="46"/>
        <v>1.3394979942251096E-3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12.75" customHeight="1" outlineLevel="1" x14ac:dyDescent="0.25">
      <c r="A107" s="18">
        <v>7</v>
      </c>
      <c r="B107" s="19"/>
      <c r="C107" s="28" t="s">
        <v>458</v>
      </c>
      <c r="D107" s="29">
        <v>45341</v>
      </c>
      <c r="E107" s="30" t="s">
        <v>459</v>
      </c>
      <c r="F107" s="22" t="s">
        <v>895</v>
      </c>
      <c r="G107" s="22" t="s">
        <v>896</v>
      </c>
      <c r="H107" s="29"/>
      <c r="I107" s="29"/>
      <c r="J107" s="141"/>
      <c r="K107" s="31">
        <v>11580000</v>
      </c>
      <c r="L107" s="22" t="s">
        <v>897</v>
      </c>
      <c r="M107" s="24"/>
      <c r="N107" s="24"/>
      <c r="O107" s="24"/>
      <c r="P107" s="30"/>
      <c r="Q107" s="30"/>
      <c r="R107" s="24"/>
      <c r="S107" s="24"/>
      <c r="T107" s="24">
        <v>11580000</v>
      </c>
      <c r="U107" s="25">
        <f t="shared" si="47"/>
        <v>11580000</v>
      </c>
      <c r="V107" s="31"/>
      <c r="W107" s="24"/>
      <c r="X107" s="24"/>
      <c r="Y107" s="25">
        <f t="shared" si="48"/>
        <v>0</v>
      </c>
      <c r="Z107" s="24"/>
      <c r="AA107" s="24"/>
      <c r="AB107" s="24"/>
      <c r="AC107" s="25">
        <f t="shared" si="49"/>
        <v>0</v>
      </c>
      <c r="AD107" s="24"/>
      <c r="AE107" s="24"/>
      <c r="AF107" s="24"/>
      <c r="AG107" s="25">
        <f t="shared" si="50"/>
        <v>0</v>
      </c>
      <c r="AH107" s="25">
        <f t="shared" si="51"/>
        <v>11580000</v>
      </c>
      <c r="AI107" s="26">
        <f t="shared" si="52"/>
        <v>0</v>
      </c>
      <c r="AJ107" s="27">
        <f t="shared" si="46"/>
        <v>2.0792743663708806E-3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outlineLevel="1" x14ac:dyDescent="0.25">
      <c r="A108" s="18">
        <v>8</v>
      </c>
      <c r="B108" s="19"/>
      <c r="C108" s="28" t="s">
        <v>419</v>
      </c>
      <c r="D108" s="29">
        <v>45341</v>
      </c>
      <c r="E108" s="30" t="s">
        <v>460</v>
      </c>
      <c r="F108" s="22" t="s">
        <v>895</v>
      </c>
      <c r="G108" s="22" t="s">
        <v>896</v>
      </c>
      <c r="H108" s="29"/>
      <c r="I108" s="29"/>
      <c r="J108" s="141"/>
      <c r="K108" s="31">
        <v>4190000</v>
      </c>
      <c r="L108" s="22" t="s">
        <v>897</v>
      </c>
      <c r="M108" s="24"/>
      <c r="N108" s="24"/>
      <c r="O108" s="24"/>
      <c r="P108" s="30"/>
      <c r="Q108" s="30"/>
      <c r="R108" s="24"/>
      <c r="S108" s="24"/>
      <c r="T108" s="24">
        <v>4190000</v>
      </c>
      <c r="U108" s="25">
        <f t="shared" si="47"/>
        <v>4190000</v>
      </c>
      <c r="V108" s="31"/>
      <c r="W108" s="24"/>
      <c r="X108" s="24"/>
      <c r="Y108" s="25">
        <f t="shared" si="48"/>
        <v>0</v>
      </c>
      <c r="Z108" s="24"/>
      <c r="AA108" s="24"/>
      <c r="AB108" s="24"/>
      <c r="AC108" s="25">
        <f t="shared" si="49"/>
        <v>0</v>
      </c>
      <c r="AD108" s="24"/>
      <c r="AE108" s="24"/>
      <c r="AF108" s="24"/>
      <c r="AG108" s="25">
        <f t="shared" si="50"/>
        <v>0</v>
      </c>
      <c r="AH108" s="25">
        <f t="shared" si="51"/>
        <v>4190000</v>
      </c>
      <c r="AI108" s="26">
        <f t="shared" si="52"/>
        <v>0</v>
      </c>
      <c r="AJ108" s="27">
        <f t="shared" si="46"/>
        <v>7.5234538817737389E-4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 outlineLevel="1" x14ac:dyDescent="0.25">
      <c r="A109" s="18">
        <v>9</v>
      </c>
      <c r="B109" s="19"/>
      <c r="C109" s="28" t="s">
        <v>334</v>
      </c>
      <c r="D109" s="29">
        <v>45341</v>
      </c>
      <c r="E109" s="30" t="s">
        <v>461</v>
      </c>
      <c r="F109" s="22" t="s">
        <v>895</v>
      </c>
      <c r="G109" s="22" t="s">
        <v>896</v>
      </c>
      <c r="H109" s="29"/>
      <c r="I109" s="29"/>
      <c r="J109" s="141"/>
      <c r="K109" s="31">
        <v>7930000</v>
      </c>
      <c r="L109" s="22" t="s">
        <v>897</v>
      </c>
      <c r="M109" s="24"/>
      <c r="N109" s="24"/>
      <c r="O109" s="24"/>
      <c r="P109" s="30"/>
      <c r="Q109" s="30"/>
      <c r="R109" s="24"/>
      <c r="S109" s="24"/>
      <c r="T109" s="24">
        <v>7930000</v>
      </c>
      <c r="U109" s="25">
        <f t="shared" si="47"/>
        <v>7930000</v>
      </c>
      <c r="V109" s="31"/>
      <c r="W109" s="24"/>
      <c r="X109" s="24"/>
      <c r="Y109" s="25">
        <f t="shared" si="48"/>
        <v>0</v>
      </c>
      <c r="Z109" s="24"/>
      <c r="AA109" s="24"/>
      <c r="AB109" s="24"/>
      <c r="AC109" s="25">
        <f t="shared" si="49"/>
        <v>0</v>
      </c>
      <c r="AD109" s="24"/>
      <c r="AE109" s="24"/>
      <c r="AF109" s="24"/>
      <c r="AG109" s="25">
        <f t="shared" si="50"/>
        <v>0</v>
      </c>
      <c r="AH109" s="25">
        <f t="shared" si="51"/>
        <v>7930000</v>
      </c>
      <c r="AI109" s="26">
        <f t="shared" si="52"/>
        <v>0</v>
      </c>
      <c r="AJ109" s="27">
        <f t="shared" si="46"/>
        <v>1.423889959008729E-3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8">
        <v>10</v>
      </c>
      <c r="B110" s="19"/>
      <c r="C110" s="28" t="s">
        <v>382</v>
      </c>
      <c r="D110" s="21">
        <v>45348</v>
      </c>
      <c r="E110" s="30" t="s">
        <v>462</v>
      </c>
      <c r="F110" s="22" t="s">
        <v>895</v>
      </c>
      <c r="G110" s="22" t="s">
        <v>896</v>
      </c>
      <c r="H110" s="29"/>
      <c r="I110" s="29"/>
      <c r="J110" s="141"/>
      <c r="K110" s="31">
        <v>4480000</v>
      </c>
      <c r="L110" s="22" t="s">
        <v>897</v>
      </c>
      <c r="M110" s="24"/>
      <c r="N110" s="24"/>
      <c r="O110" s="24"/>
      <c r="P110" s="30"/>
      <c r="Q110" s="30"/>
      <c r="R110" s="24"/>
      <c r="S110" s="24"/>
      <c r="T110" s="24">
        <v>4480000</v>
      </c>
      <c r="U110" s="25">
        <f t="shared" si="47"/>
        <v>4480000</v>
      </c>
      <c r="V110" s="31"/>
      <c r="W110" s="24"/>
      <c r="X110" s="24"/>
      <c r="Y110" s="25">
        <f t="shared" si="48"/>
        <v>0</v>
      </c>
      <c r="Z110" s="24"/>
      <c r="AA110" s="24"/>
      <c r="AB110" s="24"/>
      <c r="AC110" s="25">
        <f t="shared" si="49"/>
        <v>0</v>
      </c>
      <c r="AD110" s="24"/>
      <c r="AE110" s="24"/>
      <c r="AF110" s="24"/>
      <c r="AG110" s="25">
        <f t="shared" si="50"/>
        <v>0</v>
      </c>
      <c r="AH110" s="25">
        <f t="shared" si="51"/>
        <v>4480000</v>
      </c>
      <c r="AI110" s="26">
        <f t="shared" si="52"/>
        <v>0</v>
      </c>
      <c r="AJ110" s="27">
        <f t="shared" si="46"/>
        <v>8.0441702602258587E-4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8">
        <v>11</v>
      </c>
      <c r="B111" s="19"/>
      <c r="C111" s="28" t="s">
        <v>463</v>
      </c>
      <c r="D111" s="29">
        <v>45341</v>
      </c>
      <c r="E111" s="30" t="s">
        <v>464</v>
      </c>
      <c r="F111" s="22" t="s">
        <v>895</v>
      </c>
      <c r="G111" s="22" t="s">
        <v>896</v>
      </c>
      <c r="H111" s="29"/>
      <c r="I111" s="29"/>
      <c r="J111" s="141"/>
      <c r="K111" s="31">
        <v>5070000</v>
      </c>
      <c r="L111" s="22" t="s">
        <v>897</v>
      </c>
      <c r="M111" s="24"/>
      <c r="N111" s="24"/>
      <c r="O111" s="24"/>
      <c r="P111" s="30"/>
      <c r="Q111" s="30"/>
      <c r="R111" s="24"/>
      <c r="S111" s="24"/>
      <c r="T111" s="24">
        <v>5070000</v>
      </c>
      <c r="U111" s="25">
        <f t="shared" si="47"/>
        <v>5070000</v>
      </c>
      <c r="V111" s="31"/>
      <c r="W111" s="24"/>
      <c r="X111" s="24"/>
      <c r="Y111" s="25">
        <f t="shared" si="48"/>
        <v>0</v>
      </c>
      <c r="Z111" s="24"/>
      <c r="AA111" s="24"/>
      <c r="AB111" s="24"/>
      <c r="AC111" s="25">
        <f t="shared" si="49"/>
        <v>0</v>
      </c>
      <c r="AD111" s="24"/>
      <c r="AE111" s="24"/>
      <c r="AF111" s="24"/>
      <c r="AG111" s="25">
        <f t="shared" si="50"/>
        <v>0</v>
      </c>
      <c r="AH111" s="25">
        <f t="shared" si="51"/>
        <v>5070000</v>
      </c>
      <c r="AI111" s="26">
        <f t="shared" si="52"/>
        <v>0</v>
      </c>
      <c r="AJ111" s="27">
        <f t="shared" si="46"/>
        <v>9.1035587543181044E-4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8">
        <v>12</v>
      </c>
      <c r="B112" s="19"/>
      <c r="C112" s="28" t="s">
        <v>105</v>
      </c>
      <c r="D112" s="29">
        <v>45341</v>
      </c>
      <c r="E112" s="30" t="s">
        <v>465</v>
      </c>
      <c r="F112" s="22" t="s">
        <v>895</v>
      </c>
      <c r="G112" s="22" t="s">
        <v>896</v>
      </c>
      <c r="H112" s="29"/>
      <c r="I112" s="29"/>
      <c r="J112" s="141"/>
      <c r="K112" s="31">
        <v>9820000</v>
      </c>
      <c r="L112" s="22" t="s">
        <v>897</v>
      </c>
      <c r="M112" s="24"/>
      <c r="N112" s="24"/>
      <c r="O112" s="24"/>
      <c r="P112" s="30"/>
      <c r="Q112" s="30"/>
      <c r="R112" s="24"/>
      <c r="S112" s="24"/>
      <c r="T112" s="24">
        <v>9820000</v>
      </c>
      <c r="U112" s="25">
        <f t="shared" si="47"/>
        <v>9820000</v>
      </c>
      <c r="V112" s="31"/>
      <c r="W112" s="24"/>
      <c r="X112" s="24"/>
      <c r="Y112" s="25">
        <f t="shared" si="48"/>
        <v>0</v>
      </c>
      <c r="Z112" s="24"/>
      <c r="AA112" s="24"/>
      <c r="AB112" s="24"/>
      <c r="AC112" s="25">
        <f t="shared" si="49"/>
        <v>0</v>
      </c>
      <c r="AD112" s="24"/>
      <c r="AE112" s="24"/>
      <c r="AF112" s="24"/>
      <c r="AG112" s="25">
        <f t="shared" si="50"/>
        <v>0</v>
      </c>
      <c r="AH112" s="25">
        <f t="shared" si="51"/>
        <v>9820000</v>
      </c>
      <c r="AI112" s="26">
        <f t="shared" si="52"/>
        <v>0</v>
      </c>
      <c r="AJ112" s="27">
        <f t="shared" si="46"/>
        <v>1.7632533918620075E-3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8">
        <v>13</v>
      </c>
      <c r="B113" s="19"/>
      <c r="C113" s="28" t="s">
        <v>466</v>
      </c>
      <c r="D113" s="29">
        <v>45341</v>
      </c>
      <c r="E113" s="30" t="s">
        <v>467</v>
      </c>
      <c r="F113" s="22" t="s">
        <v>895</v>
      </c>
      <c r="G113" s="22" t="s">
        <v>896</v>
      </c>
      <c r="H113" s="29"/>
      <c r="I113" s="29"/>
      <c r="J113" s="141"/>
      <c r="K113" s="31">
        <v>6520000</v>
      </c>
      <c r="L113" s="22" t="s">
        <v>897</v>
      </c>
      <c r="M113" s="24"/>
      <c r="N113" s="24"/>
      <c r="O113" s="24"/>
      <c r="P113" s="30"/>
      <c r="Q113" s="30"/>
      <c r="R113" s="24"/>
      <c r="S113" s="24"/>
      <c r="T113" s="24">
        <v>6520000</v>
      </c>
      <c r="U113" s="25">
        <f t="shared" si="47"/>
        <v>6520000</v>
      </c>
      <c r="V113" s="31"/>
      <c r="W113" s="24"/>
      <c r="X113" s="24"/>
      <c r="Y113" s="25">
        <f t="shared" si="48"/>
        <v>0</v>
      </c>
      <c r="Z113" s="24"/>
      <c r="AA113" s="24"/>
      <c r="AB113" s="24"/>
      <c r="AC113" s="25">
        <f t="shared" si="49"/>
        <v>0</v>
      </c>
      <c r="AD113" s="24"/>
      <c r="AE113" s="24"/>
      <c r="AF113" s="24"/>
      <c r="AG113" s="25">
        <f t="shared" si="50"/>
        <v>0</v>
      </c>
      <c r="AH113" s="25">
        <f t="shared" si="51"/>
        <v>6520000</v>
      </c>
      <c r="AI113" s="26">
        <f t="shared" si="52"/>
        <v>0</v>
      </c>
      <c r="AJ113" s="27">
        <f t="shared" si="46"/>
        <v>1.1707140646578706E-3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8">
        <v>14</v>
      </c>
      <c r="B114" s="19"/>
      <c r="C114" s="28" t="s">
        <v>417</v>
      </c>
      <c r="D114" s="29">
        <v>45341</v>
      </c>
      <c r="E114" s="30" t="s">
        <v>468</v>
      </c>
      <c r="F114" s="22" t="s">
        <v>895</v>
      </c>
      <c r="G114" s="22" t="s">
        <v>896</v>
      </c>
      <c r="H114" s="29"/>
      <c r="I114" s="29"/>
      <c r="J114" s="141"/>
      <c r="K114" s="31">
        <v>4570000</v>
      </c>
      <c r="L114" s="22" t="s">
        <v>897</v>
      </c>
      <c r="M114" s="24"/>
      <c r="N114" s="24"/>
      <c r="O114" s="24"/>
      <c r="P114" s="30"/>
      <c r="Q114" s="30"/>
      <c r="R114" s="24"/>
      <c r="S114" s="24"/>
      <c r="T114" s="24">
        <v>4570000</v>
      </c>
      <c r="U114" s="25">
        <f t="shared" si="47"/>
        <v>4570000</v>
      </c>
      <c r="V114" s="31"/>
      <c r="W114" s="24"/>
      <c r="X114" s="24"/>
      <c r="Y114" s="25">
        <f t="shared" si="48"/>
        <v>0</v>
      </c>
      <c r="Z114" s="24"/>
      <c r="AA114" s="24"/>
      <c r="AB114" s="24"/>
      <c r="AC114" s="25">
        <f t="shared" si="49"/>
        <v>0</v>
      </c>
      <c r="AD114" s="24"/>
      <c r="AE114" s="24"/>
      <c r="AF114" s="24"/>
      <c r="AG114" s="25">
        <f t="shared" si="50"/>
        <v>0</v>
      </c>
      <c r="AH114" s="25">
        <f t="shared" si="51"/>
        <v>4570000</v>
      </c>
      <c r="AI114" s="26">
        <f t="shared" si="52"/>
        <v>0</v>
      </c>
      <c r="AJ114" s="27">
        <f t="shared" si="46"/>
        <v>8.2057718949178962E-4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8">
        <v>15</v>
      </c>
      <c r="B115" s="19"/>
      <c r="C115" s="28" t="s">
        <v>469</v>
      </c>
      <c r="D115" s="29">
        <v>45341</v>
      </c>
      <c r="E115" s="30" t="s">
        <v>470</v>
      </c>
      <c r="F115" s="22" t="s">
        <v>895</v>
      </c>
      <c r="G115" s="22" t="s">
        <v>896</v>
      </c>
      <c r="H115" s="29"/>
      <c r="I115" s="29"/>
      <c r="J115" s="141"/>
      <c r="K115" s="31">
        <v>6850000</v>
      </c>
      <c r="L115" s="22" t="s">
        <v>897</v>
      </c>
      <c r="M115" s="24"/>
      <c r="N115" s="24"/>
      <c r="O115" s="24"/>
      <c r="P115" s="30"/>
      <c r="Q115" s="30"/>
      <c r="R115" s="24"/>
      <c r="S115" s="24"/>
      <c r="T115" s="24">
        <v>6850000</v>
      </c>
      <c r="U115" s="25">
        <f t="shared" si="47"/>
        <v>6850000</v>
      </c>
      <c r="V115" s="31"/>
      <c r="W115" s="24"/>
      <c r="X115" s="24"/>
      <c r="Y115" s="25">
        <f t="shared" si="48"/>
        <v>0</v>
      </c>
      <c r="Z115" s="24"/>
      <c r="AA115" s="24"/>
      <c r="AB115" s="24"/>
      <c r="AC115" s="25">
        <f t="shared" si="49"/>
        <v>0</v>
      </c>
      <c r="AD115" s="24"/>
      <c r="AE115" s="24"/>
      <c r="AF115" s="24"/>
      <c r="AG115" s="25">
        <f t="shared" si="50"/>
        <v>0</v>
      </c>
      <c r="AH115" s="25">
        <f t="shared" si="51"/>
        <v>6850000</v>
      </c>
      <c r="AI115" s="26">
        <f t="shared" si="52"/>
        <v>0</v>
      </c>
      <c r="AJ115" s="27">
        <f t="shared" si="46"/>
        <v>1.2299679973782843E-3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8">
        <v>16</v>
      </c>
      <c r="B116" s="19"/>
      <c r="C116" s="28" t="s">
        <v>471</v>
      </c>
      <c r="D116" s="29">
        <v>45341</v>
      </c>
      <c r="E116" s="30" t="s">
        <v>472</v>
      </c>
      <c r="F116" s="22" t="s">
        <v>895</v>
      </c>
      <c r="G116" s="22" t="s">
        <v>896</v>
      </c>
      <c r="H116" s="29"/>
      <c r="I116" s="29"/>
      <c r="J116" s="141"/>
      <c r="K116" s="31">
        <v>6010000</v>
      </c>
      <c r="L116" s="22" t="s">
        <v>897</v>
      </c>
      <c r="M116" s="24"/>
      <c r="N116" s="24"/>
      <c r="O116" s="24"/>
      <c r="P116" s="30"/>
      <c r="Q116" s="30"/>
      <c r="R116" s="24"/>
      <c r="S116" s="24"/>
      <c r="T116" s="24">
        <v>6010000</v>
      </c>
      <c r="U116" s="25">
        <f t="shared" si="47"/>
        <v>6010000</v>
      </c>
      <c r="V116" s="31"/>
      <c r="W116" s="24"/>
      <c r="X116" s="24"/>
      <c r="Y116" s="25">
        <f t="shared" si="48"/>
        <v>0</v>
      </c>
      <c r="Z116" s="24"/>
      <c r="AA116" s="24"/>
      <c r="AB116" s="24"/>
      <c r="AC116" s="25">
        <f t="shared" si="49"/>
        <v>0</v>
      </c>
      <c r="AD116" s="24"/>
      <c r="AE116" s="24"/>
      <c r="AF116" s="24"/>
      <c r="AG116" s="25">
        <f t="shared" si="50"/>
        <v>0</v>
      </c>
      <c r="AH116" s="25">
        <f t="shared" si="51"/>
        <v>6010000</v>
      </c>
      <c r="AI116" s="26">
        <f t="shared" si="52"/>
        <v>0</v>
      </c>
      <c r="AJ116" s="27">
        <f t="shared" si="46"/>
        <v>1.0791398049990494E-3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8">
        <v>17</v>
      </c>
      <c r="B117" s="19"/>
      <c r="C117" s="28" t="s">
        <v>473</v>
      </c>
      <c r="D117" s="29">
        <v>45341</v>
      </c>
      <c r="E117" s="30" t="s">
        <v>474</v>
      </c>
      <c r="F117" s="22" t="s">
        <v>895</v>
      </c>
      <c r="G117" s="22" t="s">
        <v>896</v>
      </c>
      <c r="H117" s="29"/>
      <c r="I117" s="29"/>
      <c r="J117" s="141"/>
      <c r="K117" s="31">
        <v>4000000</v>
      </c>
      <c r="L117" s="22" t="s">
        <v>897</v>
      </c>
      <c r="M117" s="24"/>
      <c r="N117" s="24"/>
      <c r="O117" s="24"/>
      <c r="P117" s="30"/>
      <c r="Q117" s="30"/>
      <c r="R117" s="24"/>
      <c r="S117" s="24"/>
      <c r="T117" s="24">
        <v>4000000</v>
      </c>
      <c r="U117" s="25">
        <f t="shared" si="47"/>
        <v>4000000</v>
      </c>
      <c r="V117" s="31"/>
      <c r="W117" s="24"/>
      <c r="X117" s="24"/>
      <c r="Y117" s="25">
        <f t="shared" si="48"/>
        <v>0</v>
      </c>
      <c r="Z117" s="24"/>
      <c r="AA117" s="24"/>
      <c r="AB117" s="24"/>
      <c r="AC117" s="25">
        <f t="shared" si="49"/>
        <v>0</v>
      </c>
      <c r="AD117" s="24"/>
      <c r="AE117" s="24"/>
      <c r="AF117" s="24"/>
      <c r="AG117" s="25">
        <f t="shared" si="50"/>
        <v>0</v>
      </c>
      <c r="AH117" s="25">
        <f t="shared" si="51"/>
        <v>4000000</v>
      </c>
      <c r="AI117" s="26">
        <f t="shared" si="52"/>
        <v>0</v>
      </c>
      <c r="AJ117" s="27">
        <f t="shared" si="46"/>
        <v>7.1822948752016597E-4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8">
        <v>18</v>
      </c>
      <c r="B118" s="19"/>
      <c r="C118" s="28" t="s">
        <v>380</v>
      </c>
      <c r="D118" s="29">
        <v>45359</v>
      </c>
      <c r="E118" s="30" t="s">
        <v>475</v>
      </c>
      <c r="F118" s="22" t="s">
        <v>895</v>
      </c>
      <c r="G118" s="22" t="s">
        <v>896</v>
      </c>
      <c r="H118" s="29"/>
      <c r="I118" s="29"/>
      <c r="J118" s="141"/>
      <c r="K118" s="31">
        <v>8360000</v>
      </c>
      <c r="L118" s="22" t="s">
        <v>897</v>
      </c>
      <c r="M118" s="24"/>
      <c r="N118" s="24"/>
      <c r="O118" s="24"/>
      <c r="P118" s="30"/>
      <c r="Q118" s="30"/>
      <c r="R118" s="24"/>
      <c r="S118" s="24"/>
      <c r="T118" s="24">
        <v>8360000</v>
      </c>
      <c r="U118" s="25">
        <f t="shared" si="47"/>
        <v>8360000</v>
      </c>
      <c r="V118" s="31"/>
      <c r="W118" s="24"/>
      <c r="X118" s="24"/>
      <c r="Y118" s="25">
        <f t="shared" si="48"/>
        <v>0</v>
      </c>
      <c r="Z118" s="24"/>
      <c r="AA118" s="24"/>
      <c r="AB118" s="24"/>
      <c r="AC118" s="25">
        <f t="shared" si="49"/>
        <v>0</v>
      </c>
      <c r="AD118" s="24"/>
      <c r="AE118" s="24"/>
      <c r="AF118" s="24"/>
      <c r="AG118" s="25">
        <f t="shared" si="50"/>
        <v>0</v>
      </c>
      <c r="AH118" s="25">
        <f t="shared" si="51"/>
        <v>8360000</v>
      </c>
      <c r="AI118" s="26">
        <f t="shared" si="52"/>
        <v>0</v>
      </c>
      <c r="AJ118" s="27">
        <f t="shared" si="46"/>
        <v>1.501099628917147E-3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8">
        <v>19</v>
      </c>
      <c r="B119" s="19"/>
      <c r="C119" s="28" t="s">
        <v>476</v>
      </c>
      <c r="D119" s="29">
        <v>45341</v>
      </c>
      <c r="E119" s="30" t="s">
        <v>477</v>
      </c>
      <c r="F119" s="22" t="s">
        <v>895</v>
      </c>
      <c r="G119" s="22" t="s">
        <v>896</v>
      </c>
      <c r="H119" s="29"/>
      <c r="I119" s="29"/>
      <c r="J119" s="141"/>
      <c r="K119" s="31">
        <v>6470000</v>
      </c>
      <c r="L119" s="22" t="s">
        <v>897</v>
      </c>
      <c r="M119" s="24"/>
      <c r="N119" s="24"/>
      <c r="O119" s="24"/>
      <c r="P119" s="30"/>
      <c r="Q119" s="30"/>
      <c r="R119" s="24"/>
      <c r="S119" s="24"/>
      <c r="T119" s="24"/>
      <c r="U119" s="25">
        <f t="shared" si="47"/>
        <v>0</v>
      </c>
      <c r="V119" s="31">
        <v>6470000</v>
      </c>
      <c r="W119" s="24"/>
      <c r="X119" s="24"/>
      <c r="Y119" s="25">
        <f t="shared" si="48"/>
        <v>6470000</v>
      </c>
      <c r="Z119" s="24"/>
      <c r="AA119" s="24"/>
      <c r="AB119" s="24"/>
      <c r="AC119" s="25">
        <f t="shared" si="49"/>
        <v>0</v>
      </c>
      <c r="AD119" s="24"/>
      <c r="AE119" s="24"/>
      <c r="AF119" s="24"/>
      <c r="AG119" s="25">
        <f t="shared" si="50"/>
        <v>0</v>
      </c>
      <c r="AH119" s="25">
        <f t="shared" si="51"/>
        <v>6470000</v>
      </c>
      <c r="AI119" s="26">
        <f t="shared" si="52"/>
        <v>0</v>
      </c>
      <c r="AJ119" s="27">
        <f t="shared" si="46"/>
        <v>1.1617361960638685E-3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8">
        <v>20</v>
      </c>
      <c r="B120" s="19"/>
      <c r="C120" s="28" t="s">
        <v>478</v>
      </c>
      <c r="D120" s="29">
        <v>45341</v>
      </c>
      <c r="E120" s="30" t="s">
        <v>479</v>
      </c>
      <c r="F120" s="22" t="s">
        <v>895</v>
      </c>
      <c r="G120" s="22" t="s">
        <v>896</v>
      </c>
      <c r="H120" s="29"/>
      <c r="I120" s="29"/>
      <c r="J120" s="141"/>
      <c r="K120" s="31">
        <v>4380000</v>
      </c>
      <c r="L120" s="22" t="s">
        <v>897</v>
      </c>
      <c r="M120" s="24"/>
      <c r="N120" s="24"/>
      <c r="O120" s="24"/>
      <c r="P120" s="30"/>
      <c r="Q120" s="30"/>
      <c r="R120" s="24"/>
      <c r="S120" s="24"/>
      <c r="T120" s="24">
        <v>4380000</v>
      </c>
      <c r="U120" s="25">
        <f t="shared" si="47"/>
        <v>4380000</v>
      </c>
      <c r="V120" s="31"/>
      <c r="W120" s="24"/>
      <c r="X120" s="24"/>
      <c r="Y120" s="25">
        <f t="shared" si="48"/>
        <v>0</v>
      </c>
      <c r="Z120" s="24"/>
      <c r="AA120" s="24"/>
      <c r="AB120" s="24"/>
      <c r="AC120" s="25">
        <f t="shared" si="49"/>
        <v>0</v>
      </c>
      <c r="AD120" s="24"/>
      <c r="AE120" s="24"/>
      <c r="AF120" s="24"/>
      <c r="AG120" s="25">
        <f t="shared" si="50"/>
        <v>0</v>
      </c>
      <c r="AH120" s="25">
        <f t="shared" si="51"/>
        <v>4380000</v>
      </c>
      <c r="AI120" s="26">
        <f t="shared" si="52"/>
        <v>0</v>
      </c>
      <c r="AJ120" s="27">
        <f t="shared" si="46"/>
        <v>7.864612888345817E-4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8">
        <v>21</v>
      </c>
      <c r="B121" s="19"/>
      <c r="C121" s="28" t="s">
        <v>336</v>
      </c>
      <c r="D121" s="29">
        <v>45341</v>
      </c>
      <c r="E121" s="30" t="s">
        <v>480</v>
      </c>
      <c r="F121" s="22" t="s">
        <v>895</v>
      </c>
      <c r="G121" s="22" t="s">
        <v>896</v>
      </c>
      <c r="H121" s="29"/>
      <c r="I121" s="29"/>
      <c r="J121" s="141"/>
      <c r="K121" s="31">
        <v>4970000</v>
      </c>
      <c r="L121" s="22" t="s">
        <v>897</v>
      </c>
      <c r="M121" s="24"/>
      <c r="N121" s="24"/>
      <c r="O121" s="24"/>
      <c r="P121" s="30"/>
      <c r="Q121" s="30"/>
      <c r="R121" s="24"/>
      <c r="S121" s="24"/>
      <c r="T121" s="24">
        <v>4970000</v>
      </c>
      <c r="U121" s="25">
        <f t="shared" si="47"/>
        <v>4970000</v>
      </c>
      <c r="V121" s="31"/>
      <c r="W121" s="24"/>
      <c r="X121" s="24"/>
      <c r="Y121" s="25">
        <f t="shared" si="48"/>
        <v>0</v>
      </c>
      <c r="Z121" s="24"/>
      <c r="AA121" s="24"/>
      <c r="AB121" s="24"/>
      <c r="AC121" s="25">
        <f t="shared" si="49"/>
        <v>0</v>
      </c>
      <c r="AD121" s="24"/>
      <c r="AE121" s="24"/>
      <c r="AF121" s="24"/>
      <c r="AG121" s="25">
        <f t="shared" si="50"/>
        <v>0</v>
      </c>
      <c r="AH121" s="25">
        <f t="shared" si="51"/>
        <v>4970000</v>
      </c>
      <c r="AI121" s="26">
        <f t="shared" si="52"/>
        <v>0</v>
      </c>
      <c r="AJ121" s="27">
        <f t="shared" si="46"/>
        <v>8.9240013824380628E-4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8">
        <v>22</v>
      </c>
      <c r="B122" s="19"/>
      <c r="C122" s="28" t="s">
        <v>481</v>
      </c>
      <c r="D122" s="29">
        <v>45344</v>
      </c>
      <c r="E122" s="30" t="s">
        <v>482</v>
      </c>
      <c r="F122" s="22" t="s">
        <v>895</v>
      </c>
      <c r="G122" s="22" t="s">
        <v>896</v>
      </c>
      <c r="H122" s="29"/>
      <c r="I122" s="29"/>
      <c r="J122" s="141"/>
      <c r="K122" s="31">
        <v>4740000</v>
      </c>
      <c r="L122" s="22" t="s">
        <v>897</v>
      </c>
      <c r="M122" s="24"/>
      <c r="N122" s="24"/>
      <c r="O122" s="24"/>
      <c r="P122" s="30"/>
      <c r="Q122" s="30"/>
      <c r="R122" s="24"/>
      <c r="S122" s="24"/>
      <c r="T122" s="24"/>
      <c r="U122" s="25">
        <f t="shared" si="47"/>
        <v>0</v>
      </c>
      <c r="V122" s="31">
        <v>4740000</v>
      </c>
      <c r="W122" s="24"/>
      <c r="X122" s="24"/>
      <c r="Y122" s="25">
        <f t="shared" si="48"/>
        <v>4740000</v>
      </c>
      <c r="Z122" s="24"/>
      <c r="AA122" s="24"/>
      <c r="AB122" s="24"/>
      <c r="AC122" s="25">
        <f t="shared" si="49"/>
        <v>0</v>
      </c>
      <c r="AD122" s="24"/>
      <c r="AE122" s="24"/>
      <c r="AF122" s="24"/>
      <c r="AG122" s="25">
        <f t="shared" si="50"/>
        <v>0</v>
      </c>
      <c r="AH122" s="25">
        <f t="shared" si="51"/>
        <v>4740000</v>
      </c>
      <c r="AI122" s="26">
        <f t="shared" si="52"/>
        <v>0</v>
      </c>
      <c r="AJ122" s="27">
        <f t="shared" si="46"/>
        <v>8.5110194271139673E-4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8">
        <v>23</v>
      </c>
      <c r="B123" s="19"/>
      <c r="C123" s="28" t="s">
        <v>483</v>
      </c>
      <c r="D123" s="29">
        <v>45341</v>
      </c>
      <c r="E123" s="30" t="s">
        <v>484</v>
      </c>
      <c r="F123" s="22" t="s">
        <v>895</v>
      </c>
      <c r="G123" s="22" t="s">
        <v>896</v>
      </c>
      <c r="H123" s="29"/>
      <c r="I123" s="29"/>
      <c r="J123" s="141"/>
      <c r="K123" s="31">
        <v>8770000</v>
      </c>
      <c r="L123" s="22" t="s">
        <v>897</v>
      </c>
      <c r="M123" s="24"/>
      <c r="N123" s="24"/>
      <c r="O123" s="24"/>
      <c r="P123" s="30"/>
      <c r="Q123" s="30"/>
      <c r="R123" s="24"/>
      <c r="S123" s="24"/>
      <c r="T123" s="24">
        <v>8770000</v>
      </c>
      <c r="U123" s="25">
        <f t="shared" si="47"/>
        <v>8770000</v>
      </c>
      <c r="V123" s="31"/>
      <c r="W123" s="24"/>
      <c r="X123" s="24"/>
      <c r="Y123" s="25">
        <f t="shared" si="48"/>
        <v>0</v>
      </c>
      <c r="Z123" s="24"/>
      <c r="AA123" s="24"/>
      <c r="AB123" s="24"/>
      <c r="AC123" s="25">
        <f t="shared" si="49"/>
        <v>0</v>
      </c>
      <c r="AD123" s="24"/>
      <c r="AE123" s="24"/>
      <c r="AF123" s="24"/>
      <c r="AG123" s="25">
        <f t="shared" si="50"/>
        <v>0</v>
      </c>
      <c r="AH123" s="25">
        <f t="shared" si="51"/>
        <v>8770000</v>
      </c>
      <c r="AI123" s="26">
        <f t="shared" si="52"/>
        <v>0</v>
      </c>
      <c r="AJ123" s="27">
        <f t="shared" si="46"/>
        <v>1.5747181513879639E-3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8">
        <v>24</v>
      </c>
      <c r="B124" s="19"/>
      <c r="C124" s="28" t="s">
        <v>324</v>
      </c>
      <c r="D124" s="29">
        <v>45341</v>
      </c>
      <c r="E124" s="30" t="s">
        <v>485</v>
      </c>
      <c r="F124" s="22" t="s">
        <v>895</v>
      </c>
      <c r="G124" s="22" t="s">
        <v>896</v>
      </c>
      <c r="H124" s="29"/>
      <c r="I124" s="29"/>
      <c r="J124" s="141"/>
      <c r="K124" s="31">
        <v>8140000</v>
      </c>
      <c r="L124" s="22" t="s">
        <v>897</v>
      </c>
      <c r="M124" s="24"/>
      <c r="N124" s="24"/>
      <c r="O124" s="24"/>
      <c r="P124" s="30"/>
      <c r="Q124" s="30"/>
      <c r="R124" s="24"/>
      <c r="S124" s="24"/>
      <c r="T124" s="24">
        <v>8140000</v>
      </c>
      <c r="U124" s="25">
        <f t="shared" si="47"/>
        <v>8140000</v>
      </c>
      <c r="V124" s="31"/>
      <c r="W124" s="24"/>
      <c r="X124" s="24"/>
      <c r="Y124" s="25">
        <f t="shared" si="48"/>
        <v>0</v>
      </c>
      <c r="Z124" s="24"/>
      <c r="AA124" s="24"/>
      <c r="AB124" s="24"/>
      <c r="AC124" s="25">
        <f t="shared" si="49"/>
        <v>0</v>
      </c>
      <c r="AD124" s="24"/>
      <c r="AE124" s="24"/>
      <c r="AF124" s="24"/>
      <c r="AG124" s="25">
        <f t="shared" si="50"/>
        <v>0</v>
      </c>
      <c r="AH124" s="25">
        <f t="shared" si="51"/>
        <v>8140000</v>
      </c>
      <c r="AI124" s="26">
        <f t="shared" si="52"/>
        <v>0</v>
      </c>
      <c r="AJ124" s="27">
        <f t="shared" si="46"/>
        <v>1.4615970071035378E-3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8">
        <v>25</v>
      </c>
      <c r="B125" s="19"/>
      <c r="C125" s="28" t="s">
        <v>427</v>
      </c>
      <c r="D125" s="29">
        <v>45342</v>
      </c>
      <c r="E125" s="30" t="s">
        <v>486</v>
      </c>
      <c r="F125" s="22" t="s">
        <v>895</v>
      </c>
      <c r="G125" s="22" t="s">
        <v>896</v>
      </c>
      <c r="H125" s="29"/>
      <c r="I125" s="29"/>
      <c r="J125" s="141"/>
      <c r="K125" s="31">
        <v>4430000</v>
      </c>
      <c r="L125" s="22" t="s">
        <v>897</v>
      </c>
      <c r="M125" s="24"/>
      <c r="N125" s="24"/>
      <c r="O125" s="24"/>
      <c r="P125" s="30"/>
      <c r="Q125" s="30"/>
      <c r="R125" s="24"/>
      <c r="S125" s="24"/>
      <c r="T125" s="24">
        <v>4430000</v>
      </c>
      <c r="U125" s="25">
        <f t="shared" si="47"/>
        <v>4430000</v>
      </c>
      <c r="V125" s="31"/>
      <c r="W125" s="24"/>
      <c r="X125" s="24"/>
      <c r="Y125" s="25">
        <f t="shared" si="48"/>
        <v>0</v>
      </c>
      <c r="Z125" s="24"/>
      <c r="AA125" s="24"/>
      <c r="AB125" s="24"/>
      <c r="AC125" s="25">
        <f t="shared" si="49"/>
        <v>0</v>
      </c>
      <c r="AD125" s="24"/>
      <c r="AE125" s="24"/>
      <c r="AF125" s="24"/>
      <c r="AG125" s="25">
        <f t="shared" si="50"/>
        <v>0</v>
      </c>
      <c r="AH125" s="25">
        <f t="shared" si="51"/>
        <v>4430000</v>
      </c>
      <c r="AI125" s="26">
        <f t="shared" si="52"/>
        <v>0</v>
      </c>
      <c r="AJ125" s="27">
        <f t="shared" si="46"/>
        <v>7.9543915742858384E-4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8">
        <v>26</v>
      </c>
      <c r="B126" s="19"/>
      <c r="C126" s="28" t="s">
        <v>487</v>
      </c>
      <c r="D126" s="29">
        <v>45363</v>
      </c>
      <c r="E126" s="30" t="s">
        <v>488</v>
      </c>
      <c r="F126" s="22" t="s">
        <v>895</v>
      </c>
      <c r="G126" s="22" t="s">
        <v>896</v>
      </c>
      <c r="H126" s="29"/>
      <c r="I126" s="29"/>
      <c r="J126" s="141"/>
      <c r="K126" s="31">
        <v>4420000</v>
      </c>
      <c r="L126" s="22" t="s">
        <v>897</v>
      </c>
      <c r="M126" s="24"/>
      <c r="N126" s="24"/>
      <c r="O126" s="24"/>
      <c r="P126" s="30"/>
      <c r="Q126" s="30"/>
      <c r="R126" s="24"/>
      <c r="S126" s="24"/>
      <c r="T126" s="24"/>
      <c r="U126" s="25">
        <f t="shared" si="47"/>
        <v>0</v>
      </c>
      <c r="V126" s="31">
        <v>4420000</v>
      </c>
      <c r="W126" s="24"/>
      <c r="X126" s="24"/>
      <c r="Y126" s="25">
        <f t="shared" si="48"/>
        <v>4420000</v>
      </c>
      <c r="Z126" s="24"/>
      <c r="AA126" s="24"/>
      <c r="AB126" s="24"/>
      <c r="AC126" s="25">
        <f t="shared" si="49"/>
        <v>0</v>
      </c>
      <c r="AD126" s="24"/>
      <c r="AE126" s="24"/>
      <c r="AF126" s="24"/>
      <c r="AG126" s="25">
        <f t="shared" si="50"/>
        <v>0</v>
      </c>
      <c r="AH126" s="25">
        <f t="shared" si="51"/>
        <v>4420000</v>
      </c>
      <c r="AI126" s="26">
        <f t="shared" si="52"/>
        <v>0</v>
      </c>
      <c r="AJ126" s="27">
        <f t="shared" si="46"/>
        <v>7.9364358370978343E-4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8">
        <v>27</v>
      </c>
      <c r="B127" s="19"/>
      <c r="C127" s="28" t="s">
        <v>489</v>
      </c>
      <c r="D127" s="29">
        <v>45341</v>
      </c>
      <c r="E127" s="30" t="s">
        <v>490</v>
      </c>
      <c r="F127" s="22" t="s">
        <v>895</v>
      </c>
      <c r="G127" s="22" t="s">
        <v>896</v>
      </c>
      <c r="H127" s="29"/>
      <c r="I127" s="29"/>
      <c r="J127" s="141"/>
      <c r="K127" s="31">
        <v>7510000</v>
      </c>
      <c r="L127" s="22" t="s">
        <v>897</v>
      </c>
      <c r="M127" s="24"/>
      <c r="N127" s="24"/>
      <c r="O127" s="24"/>
      <c r="P127" s="30"/>
      <c r="Q127" s="30"/>
      <c r="R127" s="24"/>
      <c r="S127" s="24"/>
      <c r="T127" s="24">
        <v>7510000</v>
      </c>
      <c r="U127" s="25">
        <f t="shared" si="47"/>
        <v>7510000</v>
      </c>
      <c r="V127" s="31"/>
      <c r="W127" s="24"/>
      <c r="X127" s="24"/>
      <c r="Y127" s="25">
        <f t="shared" si="48"/>
        <v>0</v>
      </c>
      <c r="Z127" s="24"/>
      <c r="AA127" s="24"/>
      <c r="AB127" s="24"/>
      <c r="AC127" s="25">
        <f t="shared" si="49"/>
        <v>0</v>
      </c>
      <c r="AD127" s="24"/>
      <c r="AE127" s="24"/>
      <c r="AF127" s="24"/>
      <c r="AG127" s="25">
        <f t="shared" si="50"/>
        <v>0</v>
      </c>
      <c r="AH127" s="25">
        <f t="shared" si="51"/>
        <v>7510000</v>
      </c>
      <c r="AI127" s="26">
        <f t="shared" si="52"/>
        <v>0</v>
      </c>
      <c r="AJ127" s="27">
        <f t="shared" si="46"/>
        <v>1.3484758628191115E-3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8">
        <v>28</v>
      </c>
      <c r="B128" s="19"/>
      <c r="C128" s="28" t="s">
        <v>109</v>
      </c>
      <c r="D128" s="29">
        <v>45392</v>
      </c>
      <c r="E128" s="30" t="s">
        <v>491</v>
      </c>
      <c r="F128" s="22" t="s">
        <v>895</v>
      </c>
      <c r="G128" s="22" t="s">
        <v>896</v>
      </c>
      <c r="H128" s="29"/>
      <c r="I128" s="29"/>
      <c r="J128" s="141"/>
      <c r="K128" s="31">
        <v>66260000</v>
      </c>
      <c r="L128" s="22" t="s">
        <v>897</v>
      </c>
      <c r="M128" s="24"/>
      <c r="N128" s="24"/>
      <c r="O128" s="24"/>
      <c r="P128" s="30"/>
      <c r="Q128" s="30"/>
      <c r="R128" s="24"/>
      <c r="S128" s="24"/>
      <c r="T128" s="24"/>
      <c r="U128" s="25">
        <f t="shared" si="47"/>
        <v>0</v>
      </c>
      <c r="V128" s="31">
        <v>66260000</v>
      </c>
      <c r="W128" s="24"/>
      <c r="X128" s="24"/>
      <c r="Y128" s="25">
        <f t="shared" si="48"/>
        <v>66260000</v>
      </c>
      <c r="Z128" s="24"/>
      <c r="AA128" s="24"/>
      <c r="AB128" s="24"/>
      <c r="AC128" s="25">
        <f t="shared" si="49"/>
        <v>0</v>
      </c>
      <c r="AD128" s="24"/>
      <c r="AE128" s="24"/>
      <c r="AF128" s="24"/>
      <c r="AG128" s="25">
        <f t="shared" si="50"/>
        <v>0</v>
      </c>
      <c r="AH128" s="25">
        <f t="shared" si="51"/>
        <v>66260000</v>
      </c>
      <c r="AI128" s="26">
        <f t="shared" si="52"/>
        <v>0</v>
      </c>
      <c r="AJ128" s="27">
        <f t="shared" si="46"/>
        <v>1.1897471460771549E-2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8">
        <v>29</v>
      </c>
      <c r="B129" s="19"/>
      <c r="C129" s="28" t="s">
        <v>402</v>
      </c>
      <c r="D129" s="29">
        <v>45344</v>
      </c>
      <c r="E129" s="30" t="s">
        <v>492</v>
      </c>
      <c r="F129" s="22" t="s">
        <v>895</v>
      </c>
      <c r="G129" s="22" t="s">
        <v>896</v>
      </c>
      <c r="H129" s="29"/>
      <c r="I129" s="29"/>
      <c r="J129" s="141"/>
      <c r="K129" s="31">
        <v>20370000</v>
      </c>
      <c r="L129" s="22" t="s">
        <v>897</v>
      </c>
      <c r="M129" s="24"/>
      <c r="N129" s="24"/>
      <c r="O129" s="24"/>
      <c r="P129" s="30"/>
      <c r="Q129" s="30"/>
      <c r="R129" s="24"/>
      <c r="S129" s="24"/>
      <c r="T129" s="24"/>
      <c r="U129" s="25">
        <f t="shared" si="47"/>
        <v>0</v>
      </c>
      <c r="V129" s="31">
        <v>20370000</v>
      </c>
      <c r="W129" s="24"/>
      <c r="X129" s="24"/>
      <c r="Y129" s="25">
        <f t="shared" si="48"/>
        <v>20370000</v>
      </c>
      <c r="Z129" s="24"/>
      <c r="AA129" s="24"/>
      <c r="AB129" s="24"/>
      <c r="AC129" s="25">
        <f t="shared" si="49"/>
        <v>0</v>
      </c>
      <c r="AD129" s="24"/>
      <c r="AE129" s="24"/>
      <c r="AF129" s="24"/>
      <c r="AG129" s="25">
        <f t="shared" si="50"/>
        <v>0</v>
      </c>
      <c r="AH129" s="25">
        <f t="shared" si="51"/>
        <v>20370000</v>
      </c>
      <c r="AI129" s="26">
        <f t="shared" si="52"/>
        <v>0</v>
      </c>
      <c r="AJ129" s="27">
        <f t="shared" si="46"/>
        <v>3.6575836651964451E-3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8">
        <v>30</v>
      </c>
      <c r="B130" s="19"/>
      <c r="C130" s="28" t="s">
        <v>386</v>
      </c>
      <c r="D130" s="29">
        <v>45344</v>
      </c>
      <c r="E130" s="30" t="s">
        <v>493</v>
      </c>
      <c r="F130" s="22" t="s">
        <v>895</v>
      </c>
      <c r="G130" s="22" t="s">
        <v>896</v>
      </c>
      <c r="H130" s="29"/>
      <c r="I130" s="29"/>
      <c r="J130" s="141"/>
      <c r="K130" s="31">
        <v>7520000</v>
      </c>
      <c r="L130" s="22" t="s">
        <v>897</v>
      </c>
      <c r="M130" s="24"/>
      <c r="N130" s="24"/>
      <c r="O130" s="24"/>
      <c r="P130" s="30"/>
      <c r="Q130" s="30"/>
      <c r="R130" s="24"/>
      <c r="S130" s="24"/>
      <c r="T130" s="24">
        <v>7520000</v>
      </c>
      <c r="U130" s="25">
        <f t="shared" si="47"/>
        <v>7520000</v>
      </c>
      <c r="V130" s="31"/>
      <c r="W130" s="24"/>
      <c r="X130" s="24"/>
      <c r="Y130" s="25">
        <f t="shared" si="48"/>
        <v>0</v>
      </c>
      <c r="Z130" s="24"/>
      <c r="AA130" s="24"/>
      <c r="AB130" s="24"/>
      <c r="AC130" s="25">
        <f t="shared" si="49"/>
        <v>0</v>
      </c>
      <c r="AD130" s="24"/>
      <c r="AE130" s="24"/>
      <c r="AF130" s="24"/>
      <c r="AG130" s="25">
        <f t="shared" si="50"/>
        <v>0</v>
      </c>
      <c r="AH130" s="25">
        <f t="shared" si="51"/>
        <v>7520000</v>
      </c>
      <c r="AI130" s="26">
        <f t="shared" si="52"/>
        <v>0</v>
      </c>
      <c r="AJ130" s="27">
        <f t="shared" si="46"/>
        <v>1.350271436537912E-3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8">
        <v>31</v>
      </c>
      <c r="B131" s="19"/>
      <c r="C131" s="28" t="s">
        <v>326</v>
      </c>
      <c r="D131" s="29">
        <v>45341</v>
      </c>
      <c r="E131" s="30" t="s">
        <v>494</v>
      </c>
      <c r="F131" s="22" t="s">
        <v>895</v>
      </c>
      <c r="G131" s="22" t="s">
        <v>896</v>
      </c>
      <c r="H131" s="29"/>
      <c r="I131" s="29"/>
      <c r="J131" s="141"/>
      <c r="K131" s="31">
        <v>21500000</v>
      </c>
      <c r="L131" s="22" t="s">
        <v>897</v>
      </c>
      <c r="M131" s="24"/>
      <c r="N131" s="24"/>
      <c r="O131" s="24"/>
      <c r="P131" s="30"/>
      <c r="Q131" s="30"/>
      <c r="R131" s="24"/>
      <c r="S131" s="24"/>
      <c r="T131" s="24">
        <v>21500000</v>
      </c>
      <c r="U131" s="25">
        <f t="shared" si="47"/>
        <v>21500000</v>
      </c>
      <c r="V131" s="31"/>
      <c r="W131" s="24"/>
      <c r="X131" s="24"/>
      <c r="Y131" s="25">
        <f t="shared" si="48"/>
        <v>0</v>
      </c>
      <c r="Z131" s="24"/>
      <c r="AA131" s="24"/>
      <c r="AB131" s="24"/>
      <c r="AC131" s="25">
        <f t="shared" si="49"/>
        <v>0</v>
      </c>
      <c r="AD131" s="24"/>
      <c r="AE131" s="24"/>
      <c r="AF131" s="24"/>
      <c r="AG131" s="25">
        <f t="shared" si="50"/>
        <v>0</v>
      </c>
      <c r="AH131" s="25">
        <f t="shared" si="51"/>
        <v>21500000</v>
      </c>
      <c r="AI131" s="26">
        <f t="shared" si="52"/>
        <v>0</v>
      </c>
      <c r="AJ131" s="27">
        <f t="shared" si="46"/>
        <v>3.8604834954208923E-3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8">
        <v>32</v>
      </c>
      <c r="B132" s="19"/>
      <c r="C132" s="28" t="s">
        <v>495</v>
      </c>
      <c r="D132" s="29">
        <v>45341</v>
      </c>
      <c r="E132" s="30" t="s">
        <v>496</v>
      </c>
      <c r="F132" s="22" t="s">
        <v>895</v>
      </c>
      <c r="G132" s="22" t="s">
        <v>896</v>
      </c>
      <c r="H132" s="29"/>
      <c r="I132" s="29"/>
      <c r="J132" s="141"/>
      <c r="K132" s="31">
        <v>18330000</v>
      </c>
      <c r="L132" s="22" t="s">
        <v>897</v>
      </c>
      <c r="M132" s="24"/>
      <c r="N132" s="24"/>
      <c r="O132" s="24"/>
      <c r="P132" s="30"/>
      <c r="Q132" s="30"/>
      <c r="R132" s="24"/>
      <c r="S132" s="24"/>
      <c r="T132" s="24">
        <v>18330000</v>
      </c>
      <c r="U132" s="25">
        <f t="shared" si="47"/>
        <v>18330000</v>
      </c>
      <c r="V132" s="31"/>
      <c r="W132" s="24"/>
      <c r="X132" s="24"/>
      <c r="Y132" s="25">
        <f t="shared" si="48"/>
        <v>0</v>
      </c>
      <c r="Z132" s="24"/>
      <c r="AA132" s="24"/>
      <c r="AB132" s="24"/>
      <c r="AC132" s="25">
        <f t="shared" si="49"/>
        <v>0</v>
      </c>
      <c r="AD132" s="24"/>
      <c r="AE132" s="24"/>
      <c r="AF132" s="24"/>
      <c r="AG132" s="25">
        <f t="shared" si="50"/>
        <v>0</v>
      </c>
      <c r="AH132" s="25">
        <f t="shared" si="51"/>
        <v>18330000</v>
      </c>
      <c r="AI132" s="26">
        <f t="shared" si="52"/>
        <v>0</v>
      </c>
      <c r="AJ132" s="27">
        <f t="shared" si="46"/>
        <v>3.2912866265611606E-3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8">
        <v>33</v>
      </c>
      <c r="B133" s="19"/>
      <c r="C133" s="28" t="s">
        <v>497</v>
      </c>
      <c r="D133" s="29">
        <v>45341</v>
      </c>
      <c r="E133" s="30" t="s">
        <v>498</v>
      </c>
      <c r="F133" s="22" t="s">
        <v>895</v>
      </c>
      <c r="G133" s="22" t="s">
        <v>896</v>
      </c>
      <c r="H133" s="29"/>
      <c r="I133" s="29"/>
      <c r="J133" s="141"/>
      <c r="K133" s="31">
        <v>13300000</v>
      </c>
      <c r="L133" s="22" t="s">
        <v>897</v>
      </c>
      <c r="M133" s="24"/>
      <c r="N133" s="24"/>
      <c r="O133" s="24"/>
      <c r="P133" s="30"/>
      <c r="Q133" s="30"/>
      <c r="R133" s="24"/>
      <c r="S133" s="24"/>
      <c r="T133" s="24">
        <v>13300000</v>
      </c>
      <c r="U133" s="25">
        <f t="shared" si="47"/>
        <v>13300000</v>
      </c>
      <c r="V133" s="31"/>
      <c r="W133" s="24"/>
      <c r="X133" s="24"/>
      <c r="Y133" s="25">
        <f t="shared" si="48"/>
        <v>0</v>
      </c>
      <c r="Z133" s="24"/>
      <c r="AA133" s="24"/>
      <c r="AB133" s="24"/>
      <c r="AC133" s="25">
        <f t="shared" si="49"/>
        <v>0</v>
      </c>
      <c r="AD133" s="24"/>
      <c r="AE133" s="24"/>
      <c r="AF133" s="24"/>
      <c r="AG133" s="25">
        <f t="shared" si="50"/>
        <v>0</v>
      </c>
      <c r="AH133" s="25">
        <f t="shared" si="51"/>
        <v>13300000</v>
      </c>
      <c r="AI133" s="26">
        <f t="shared" si="52"/>
        <v>0</v>
      </c>
      <c r="AJ133" s="27">
        <f t="shared" si="46"/>
        <v>2.388113046004552E-3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8">
        <v>34</v>
      </c>
      <c r="B134" s="19"/>
      <c r="C134" s="28"/>
      <c r="D134" s="29"/>
      <c r="E134" s="30"/>
      <c r="F134" s="30"/>
      <c r="G134" s="30"/>
      <c r="H134" s="29"/>
      <c r="I134" s="29"/>
      <c r="J134" s="128"/>
      <c r="K134" s="31"/>
      <c r="L134" s="22"/>
      <c r="M134" s="24"/>
      <c r="N134" s="24"/>
      <c r="O134" s="24"/>
      <c r="P134" s="30"/>
      <c r="Q134" s="30"/>
      <c r="R134" s="24"/>
      <c r="S134" s="24"/>
      <c r="T134" s="24"/>
      <c r="U134" s="25">
        <f>SUM(R134:T134)</f>
        <v>0</v>
      </c>
      <c r="V134" s="24"/>
      <c r="W134" s="24"/>
      <c r="X134" s="24"/>
      <c r="Y134" s="25">
        <f>SUM(V134:X134)</f>
        <v>0</v>
      </c>
      <c r="Z134" s="24"/>
      <c r="AA134" s="24"/>
      <c r="AB134" s="24"/>
      <c r="AC134" s="25">
        <f>SUM(Z134:AB134)</f>
        <v>0</v>
      </c>
      <c r="AD134" s="24"/>
      <c r="AE134" s="24"/>
      <c r="AF134" s="24"/>
      <c r="AG134" s="25">
        <f>SUM(AD134:AF134)</f>
        <v>0</v>
      </c>
      <c r="AH134" s="25">
        <f>SUM(U134,Y134,AC134,AG134)</f>
        <v>0</v>
      </c>
      <c r="AI134" s="26">
        <f>IF(ISERROR(AH134/J134),0,AH134/J134)</f>
        <v>0</v>
      </c>
      <c r="AJ134" s="27">
        <f t="shared" si="46"/>
        <v>0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s="37" customFormat="1" ht="12.75" customHeight="1" x14ac:dyDescent="0.25">
      <c r="A135" s="117" t="s">
        <v>57</v>
      </c>
      <c r="B135" s="118"/>
      <c r="C135" s="119"/>
      <c r="D135" s="119"/>
      <c r="E135" s="119"/>
      <c r="F135" s="119"/>
      <c r="G135" s="119"/>
      <c r="H135" s="119"/>
      <c r="I135" s="120"/>
      <c r="J135" s="33">
        <f>SUM(J101:J134)</f>
        <v>326980000</v>
      </c>
      <c r="K135" s="33">
        <f>SUM(K101:K134)</f>
        <v>326980000</v>
      </c>
      <c r="L135" s="32"/>
      <c r="M135" s="33">
        <f>SUM(M101:M134)</f>
        <v>0</v>
      </c>
      <c r="N135" s="33">
        <f>SUM(N101:N134)</f>
        <v>0</v>
      </c>
      <c r="O135" s="33">
        <f>SUM(O101:O134)</f>
        <v>0</v>
      </c>
      <c r="P135" s="34"/>
      <c r="Q135" s="35"/>
      <c r="R135" s="33">
        <f t="shared" ref="R135:AH135" si="53">SUM(R101:R134)</f>
        <v>0</v>
      </c>
      <c r="S135" s="33">
        <f t="shared" si="53"/>
        <v>0</v>
      </c>
      <c r="T135" s="33">
        <f t="shared" si="53"/>
        <v>214800000</v>
      </c>
      <c r="U135" s="33">
        <f>SUM(U101:U134)</f>
        <v>214800000</v>
      </c>
      <c r="V135" s="33">
        <f t="shared" si="53"/>
        <v>112180000</v>
      </c>
      <c r="W135" s="33">
        <f t="shared" si="53"/>
        <v>0</v>
      </c>
      <c r="X135" s="33">
        <f t="shared" si="53"/>
        <v>0</v>
      </c>
      <c r="Y135" s="33">
        <f t="shared" si="53"/>
        <v>112180000</v>
      </c>
      <c r="Z135" s="33">
        <f t="shared" si="53"/>
        <v>0</v>
      </c>
      <c r="AA135" s="33">
        <f t="shared" si="53"/>
        <v>0</v>
      </c>
      <c r="AB135" s="33">
        <f t="shared" si="53"/>
        <v>0</v>
      </c>
      <c r="AC135" s="33">
        <f t="shared" si="53"/>
        <v>0</v>
      </c>
      <c r="AD135" s="33">
        <f t="shared" si="53"/>
        <v>0</v>
      </c>
      <c r="AE135" s="33">
        <f t="shared" si="53"/>
        <v>0</v>
      </c>
      <c r="AF135" s="33">
        <f t="shared" si="53"/>
        <v>0</v>
      </c>
      <c r="AG135" s="33">
        <f t="shared" si="53"/>
        <v>0</v>
      </c>
      <c r="AH135" s="33">
        <f t="shared" si="53"/>
        <v>326980000</v>
      </c>
      <c r="AI135" s="36">
        <f>IF(ISERROR(AH135/J135),0,AH135/J135)</f>
        <v>1</v>
      </c>
      <c r="AJ135" s="36">
        <f>IF(ISERROR(AH135/$AH$412),0,AH135/$AH$412)</f>
        <v>5.8711669457335969E-2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x14ac:dyDescent="0.25">
      <c r="A136" s="129" t="s">
        <v>58</v>
      </c>
      <c r="B136" s="130"/>
      <c r="C136" s="130"/>
      <c r="D136" s="130"/>
      <c r="E136" s="131"/>
      <c r="F136" s="9"/>
      <c r="G136" s="10"/>
      <c r="H136" s="11"/>
      <c r="I136" s="11"/>
      <c r="J136" s="12"/>
      <c r="K136" s="13"/>
      <c r="L136" s="14"/>
      <c r="M136" s="15"/>
      <c r="N136" s="15"/>
      <c r="O136" s="15"/>
      <c r="P136" s="10"/>
      <c r="Q136" s="16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7"/>
      <c r="AJ136" s="17"/>
    </row>
    <row r="137" spans="1:106" ht="12.75" customHeight="1" outlineLevel="1" x14ac:dyDescent="0.25">
      <c r="A137" s="18">
        <v>1</v>
      </c>
      <c r="B137" s="19"/>
      <c r="C137" s="20" t="s">
        <v>107</v>
      </c>
      <c r="D137" s="21">
        <v>45358</v>
      </c>
      <c r="E137" s="22" t="s">
        <v>499</v>
      </c>
      <c r="F137" s="22" t="s">
        <v>895</v>
      </c>
      <c r="G137" s="22" t="s">
        <v>896</v>
      </c>
      <c r="H137" s="21"/>
      <c r="I137" s="21"/>
      <c r="J137" s="127">
        <v>408324860</v>
      </c>
      <c r="K137" s="23">
        <v>24360000</v>
      </c>
      <c r="L137" s="22" t="s">
        <v>897</v>
      </c>
      <c r="M137" s="24"/>
      <c r="N137" s="24"/>
      <c r="O137" s="24"/>
      <c r="P137" s="22"/>
      <c r="Q137" s="22"/>
      <c r="R137" s="24"/>
      <c r="S137" s="24"/>
      <c r="T137" s="24"/>
      <c r="U137" s="25">
        <f>SUM(R137:T137)</f>
        <v>0</v>
      </c>
      <c r="V137" s="24">
        <v>24360000</v>
      </c>
      <c r="W137" s="24"/>
      <c r="X137" s="24"/>
      <c r="Y137" s="25">
        <f>SUM(V137:X137)</f>
        <v>24360000</v>
      </c>
      <c r="Z137" s="24"/>
      <c r="AA137" s="24"/>
      <c r="AB137" s="24"/>
      <c r="AC137" s="25">
        <f>SUM(Z137:AB137)</f>
        <v>0</v>
      </c>
      <c r="AD137" s="24"/>
      <c r="AE137" s="24"/>
      <c r="AF137" s="24"/>
      <c r="AG137" s="25">
        <f>SUM(AD137:AF137)</f>
        <v>0</v>
      </c>
      <c r="AH137" s="25">
        <f>SUM(U137,Y137,AC137,AG137)</f>
        <v>24360000</v>
      </c>
      <c r="AI137" s="26">
        <f>IF(ISERROR(AH137/J137),0,AH137/J137)</f>
        <v>5.9658380829420966E-2</v>
      </c>
      <c r="AJ137" s="27">
        <f>IF(ISERROR(AH137/$AH$412),"-",AH137/$AH$412)</f>
        <v>4.3740175789978106E-3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12.75" customHeight="1" outlineLevel="1" x14ac:dyDescent="0.25">
      <c r="A138" s="18">
        <v>2</v>
      </c>
      <c r="B138" s="19"/>
      <c r="C138" s="20" t="s">
        <v>359</v>
      </c>
      <c r="D138" s="21">
        <v>45358</v>
      </c>
      <c r="E138" s="22" t="s">
        <v>500</v>
      </c>
      <c r="F138" s="22" t="s">
        <v>895</v>
      </c>
      <c r="G138" s="22" t="s">
        <v>896</v>
      </c>
      <c r="H138" s="21"/>
      <c r="I138" s="21"/>
      <c r="J138" s="141"/>
      <c r="K138" s="23">
        <v>7200000</v>
      </c>
      <c r="L138" s="22" t="s">
        <v>897</v>
      </c>
      <c r="M138" s="24"/>
      <c r="N138" s="24"/>
      <c r="O138" s="24"/>
      <c r="P138" s="22"/>
      <c r="Q138" s="22"/>
      <c r="R138" s="24"/>
      <c r="S138" s="24"/>
      <c r="T138" s="24"/>
      <c r="U138" s="25">
        <f t="shared" ref="U138:U166" si="54">SUM(R138:T138)</f>
        <v>0</v>
      </c>
      <c r="V138" s="24">
        <v>7200000</v>
      </c>
      <c r="W138" s="24"/>
      <c r="X138" s="24"/>
      <c r="Y138" s="25">
        <f t="shared" ref="Y138:Y166" si="55">SUM(V138:X138)</f>
        <v>7200000</v>
      </c>
      <c r="Z138" s="24"/>
      <c r="AA138" s="24"/>
      <c r="AB138" s="24"/>
      <c r="AC138" s="25">
        <f t="shared" ref="AC138:AC166" si="56">SUM(Z138:AB138)</f>
        <v>0</v>
      </c>
      <c r="AD138" s="24"/>
      <c r="AE138" s="24"/>
      <c r="AF138" s="24"/>
      <c r="AG138" s="25">
        <f t="shared" ref="AG138:AG166" si="57">SUM(AD138:AF138)</f>
        <v>0</v>
      </c>
      <c r="AH138" s="25">
        <f t="shared" ref="AH138:AH166" si="58">SUM(U138,Y138,AC138,AG138)</f>
        <v>7200000</v>
      </c>
      <c r="AI138" s="26">
        <f t="shared" ref="AI138:AI166" si="59">IF(ISERROR(AH138/J138),0,AH138/J138)</f>
        <v>0</v>
      </c>
      <c r="AJ138" s="27">
        <f t="shared" ref="AJ138:AJ166" si="60">IF(ISERROR(AH138/$AH$412),"-",AH138/$AH$412)</f>
        <v>1.2928130775362989E-3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outlineLevel="1" x14ac:dyDescent="0.25">
      <c r="A139" s="18">
        <v>3</v>
      </c>
      <c r="B139" s="19"/>
      <c r="C139" s="20" t="s">
        <v>501</v>
      </c>
      <c r="D139" s="21">
        <v>45364</v>
      </c>
      <c r="E139" s="22" t="s">
        <v>502</v>
      </c>
      <c r="F139" s="22" t="s">
        <v>895</v>
      </c>
      <c r="G139" s="22" t="s">
        <v>896</v>
      </c>
      <c r="H139" s="21"/>
      <c r="I139" s="21"/>
      <c r="J139" s="141"/>
      <c r="K139" s="23">
        <v>8450000</v>
      </c>
      <c r="L139" s="22" t="s">
        <v>897</v>
      </c>
      <c r="M139" s="24"/>
      <c r="N139" s="24"/>
      <c r="O139" s="24"/>
      <c r="P139" s="22"/>
      <c r="Q139" s="22"/>
      <c r="R139" s="24"/>
      <c r="S139" s="24"/>
      <c r="T139" s="24"/>
      <c r="U139" s="25">
        <f t="shared" si="54"/>
        <v>0</v>
      </c>
      <c r="V139" s="24">
        <v>8450000</v>
      </c>
      <c r="W139" s="24"/>
      <c r="X139" s="24"/>
      <c r="Y139" s="25">
        <f t="shared" si="55"/>
        <v>8450000</v>
      </c>
      <c r="Z139" s="24"/>
      <c r="AA139" s="24"/>
      <c r="AB139" s="24"/>
      <c r="AC139" s="25">
        <f t="shared" si="56"/>
        <v>0</v>
      </c>
      <c r="AD139" s="24"/>
      <c r="AE139" s="24"/>
      <c r="AF139" s="24"/>
      <c r="AG139" s="25">
        <f t="shared" si="57"/>
        <v>0</v>
      </c>
      <c r="AH139" s="25">
        <f t="shared" si="58"/>
        <v>8450000</v>
      </c>
      <c r="AI139" s="26">
        <f t="shared" si="59"/>
        <v>0</v>
      </c>
      <c r="AJ139" s="27">
        <f t="shared" si="60"/>
        <v>1.5172597923863507E-3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outlineLevel="1" x14ac:dyDescent="0.25">
      <c r="A140" s="18">
        <v>4</v>
      </c>
      <c r="B140" s="19"/>
      <c r="C140" s="20" t="s">
        <v>503</v>
      </c>
      <c r="D140" s="21">
        <v>45358</v>
      </c>
      <c r="E140" s="22" t="s">
        <v>504</v>
      </c>
      <c r="F140" s="22" t="s">
        <v>895</v>
      </c>
      <c r="G140" s="22" t="s">
        <v>896</v>
      </c>
      <c r="H140" s="21"/>
      <c r="I140" s="21"/>
      <c r="J140" s="141"/>
      <c r="K140" s="23">
        <v>17650000</v>
      </c>
      <c r="L140" s="22" t="s">
        <v>897</v>
      </c>
      <c r="M140" s="24"/>
      <c r="N140" s="24"/>
      <c r="O140" s="24"/>
      <c r="P140" s="22"/>
      <c r="Q140" s="22"/>
      <c r="R140" s="24"/>
      <c r="S140" s="24"/>
      <c r="T140" s="24"/>
      <c r="U140" s="25">
        <f t="shared" si="54"/>
        <v>0</v>
      </c>
      <c r="V140" s="24">
        <v>17650000</v>
      </c>
      <c r="W140" s="24"/>
      <c r="X140" s="24"/>
      <c r="Y140" s="25">
        <f t="shared" si="55"/>
        <v>17650000</v>
      </c>
      <c r="Z140" s="24"/>
      <c r="AA140" s="24"/>
      <c r="AB140" s="24"/>
      <c r="AC140" s="25">
        <f t="shared" si="56"/>
        <v>0</v>
      </c>
      <c r="AD140" s="24"/>
      <c r="AE140" s="24"/>
      <c r="AF140" s="24"/>
      <c r="AG140" s="25">
        <f t="shared" si="57"/>
        <v>0</v>
      </c>
      <c r="AH140" s="25">
        <f t="shared" si="58"/>
        <v>17650000</v>
      </c>
      <c r="AI140" s="26">
        <f t="shared" si="59"/>
        <v>0</v>
      </c>
      <c r="AJ140" s="27">
        <f t="shared" si="60"/>
        <v>3.1691876136827322E-3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8">
        <v>5</v>
      </c>
      <c r="B141" s="19"/>
      <c r="C141" s="20" t="s">
        <v>115</v>
      </c>
      <c r="D141" s="21">
        <v>45358</v>
      </c>
      <c r="E141" s="22" t="s">
        <v>505</v>
      </c>
      <c r="F141" s="22" t="s">
        <v>895</v>
      </c>
      <c r="G141" s="22" t="s">
        <v>896</v>
      </c>
      <c r="H141" s="21"/>
      <c r="I141" s="21"/>
      <c r="J141" s="141"/>
      <c r="K141" s="23">
        <v>6880000</v>
      </c>
      <c r="L141" s="22" t="s">
        <v>897</v>
      </c>
      <c r="M141" s="24"/>
      <c r="N141" s="24"/>
      <c r="O141" s="24"/>
      <c r="P141" s="22"/>
      <c r="Q141" s="22"/>
      <c r="R141" s="24"/>
      <c r="S141" s="24"/>
      <c r="T141" s="24"/>
      <c r="U141" s="25">
        <f t="shared" si="54"/>
        <v>0</v>
      </c>
      <c r="V141" s="24">
        <v>6880000</v>
      </c>
      <c r="W141" s="24"/>
      <c r="X141" s="24"/>
      <c r="Y141" s="25">
        <f t="shared" si="55"/>
        <v>6880000</v>
      </c>
      <c r="Z141" s="24"/>
      <c r="AA141" s="24"/>
      <c r="AB141" s="24"/>
      <c r="AC141" s="25">
        <f t="shared" si="56"/>
        <v>0</v>
      </c>
      <c r="AD141" s="24"/>
      <c r="AE141" s="24"/>
      <c r="AF141" s="24"/>
      <c r="AG141" s="25">
        <f t="shared" si="57"/>
        <v>0</v>
      </c>
      <c r="AH141" s="25">
        <f t="shared" si="58"/>
        <v>6880000</v>
      </c>
      <c r="AI141" s="26">
        <f t="shared" si="59"/>
        <v>0</v>
      </c>
      <c r="AJ141" s="27">
        <f t="shared" si="60"/>
        <v>1.2353547185346854E-3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8">
        <v>6</v>
      </c>
      <c r="B142" s="19"/>
      <c r="C142" s="20" t="s">
        <v>506</v>
      </c>
      <c r="D142" s="21">
        <v>45364</v>
      </c>
      <c r="E142" s="22" t="s">
        <v>507</v>
      </c>
      <c r="F142" s="22" t="s">
        <v>895</v>
      </c>
      <c r="G142" s="22" t="s">
        <v>896</v>
      </c>
      <c r="H142" s="21"/>
      <c r="I142" s="21"/>
      <c r="J142" s="141"/>
      <c r="K142" s="23">
        <v>43880000</v>
      </c>
      <c r="L142" s="22" t="s">
        <v>897</v>
      </c>
      <c r="M142" s="24"/>
      <c r="N142" s="24"/>
      <c r="O142" s="24"/>
      <c r="P142" s="22"/>
      <c r="Q142" s="22"/>
      <c r="R142" s="24"/>
      <c r="S142" s="24"/>
      <c r="T142" s="24"/>
      <c r="U142" s="25">
        <f t="shared" si="54"/>
        <v>0</v>
      </c>
      <c r="V142" s="24">
        <v>43880000</v>
      </c>
      <c r="W142" s="24"/>
      <c r="X142" s="24"/>
      <c r="Y142" s="25">
        <f t="shared" si="55"/>
        <v>43880000</v>
      </c>
      <c r="Z142" s="24"/>
      <c r="AA142" s="24"/>
      <c r="AB142" s="24"/>
      <c r="AC142" s="25">
        <f t="shared" si="56"/>
        <v>0</v>
      </c>
      <c r="AD142" s="24"/>
      <c r="AE142" s="24"/>
      <c r="AF142" s="24"/>
      <c r="AG142" s="25">
        <f t="shared" si="57"/>
        <v>0</v>
      </c>
      <c r="AH142" s="25">
        <f t="shared" si="58"/>
        <v>43880000</v>
      </c>
      <c r="AI142" s="26">
        <f t="shared" si="59"/>
        <v>0</v>
      </c>
      <c r="AJ142" s="27">
        <f t="shared" si="60"/>
        <v>7.8789774780962211E-3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8">
        <v>7</v>
      </c>
      <c r="B143" s="19"/>
      <c r="C143" s="20" t="s">
        <v>508</v>
      </c>
      <c r="D143" s="21">
        <v>45358</v>
      </c>
      <c r="E143" s="22" t="s">
        <v>509</v>
      </c>
      <c r="F143" s="22" t="s">
        <v>895</v>
      </c>
      <c r="G143" s="22" t="s">
        <v>896</v>
      </c>
      <c r="H143" s="21"/>
      <c r="I143" s="21"/>
      <c r="J143" s="141"/>
      <c r="K143" s="23">
        <v>5800000</v>
      </c>
      <c r="L143" s="22" t="s">
        <v>897</v>
      </c>
      <c r="M143" s="24"/>
      <c r="N143" s="24"/>
      <c r="O143" s="24"/>
      <c r="P143" s="22"/>
      <c r="Q143" s="22"/>
      <c r="R143" s="24"/>
      <c r="S143" s="24"/>
      <c r="T143" s="24"/>
      <c r="U143" s="25">
        <f t="shared" si="54"/>
        <v>0</v>
      </c>
      <c r="V143" s="24">
        <v>5800000</v>
      </c>
      <c r="W143" s="24"/>
      <c r="X143" s="24"/>
      <c r="Y143" s="25">
        <f t="shared" si="55"/>
        <v>5800000</v>
      </c>
      <c r="Z143" s="24"/>
      <c r="AA143" s="24"/>
      <c r="AB143" s="24"/>
      <c r="AC143" s="25">
        <f t="shared" si="56"/>
        <v>0</v>
      </c>
      <c r="AD143" s="24"/>
      <c r="AE143" s="24"/>
      <c r="AF143" s="24"/>
      <c r="AG143" s="25">
        <f t="shared" si="57"/>
        <v>0</v>
      </c>
      <c r="AH143" s="25">
        <f t="shared" si="58"/>
        <v>5800000</v>
      </c>
      <c r="AI143" s="26">
        <f t="shared" si="59"/>
        <v>0</v>
      </c>
      <c r="AJ143" s="27">
        <f t="shared" si="60"/>
        <v>1.0414327569042406E-3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outlineLevel="1" x14ac:dyDescent="0.25">
      <c r="A144" s="18">
        <v>8</v>
      </c>
      <c r="B144" s="19"/>
      <c r="C144" s="20" t="s">
        <v>510</v>
      </c>
      <c r="D144" s="21">
        <v>45364</v>
      </c>
      <c r="E144" s="22" t="s">
        <v>511</v>
      </c>
      <c r="F144" s="22" t="s">
        <v>895</v>
      </c>
      <c r="G144" s="22" t="s">
        <v>896</v>
      </c>
      <c r="H144" s="21"/>
      <c r="I144" s="21"/>
      <c r="J144" s="141"/>
      <c r="K144" s="23">
        <v>7060000</v>
      </c>
      <c r="L144" s="22" t="s">
        <v>897</v>
      </c>
      <c r="M144" s="24"/>
      <c r="N144" s="24"/>
      <c r="O144" s="24"/>
      <c r="P144" s="22"/>
      <c r="Q144" s="22"/>
      <c r="R144" s="24"/>
      <c r="S144" s="24"/>
      <c r="T144" s="24"/>
      <c r="U144" s="25">
        <f t="shared" si="54"/>
        <v>0</v>
      </c>
      <c r="V144" s="24">
        <v>7060000</v>
      </c>
      <c r="W144" s="24"/>
      <c r="X144" s="24"/>
      <c r="Y144" s="25">
        <f t="shared" si="55"/>
        <v>7060000</v>
      </c>
      <c r="Z144" s="24"/>
      <c r="AA144" s="24"/>
      <c r="AB144" s="24"/>
      <c r="AC144" s="25">
        <f t="shared" si="56"/>
        <v>0</v>
      </c>
      <c r="AD144" s="24"/>
      <c r="AE144" s="24"/>
      <c r="AF144" s="24"/>
      <c r="AG144" s="25">
        <f t="shared" si="57"/>
        <v>0</v>
      </c>
      <c r="AH144" s="25">
        <f t="shared" si="58"/>
        <v>7060000</v>
      </c>
      <c r="AI144" s="26">
        <f t="shared" si="59"/>
        <v>0</v>
      </c>
      <c r="AJ144" s="27">
        <f t="shared" si="60"/>
        <v>1.267675045473093E-3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8">
        <v>9</v>
      </c>
      <c r="B145" s="19"/>
      <c r="C145" s="20" t="s">
        <v>363</v>
      </c>
      <c r="D145" s="21">
        <v>45358</v>
      </c>
      <c r="E145" s="22" t="s">
        <v>512</v>
      </c>
      <c r="F145" s="22" t="s">
        <v>895</v>
      </c>
      <c r="G145" s="22" t="s">
        <v>896</v>
      </c>
      <c r="H145" s="21"/>
      <c r="I145" s="21"/>
      <c r="J145" s="141"/>
      <c r="K145" s="23">
        <v>6400000</v>
      </c>
      <c r="L145" s="22" t="s">
        <v>897</v>
      </c>
      <c r="M145" s="24"/>
      <c r="N145" s="24"/>
      <c r="O145" s="24"/>
      <c r="P145" s="22"/>
      <c r="Q145" s="22"/>
      <c r="R145" s="24"/>
      <c r="S145" s="24"/>
      <c r="T145" s="24"/>
      <c r="U145" s="25">
        <f t="shared" si="54"/>
        <v>0</v>
      </c>
      <c r="V145" s="24">
        <v>6400000</v>
      </c>
      <c r="W145" s="24"/>
      <c r="X145" s="24"/>
      <c r="Y145" s="25">
        <f t="shared" si="55"/>
        <v>6400000</v>
      </c>
      <c r="Z145" s="24"/>
      <c r="AA145" s="24"/>
      <c r="AB145" s="24"/>
      <c r="AC145" s="25">
        <f t="shared" si="56"/>
        <v>0</v>
      </c>
      <c r="AD145" s="24"/>
      <c r="AE145" s="24"/>
      <c r="AF145" s="24"/>
      <c r="AG145" s="25">
        <f t="shared" si="57"/>
        <v>0</v>
      </c>
      <c r="AH145" s="25">
        <f t="shared" si="58"/>
        <v>6400000</v>
      </c>
      <c r="AI145" s="26">
        <f t="shared" si="59"/>
        <v>0</v>
      </c>
      <c r="AJ145" s="27">
        <f t="shared" si="60"/>
        <v>1.1491671800322656E-3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8">
        <v>10</v>
      </c>
      <c r="B146" s="19"/>
      <c r="C146" s="20" t="s">
        <v>513</v>
      </c>
      <c r="D146" s="21">
        <v>45358</v>
      </c>
      <c r="E146" s="22" t="s">
        <v>150</v>
      </c>
      <c r="F146" s="22" t="s">
        <v>895</v>
      </c>
      <c r="G146" s="22" t="s">
        <v>896</v>
      </c>
      <c r="H146" s="21"/>
      <c r="I146" s="21"/>
      <c r="J146" s="141"/>
      <c r="K146" s="23">
        <v>37590000</v>
      </c>
      <c r="L146" s="22" t="s">
        <v>897</v>
      </c>
      <c r="M146" s="24"/>
      <c r="N146" s="24"/>
      <c r="O146" s="24"/>
      <c r="P146" s="22"/>
      <c r="Q146" s="22"/>
      <c r="R146" s="24"/>
      <c r="S146" s="24"/>
      <c r="T146" s="24"/>
      <c r="U146" s="25">
        <f t="shared" si="54"/>
        <v>0</v>
      </c>
      <c r="V146" s="24">
        <v>37590000</v>
      </c>
      <c r="W146" s="24"/>
      <c r="X146" s="24"/>
      <c r="Y146" s="25">
        <f t="shared" si="55"/>
        <v>37590000</v>
      </c>
      <c r="Z146" s="24"/>
      <c r="AA146" s="24"/>
      <c r="AB146" s="24"/>
      <c r="AC146" s="25">
        <f t="shared" si="56"/>
        <v>0</v>
      </c>
      <c r="AD146" s="24"/>
      <c r="AE146" s="24"/>
      <c r="AF146" s="24"/>
      <c r="AG146" s="25">
        <f t="shared" si="57"/>
        <v>0</v>
      </c>
      <c r="AH146" s="25">
        <f t="shared" si="58"/>
        <v>37590000</v>
      </c>
      <c r="AI146" s="26">
        <f t="shared" si="59"/>
        <v>0</v>
      </c>
      <c r="AJ146" s="27">
        <f t="shared" si="60"/>
        <v>6.7495616089707595E-3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8">
        <v>11</v>
      </c>
      <c r="B147" s="19"/>
      <c r="C147" s="20" t="s">
        <v>514</v>
      </c>
      <c r="D147" s="21">
        <v>45364</v>
      </c>
      <c r="E147" s="22" t="s">
        <v>515</v>
      </c>
      <c r="F147" s="22" t="s">
        <v>895</v>
      </c>
      <c r="G147" s="22" t="s">
        <v>896</v>
      </c>
      <c r="H147" s="21"/>
      <c r="I147" s="21"/>
      <c r="J147" s="141"/>
      <c r="K147" s="23">
        <v>14580000</v>
      </c>
      <c r="L147" s="22" t="s">
        <v>897</v>
      </c>
      <c r="M147" s="24"/>
      <c r="N147" s="24"/>
      <c r="O147" s="24"/>
      <c r="P147" s="22"/>
      <c r="Q147" s="22"/>
      <c r="R147" s="24"/>
      <c r="S147" s="24"/>
      <c r="T147" s="24"/>
      <c r="U147" s="25">
        <f t="shared" si="54"/>
        <v>0</v>
      </c>
      <c r="V147" s="24">
        <v>14580000</v>
      </c>
      <c r="W147" s="24"/>
      <c r="X147" s="24"/>
      <c r="Y147" s="25">
        <f t="shared" si="55"/>
        <v>14580000</v>
      </c>
      <c r="Z147" s="24"/>
      <c r="AA147" s="24"/>
      <c r="AB147" s="24"/>
      <c r="AC147" s="25">
        <f t="shared" si="56"/>
        <v>0</v>
      </c>
      <c r="AD147" s="24"/>
      <c r="AE147" s="24"/>
      <c r="AF147" s="24"/>
      <c r="AG147" s="25">
        <f t="shared" si="57"/>
        <v>0</v>
      </c>
      <c r="AH147" s="25">
        <f t="shared" si="58"/>
        <v>14580000</v>
      </c>
      <c r="AI147" s="26">
        <f t="shared" si="59"/>
        <v>0</v>
      </c>
      <c r="AJ147" s="27">
        <f t="shared" si="60"/>
        <v>2.6179464820110052E-3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8">
        <v>12</v>
      </c>
      <c r="B148" s="19"/>
      <c r="C148" s="20" t="s">
        <v>368</v>
      </c>
      <c r="D148" s="21">
        <v>45358</v>
      </c>
      <c r="E148" s="22" t="s">
        <v>516</v>
      </c>
      <c r="F148" s="22" t="s">
        <v>895</v>
      </c>
      <c r="G148" s="22" t="s">
        <v>896</v>
      </c>
      <c r="H148" s="21"/>
      <c r="I148" s="21"/>
      <c r="J148" s="141"/>
      <c r="K148" s="23">
        <v>13600000</v>
      </c>
      <c r="L148" s="22" t="s">
        <v>897</v>
      </c>
      <c r="M148" s="24"/>
      <c r="N148" s="24"/>
      <c r="O148" s="24"/>
      <c r="P148" s="22"/>
      <c r="Q148" s="22"/>
      <c r="R148" s="24"/>
      <c r="S148" s="24"/>
      <c r="T148" s="24"/>
      <c r="U148" s="25">
        <f t="shared" si="54"/>
        <v>0</v>
      </c>
      <c r="V148" s="24">
        <v>13600000</v>
      </c>
      <c r="W148" s="24"/>
      <c r="X148" s="24"/>
      <c r="Y148" s="25">
        <f t="shared" si="55"/>
        <v>13600000</v>
      </c>
      <c r="Z148" s="24"/>
      <c r="AA148" s="24"/>
      <c r="AB148" s="24"/>
      <c r="AC148" s="25">
        <f t="shared" si="56"/>
        <v>0</v>
      </c>
      <c r="AD148" s="24"/>
      <c r="AE148" s="24"/>
      <c r="AF148" s="24"/>
      <c r="AG148" s="25">
        <f t="shared" si="57"/>
        <v>0</v>
      </c>
      <c r="AH148" s="25">
        <f t="shared" si="58"/>
        <v>13600000</v>
      </c>
      <c r="AI148" s="26">
        <f t="shared" si="59"/>
        <v>0</v>
      </c>
      <c r="AJ148" s="27">
        <f t="shared" si="60"/>
        <v>2.4419802575685644E-3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8">
        <v>13</v>
      </c>
      <c r="B149" s="19"/>
      <c r="C149" s="20" t="s">
        <v>517</v>
      </c>
      <c r="D149" s="21">
        <v>45358</v>
      </c>
      <c r="E149" s="22" t="s">
        <v>152</v>
      </c>
      <c r="F149" s="22" t="s">
        <v>895</v>
      </c>
      <c r="G149" s="22" t="s">
        <v>896</v>
      </c>
      <c r="H149" s="21"/>
      <c r="I149" s="21"/>
      <c r="J149" s="141"/>
      <c r="K149" s="23">
        <v>18000000</v>
      </c>
      <c r="L149" s="22" t="s">
        <v>897</v>
      </c>
      <c r="M149" s="24"/>
      <c r="N149" s="24"/>
      <c r="O149" s="24"/>
      <c r="P149" s="22"/>
      <c r="Q149" s="22"/>
      <c r="R149" s="24"/>
      <c r="S149" s="24"/>
      <c r="T149" s="24"/>
      <c r="U149" s="25">
        <f t="shared" si="54"/>
        <v>0</v>
      </c>
      <c r="V149" s="24">
        <v>18000000</v>
      </c>
      <c r="W149" s="24"/>
      <c r="X149" s="24"/>
      <c r="Y149" s="25">
        <f t="shared" si="55"/>
        <v>18000000</v>
      </c>
      <c r="Z149" s="24"/>
      <c r="AA149" s="24"/>
      <c r="AB149" s="24"/>
      <c r="AC149" s="25">
        <f t="shared" si="56"/>
        <v>0</v>
      </c>
      <c r="AD149" s="24"/>
      <c r="AE149" s="24"/>
      <c r="AF149" s="24"/>
      <c r="AG149" s="25">
        <f t="shared" si="57"/>
        <v>0</v>
      </c>
      <c r="AH149" s="25">
        <f t="shared" si="58"/>
        <v>18000000</v>
      </c>
      <c r="AI149" s="26">
        <f t="shared" si="59"/>
        <v>0</v>
      </c>
      <c r="AJ149" s="27">
        <f t="shared" si="60"/>
        <v>3.2320326938407471E-3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8">
        <v>14</v>
      </c>
      <c r="B150" s="19"/>
      <c r="C150" s="20" t="s">
        <v>301</v>
      </c>
      <c r="D150" s="21">
        <v>45358</v>
      </c>
      <c r="E150" s="22" t="s">
        <v>518</v>
      </c>
      <c r="F150" s="22" t="s">
        <v>895</v>
      </c>
      <c r="G150" s="22" t="s">
        <v>896</v>
      </c>
      <c r="H150" s="21"/>
      <c r="I150" s="21"/>
      <c r="J150" s="141"/>
      <c r="K150" s="23">
        <v>16200000</v>
      </c>
      <c r="L150" s="22" t="s">
        <v>897</v>
      </c>
      <c r="M150" s="24"/>
      <c r="N150" s="24"/>
      <c r="O150" s="24"/>
      <c r="P150" s="22"/>
      <c r="Q150" s="22"/>
      <c r="R150" s="24"/>
      <c r="S150" s="24"/>
      <c r="T150" s="24"/>
      <c r="U150" s="25">
        <f t="shared" si="54"/>
        <v>0</v>
      </c>
      <c r="V150" s="24">
        <v>16200000</v>
      </c>
      <c r="W150" s="24"/>
      <c r="X150" s="24"/>
      <c r="Y150" s="25">
        <f t="shared" si="55"/>
        <v>16200000</v>
      </c>
      <c r="Z150" s="24"/>
      <c r="AA150" s="24"/>
      <c r="AB150" s="24"/>
      <c r="AC150" s="25">
        <f t="shared" si="56"/>
        <v>0</v>
      </c>
      <c r="AD150" s="24"/>
      <c r="AE150" s="24"/>
      <c r="AF150" s="24"/>
      <c r="AG150" s="25">
        <f t="shared" si="57"/>
        <v>0</v>
      </c>
      <c r="AH150" s="25">
        <f t="shared" si="58"/>
        <v>16200000</v>
      </c>
      <c r="AI150" s="26">
        <f t="shared" si="59"/>
        <v>0</v>
      </c>
      <c r="AJ150" s="27">
        <f t="shared" si="60"/>
        <v>2.9088294244566724E-3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8">
        <v>15</v>
      </c>
      <c r="B151" s="19"/>
      <c r="C151" s="20" t="s">
        <v>519</v>
      </c>
      <c r="D151" s="21">
        <v>45364</v>
      </c>
      <c r="E151" s="22" t="s">
        <v>520</v>
      </c>
      <c r="F151" s="22" t="s">
        <v>895</v>
      </c>
      <c r="G151" s="22" t="s">
        <v>896</v>
      </c>
      <c r="H151" s="21"/>
      <c r="I151" s="21"/>
      <c r="J151" s="141"/>
      <c r="K151" s="23">
        <v>5900000</v>
      </c>
      <c r="L151" s="22" t="s">
        <v>897</v>
      </c>
      <c r="M151" s="24"/>
      <c r="N151" s="24"/>
      <c r="O151" s="24"/>
      <c r="P151" s="22"/>
      <c r="Q151" s="22"/>
      <c r="R151" s="24"/>
      <c r="S151" s="24"/>
      <c r="T151" s="24"/>
      <c r="U151" s="25">
        <f t="shared" si="54"/>
        <v>0</v>
      </c>
      <c r="V151" s="24">
        <v>5900000</v>
      </c>
      <c r="W151" s="24"/>
      <c r="X151" s="24"/>
      <c r="Y151" s="25">
        <f t="shared" si="55"/>
        <v>5900000</v>
      </c>
      <c r="Z151" s="24"/>
      <c r="AA151" s="24"/>
      <c r="AB151" s="24"/>
      <c r="AC151" s="25">
        <f t="shared" si="56"/>
        <v>0</v>
      </c>
      <c r="AD151" s="24"/>
      <c r="AE151" s="24"/>
      <c r="AF151" s="24"/>
      <c r="AG151" s="25">
        <f t="shared" si="57"/>
        <v>0</v>
      </c>
      <c r="AH151" s="25">
        <f t="shared" si="58"/>
        <v>5900000</v>
      </c>
      <c r="AI151" s="26">
        <f t="shared" si="59"/>
        <v>0</v>
      </c>
      <c r="AJ151" s="27">
        <f t="shared" si="60"/>
        <v>1.0593884940922448E-3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8">
        <v>16</v>
      </c>
      <c r="B152" s="19"/>
      <c r="C152" s="20" t="s">
        <v>521</v>
      </c>
      <c r="D152" s="21">
        <v>45358</v>
      </c>
      <c r="E152" s="22" t="s">
        <v>522</v>
      </c>
      <c r="F152" s="22" t="s">
        <v>895</v>
      </c>
      <c r="G152" s="22" t="s">
        <v>896</v>
      </c>
      <c r="H152" s="21"/>
      <c r="I152" s="21"/>
      <c r="J152" s="141"/>
      <c r="K152" s="23">
        <v>6000000</v>
      </c>
      <c r="L152" s="22" t="s">
        <v>897</v>
      </c>
      <c r="M152" s="24"/>
      <c r="N152" s="24"/>
      <c r="O152" s="24"/>
      <c r="P152" s="22"/>
      <c r="Q152" s="22"/>
      <c r="R152" s="24"/>
      <c r="S152" s="24"/>
      <c r="T152" s="24"/>
      <c r="U152" s="25">
        <f t="shared" si="54"/>
        <v>0</v>
      </c>
      <c r="V152" s="24">
        <v>6000000</v>
      </c>
      <c r="W152" s="24"/>
      <c r="X152" s="24"/>
      <c r="Y152" s="25">
        <f t="shared" si="55"/>
        <v>6000000</v>
      </c>
      <c r="Z152" s="24"/>
      <c r="AA152" s="24"/>
      <c r="AB152" s="24"/>
      <c r="AC152" s="25">
        <f t="shared" si="56"/>
        <v>0</v>
      </c>
      <c r="AD152" s="24"/>
      <c r="AE152" s="24"/>
      <c r="AF152" s="24"/>
      <c r="AG152" s="25">
        <f t="shared" si="57"/>
        <v>0</v>
      </c>
      <c r="AH152" s="25">
        <f t="shared" si="58"/>
        <v>6000000</v>
      </c>
      <c r="AI152" s="26">
        <f t="shared" si="59"/>
        <v>0</v>
      </c>
      <c r="AJ152" s="27">
        <f t="shared" si="60"/>
        <v>1.0773442312802489E-3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8">
        <v>17</v>
      </c>
      <c r="B153" s="19"/>
      <c r="C153" s="20" t="s">
        <v>366</v>
      </c>
      <c r="D153" s="21">
        <v>45358</v>
      </c>
      <c r="E153" s="22" t="s">
        <v>523</v>
      </c>
      <c r="F153" s="22" t="s">
        <v>895</v>
      </c>
      <c r="G153" s="22" t="s">
        <v>896</v>
      </c>
      <c r="H153" s="21"/>
      <c r="I153" s="21"/>
      <c r="J153" s="141"/>
      <c r="K153" s="23">
        <v>6000000</v>
      </c>
      <c r="L153" s="22" t="s">
        <v>897</v>
      </c>
      <c r="M153" s="24"/>
      <c r="N153" s="24"/>
      <c r="O153" s="24"/>
      <c r="P153" s="22"/>
      <c r="Q153" s="22"/>
      <c r="R153" s="24"/>
      <c r="S153" s="24"/>
      <c r="T153" s="24"/>
      <c r="U153" s="25">
        <f t="shared" si="54"/>
        <v>0</v>
      </c>
      <c r="V153" s="24">
        <v>6000000</v>
      </c>
      <c r="W153" s="24"/>
      <c r="X153" s="24"/>
      <c r="Y153" s="25">
        <f t="shared" si="55"/>
        <v>6000000</v>
      </c>
      <c r="Z153" s="24"/>
      <c r="AA153" s="24"/>
      <c r="AB153" s="24"/>
      <c r="AC153" s="25">
        <f t="shared" si="56"/>
        <v>0</v>
      </c>
      <c r="AD153" s="24"/>
      <c r="AE153" s="24"/>
      <c r="AF153" s="24"/>
      <c r="AG153" s="25">
        <f t="shared" si="57"/>
        <v>0</v>
      </c>
      <c r="AH153" s="25">
        <f t="shared" si="58"/>
        <v>6000000</v>
      </c>
      <c r="AI153" s="26">
        <f t="shared" si="59"/>
        <v>0</v>
      </c>
      <c r="AJ153" s="27">
        <f t="shared" si="60"/>
        <v>1.0773442312802489E-3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customHeight="1" outlineLevel="1" x14ac:dyDescent="0.25">
      <c r="A154" s="18">
        <v>18</v>
      </c>
      <c r="B154" s="19"/>
      <c r="C154" s="20" t="s">
        <v>141</v>
      </c>
      <c r="D154" s="21">
        <v>45358</v>
      </c>
      <c r="E154" s="22" t="s">
        <v>524</v>
      </c>
      <c r="F154" s="22" t="s">
        <v>895</v>
      </c>
      <c r="G154" s="22" t="s">
        <v>896</v>
      </c>
      <c r="H154" s="21"/>
      <c r="I154" s="21"/>
      <c r="J154" s="141"/>
      <c r="K154" s="23">
        <v>6800000</v>
      </c>
      <c r="L154" s="22" t="s">
        <v>897</v>
      </c>
      <c r="M154" s="24"/>
      <c r="N154" s="24"/>
      <c r="O154" s="24"/>
      <c r="P154" s="22"/>
      <c r="Q154" s="22"/>
      <c r="R154" s="24"/>
      <c r="S154" s="24"/>
      <c r="T154" s="24"/>
      <c r="U154" s="25">
        <f t="shared" si="54"/>
        <v>0</v>
      </c>
      <c r="V154" s="24">
        <v>6800000</v>
      </c>
      <c r="W154" s="24"/>
      <c r="X154" s="24"/>
      <c r="Y154" s="25">
        <f t="shared" si="55"/>
        <v>6800000</v>
      </c>
      <c r="Z154" s="24"/>
      <c r="AA154" s="24"/>
      <c r="AB154" s="24"/>
      <c r="AC154" s="25">
        <f t="shared" si="56"/>
        <v>0</v>
      </c>
      <c r="AD154" s="24"/>
      <c r="AE154" s="24"/>
      <c r="AF154" s="24"/>
      <c r="AG154" s="25">
        <f t="shared" si="57"/>
        <v>0</v>
      </c>
      <c r="AH154" s="25">
        <f t="shared" si="58"/>
        <v>6800000</v>
      </c>
      <c r="AI154" s="26">
        <f t="shared" si="59"/>
        <v>0</v>
      </c>
      <c r="AJ154" s="27">
        <f t="shared" si="60"/>
        <v>1.2209901287842822E-3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outlineLevel="1" x14ac:dyDescent="0.25">
      <c r="A155" s="18">
        <v>19</v>
      </c>
      <c r="B155" s="19"/>
      <c r="C155" s="20" t="s">
        <v>111</v>
      </c>
      <c r="D155" s="21">
        <v>45358</v>
      </c>
      <c r="E155" s="22" t="s">
        <v>525</v>
      </c>
      <c r="F155" s="22" t="s">
        <v>895</v>
      </c>
      <c r="G155" s="22" t="s">
        <v>896</v>
      </c>
      <c r="H155" s="21"/>
      <c r="I155" s="21"/>
      <c r="J155" s="141"/>
      <c r="K155" s="23">
        <v>9480000</v>
      </c>
      <c r="L155" s="22" t="s">
        <v>897</v>
      </c>
      <c r="M155" s="24"/>
      <c r="N155" s="24"/>
      <c r="O155" s="24"/>
      <c r="P155" s="22"/>
      <c r="Q155" s="22"/>
      <c r="R155" s="24"/>
      <c r="S155" s="24"/>
      <c r="T155" s="24"/>
      <c r="U155" s="25">
        <f t="shared" si="54"/>
        <v>0</v>
      </c>
      <c r="V155" s="24">
        <v>9480000</v>
      </c>
      <c r="W155" s="24"/>
      <c r="X155" s="24"/>
      <c r="Y155" s="25">
        <f t="shared" si="55"/>
        <v>9480000</v>
      </c>
      <c r="Z155" s="24"/>
      <c r="AA155" s="24"/>
      <c r="AB155" s="24"/>
      <c r="AC155" s="25">
        <f t="shared" si="56"/>
        <v>0</v>
      </c>
      <c r="AD155" s="24"/>
      <c r="AE155" s="24"/>
      <c r="AF155" s="24"/>
      <c r="AG155" s="25">
        <f t="shared" si="57"/>
        <v>0</v>
      </c>
      <c r="AH155" s="25">
        <f t="shared" si="58"/>
        <v>9480000</v>
      </c>
      <c r="AI155" s="26">
        <f t="shared" si="59"/>
        <v>0</v>
      </c>
      <c r="AJ155" s="27">
        <f t="shared" si="60"/>
        <v>1.7022038854227935E-3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8">
        <v>20</v>
      </c>
      <c r="B156" s="19"/>
      <c r="C156" s="20" t="s">
        <v>124</v>
      </c>
      <c r="D156" s="21">
        <v>45358</v>
      </c>
      <c r="E156" s="22" t="s">
        <v>526</v>
      </c>
      <c r="F156" s="22" t="s">
        <v>895</v>
      </c>
      <c r="G156" s="22" t="s">
        <v>896</v>
      </c>
      <c r="H156" s="21"/>
      <c r="I156" s="21"/>
      <c r="J156" s="141"/>
      <c r="K156" s="23">
        <v>7740000</v>
      </c>
      <c r="L156" s="22" t="s">
        <v>897</v>
      </c>
      <c r="M156" s="24"/>
      <c r="N156" s="24"/>
      <c r="O156" s="24"/>
      <c r="P156" s="22"/>
      <c r="Q156" s="22"/>
      <c r="R156" s="24"/>
      <c r="S156" s="24"/>
      <c r="T156" s="24"/>
      <c r="U156" s="25">
        <f t="shared" si="54"/>
        <v>0</v>
      </c>
      <c r="V156" s="24">
        <v>7740000</v>
      </c>
      <c r="W156" s="24"/>
      <c r="X156" s="24"/>
      <c r="Y156" s="25">
        <f t="shared" si="55"/>
        <v>7740000</v>
      </c>
      <c r="Z156" s="24"/>
      <c r="AA156" s="24"/>
      <c r="AB156" s="24"/>
      <c r="AC156" s="25">
        <f t="shared" si="56"/>
        <v>0</v>
      </c>
      <c r="AD156" s="24"/>
      <c r="AE156" s="24"/>
      <c r="AF156" s="24"/>
      <c r="AG156" s="25">
        <f t="shared" si="57"/>
        <v>0</v>
      </c>
      <c r="AH156" s="25">
        <f t="shared" si="58"/>
        <v>7740000</v>
      </c>
      <c r="AI156" s="26">
        <f t="shared" si="59"/>
        <v>0</v>
      </c>
      <c r="AJ156" s="27">
        <f t="shared" si="60"/>
        <v>1.3897740583515212E-3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12.75" customHeight="1" outlineLevel="1" x14ac:dyDescent="0.25">
      <c r="A157" s="18">
        <v>21</v>
      </c>
      <c r="B157" s="19"/>
      <c r="C157" s="20" t="s">
        <v>527</v>
      </c>
      <c r="D157" s="21">
        <v>45358</v>
      </c>
      <c r="E157" s="22" t="s">
        <v>528</v>
      </c>
      <c r="F157" s="22" t="s">
        <v>895</v>
      </c>
      <c r="G157" s="22" t="s">
        <v>896</v>
      </c>
      <c r="H157" s="21"/>
      <c r="I157" s="21"/>
      <c r="J157" s="141"/>
      <c r="K157" s="23">
        <v>7000000</v>
      </c>
      <c r="L157" s="22" t="s">
        <v>897</v>
      </c>
      <c r="M157" s="24"/>
      <c r="N157" s="24"/>
      <c r="O157" s="24"/>
      <c r="P157" s="22"/>
      <c r="Q157" s="22"/>
      <c r="R157" s="24"/>
      <c r="S157" s="24"/>
      <c r="T157" s="24"/>
      <c r="U157" s="25">
        <f t="shared" si="54"/>
        <v>0</v>
      </c>
      <c r="V157" s="24">
        <v>7000000</v>
      </c>
      <c r="W157" s="24"/>
      <c r="X157" s="24"/>
      <c r="Y157" s="25">
        <f t="shared" si="55"/>
        <v>7000000</v>
      </c>
      <c r="Z157" s="24"/>
      <c r="AA157" s="24"/>
      <c r="AB157" s="24"/>
      <c r="AC157" s="25">
        <f t="shared" si="56"/>
        <v>0</v>
      </c>
      <c r="AD157" s="24"/>
      <c r="AE157" s="24"/>
      <c r="AF157" s="24"/>
      <c r="AG157" s="25">
        <f t="shared" si="57"/>
        <v>0</v>
      </c>
      <c r="AH157" s="25">
        <f t="shared" si="58"/>
        <v>7000000</v>
      </c>
      <c r="AI157" s="26">
        <f t="shared" si="59"/>
        <v>0</v>
      </c>
      <c r="AJ157" s="27">
        <f t="shared" si="60"/>
        <v>1.2569016031602905E-3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8">
        <v>22</v>
      </c>
      <c r="B158" s="19"/>
      <c r="C158" s="20" t="s">
        <v>529</v>
      </c>
      <c r="D158" s="21">
        <v>45366</v>
      </c>
      <c r="E158" s="22" t="s">
        <v>530</v>
      </c>
      <c r="F158" s="22" t="s">
        <v>895</v>
      </c>
      <c r="G158" s="22" t="s">
        <v>896</v>
      </c>
      <c r="H158" s="21"/>
      <c r="I158" s="21"/>
      <c r="J158" s="141"/>
      <c r="K158" s="23">
        <v>7400000</v>
      </c>
      <c r="L158" s="22" t="s">
        <v>897</v>
      </c>
      <c r="M158" s="24"/>
      <c r="N158" s="24"/>
      <c r="O158" s="24"/>
      <c r="P158" s="22"/>
      <c r="Q158" s="22"/>
      <c r="R158" s="24"/>
      <c r="S158" s="24"/>
      <c r="T158" s="24"/>
      <c r="U158" s="25">
        <f t="shared" si="54"/>
        <v>0</v>
      </c>
      <c r="V158" s="24">
        <v>7400000</v>
      </c>
      <c r="W158" s="24"/>
      <c r="X158" s="24"/>
      <c r="Y158" s="25">
        <f t="shared" si="55"/>
        <v>7400000</v>
      </c>
      <c r="Z158" s="24"/>
      <c r="AA158" s="24"/>
      <c r="AB158" s="24"/>
      <c r="AC158" s="25">
        <f t="shared" si="56"/>
        <v>0</v>
      </c>
      <c r="AD158" s="24"/>
      <c r="AE158" s="24"/>
      <c r="AF158" s="24"/>
      <c r="AG158" s="25">
        <f t="shared" si="57"/>
        <v>0</v>
      </c>
      <c r="AH158" s="25">
        <f t="shared" si="58"/>
        <v>7400000</v>
      </c>
      <c r="AI158" s="26">
        <f t="shared" si="59"/>
        <v>0</v>
      </c>
      <c r="AJ158" s="27">
        <f t="shared" si="60"/>
        <v>1.328724551912307E-3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8">
        <v>23</v>
      </c>
      <c r="B159" s="19"/>
      <c r="C159" s="20" t="s">
        <v>531</v>
      </c>
      <c r="D159" s="21">
        <v>45358</v>
      </c>
      <c r="E159" s="22" t="s">
        <v>532</v>
      </c>
      <c r="F159" s="22" t="s">
        <v>895</v>
      </c>
      <c r="G159" s="22" t="s">
        <v>896</v>
      </c>
      <c r="H159" s="21"/>
      <c r="I159" s="21"/>
      <c r="J159" s="141"/>
      <c r="K159" s="23">
        <v>18000000</v>
      </c>
      <c r="L159" s="22" t="s">
        <v>897</v>
      </c>
      <c r="M159" s="24"/>
      <c r="N159" s="24"/>
      <c r="O159" s="24"/>
      <c r="P159" s="22"/>
      <c r="Q159" s="22"/>
      <c r="R159" s="24"/>
      <c r="S159" s="24"/>
      <c r="T159" s="24"/>
      <c r="U159" s="25">
        <f t="shared" si="54"/>
        <v>0</v>
      </c>
      <c r="V159" s="24">
        <v>18000000</v>
      </c>
      <c r="W159" s="24"/>
      <c r="X159" s="24"/>
      <c r="Y159" s="25">
        <f t="shared" si="55"/>
        <v>18000000</v>
      </c>
      <c r="Z159" s="24"/>
      <c r="AA159" s="24"/>
      <c r="AB159" s="24"/>
      <c r="AC159" s="25">
        <f t="shared" si="56"/>
        <v>0</v>
      </c>
      <c r="AD159" s="24"/>
      <c r="AE159" s="24"/>
      <c r="AF159" s="24"/>
      <c r="AG159" s="25">
        <f t="shared" si="57"/>
        <v>0</v>
      </c>
      <c r="AH159" s="25">
        <f t="shared" si="58"/>
        <v>18000000</v>
      </c>
      <c r="AI159" s="26">
        <f t="shared" si="59"/>
        <v>0</v>
      </c>
      <c r="AJ159" s="27">
        <f t="shared" si="60"/>
        <v>3.2320326938407471E-3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8">
        <v>24</v>
      </c>
      <c r="B160" s="19"/>
      <c r="C160" s="20" t="s">
        <v>533</v>
      </c>
      <c r="D160" s="21">
        <v>45358</v>
      </c>
      <c r="E160" s="22" t="s">
        <v>534</v>
      </c>
      <c r="F160" s="22" t="s">
        <v>895</v>
      </c>
      <c r="G160" s="22" t="s">
        <v>896</v>
      </c>
      <c r="H160" s="21"/>
      <c r="I160" s="21"/>
      <c r="J160" s="141"/>
      <c r="K160" s="23">
        <v>15030000</v>
      </c>
      <c r="L160" s="22" t="s">
        <v>897</v>
      </c>
      <c r="M160" s="24"/>
      <c r="N160" s="24"/>
      <c r="O160" s="24"/>
      <c r="P160" s="22"/>
      <c r="Q160" s="22"/>
      <c r="R160" s="24"/>
      <c r="S160" s="24"/>
      <c r="T160" s="24"/>
      <c r="U160" s="25">
        <f t="shared" si="54"/>
        <v>0</v>
      </c>
      <c r="V160" s="24">
        <v>15030000</v>
      </c>
      <c r="W160" s="24"/>
      <c r="X160" s="24"/>
      <c r="Y160" s="25">
        <f t="shared" si="55"/>
        <v>15030000</v>
      </c>
      <c r="Z160" s="24"/>
      <c r="AA160" s="24"/>
      <c r="AB160" s="24"/>
      <c r="AC160" s="25">
        <f t="shared" si="56"/>
        <v>0</v>
      </c>
      <c r="AD160" s="24"/>
      <c r="AE160" s="24"/>
      <c r="AF160" s="24"/>
      <c r="AG160" s="25">
        <f t="shared" si="57"/>
        <v>0</v>
      </c>
      <c r="AH160" s="25">
        <f t="shared" si="58"/>
        <v>15030000</v>
      </c>
      <c r="AI160" s="26">
        <f t="shared" si="59"/>
        <v>0</v>
      </c>
      <c r="AJ160" s="27">
        <f t="shared" si="60"/>
        <v>2.6987472993570236E-3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customHeight="1" outlineLevel="1" x14ac:dyDescent="0.25">
      <c r="A161" s="18">
        <v>25</v>
      </c>
      <c r="B161" s="19"/>
      <c r="C161" s="20" t="s">
        <v>117</v>
      </c>
      <c r="D161" s="21">
        <v>45358</v>
      </c>
      <c r="E161" s="22" t="s">
        <v>535</v>
      </c>
      <c r="F161" s="22" t="s">
        <v>895</v>
      </c>
      <c r="G161" s="22" t="s">
        <v>896</v>
      </c>
      <c r="H161" s="21"/>
      <c r="I161" s="21"/>
      <c r="J161" s="141"/>
      <c r="K161" s="23">
        <v>7400000</v>
      </c>
      <c r="L161" s="22" t="s">
        <v>897</v>
      </c>
      <c r="M161" s="24"/>
      <c r="N161" s="24"/>
      <c r="O161" s="24"/>
      <c r="P161" s="22"/>
      <c r="Q161" s="22"/>
      <c r="R161" s="24"/>
      <c r="S161" s="24"/>
      <c r="T161" s="24"/>
      <c r="U161" s="25">
        <f t="shared" si="54"/>
        <v>0</v>
      </c>
      <c r="V161" s="24">
        <v>7400000</v>
      </c>
      <c r="W161" s="24"/>
      <c r="X161" s="24"/>
      <c r="Y161" s="25">
        <f t="shared" si="55"/>
        <v>7400000</v>
      </c>
      <c r="Z161" s="24"/>
      <c r="AA161" s="24"/>
      <c r="AB161" s="24"/>
      <c r="AC161" s="25">
        <f t="shared" si="56"/>
        <v>0</v>
      </c>
      <c r="AD161" s="24"/>
      <c r="AE161" s="24"/>
      <c r="AF161" s="24"/>
      <c r="AG161" s="25">
        <f t="shared" si="57"/>
        <v>0</v>
      </c>
      <c r="AH161" s="25">
        <f t="shared" si="58"/>
        <v>7400000</v>
      </c>
      <c r="AI161" s="26">
        <f t="shared" si="59"/>
        <v>0</v>
      </c>
      <c r="AJ161" s="27">
        <f t="shared" si="60"/>
        <v>1.328724551912307E-3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8">
        <v>26</v>
      </c>
      <c r="B162" s="19"/>
      <c r="C162" s="20" t="s">
        <v>536</v>
      </c>
      <c r="D162" s="21">
        <v>45358</v>
      </c>
      <c r="E162" s="22" t="s">
        <v>154</v>
      </c>
      <c r="F162" s="22" t="s">
        <v>895</v>
      </c>
      <c r="G162" s="22" t="s">
        <v>896</v>
      </c>
      <c r="H162" s="21"/>
      <c r="I162" s="21"/>
      <c r="J162" s="141"/>
      <c r="K162" s="23">
        <v>53000000</v>
      </c>
      <c r="L162" s="22" t="s">
        <v>897</v>
      </c>
      <c r="M162" s="24"/>
      <c r="N162" s="24"/>
      <c r="O162" s="24"/>
      <c r="P162" s="22"/>
      <c r="Q162" s="22"/>
      <c r="R162" s="24"/>
      <c r="S162" s="24"/>
      <c r="T162" s="24"/>
      <c r="U162" s="25">
        <f t="shared" si="54"/>
        <v>0</v>
      </c>
      <c r="V162" s="24">
        <v>53000000</v>
      </c>
      <c r="W162" s="24"/>
      <c r="X162" s="24"/>
      <c r="Y162" s="25">
        <f t="shared" si="55"/>
        <v>53000000</v>
      </c>
      <c r="Z162" s="24"/>
      <c r="AA162" s="24"/>
      <c r="AB162" s="24"/>
      <c r="AC162" s="25">
        <f t="shared" si="56"/>
        <v>0</v>
      </c>
      <c r="AD162" s="24"/>
      <c r="AE162" s="24"/>
      <c r="AF162" s="24"/>
      <c r="AG162" s="25">
        <f t="shared" si="57"/>
        <v>0</v>
      </c>
      <c r="AH162" s="25">
        <f t="shared" si="58"/>
        <v>53000000</v>
      </c>
      <c r="AI162" s="26">
        <f t="shared" si="59"/>
        <v>0</v>
      </c>
      <c r="AJ162" s="27">
        <f t="shared" si="60"/>
        <v>9.5165407096421996E-3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12.75" customHeight="1" outlineLevel="1" x14ac:dyDescent="0.25">
      <c r="A163" s="18">
        <v>27</v>
      </c>
      <c r="B163" s="19"/>
      <c r="C163" s="20" t="s">
        <v>537</v>
      </c>
      <c r="D163" s="21">
        <v>45358</v>
      </c>
      <c r="E163" s="22" t="s">
        <v>538</v>
      </c>
      <c r="F163" s="22" t="s">
        <v>895</v>
      </c>
      <c r="G163" s="22" t="s">
        <v>896</v>
      </c>
      <c r="H163" s="21"/>
      <c r="I163" s="21"/>
      <c r="J163" s="141"/>
      <c r="K163" s="23">
        <v>9780000</v>
      </c>
      <c r="L163" s="22" t="s">
        <v>897</v>
      </c>
      <c r="M163" s="24"/>
      <c r="N163" s="24"/>
      <c r="O163" s="24"/>
      <c r="P163" s="22"/>
      <c r="Q163" s="22"/>
      <c r="R163" s="24"/>
      <c r="S163" s="24"/>
      <c r="T163" s="24"/>
      <c r="U163" s="25">
        <f t="shared" si="54"/>
        <v>0</v>
      </c>
      <c r="V163" s="24">
        <v>9780000</v>
      </c>
      <c r="W163" s="24"/>
      <c r="X163" s="24"/>
      <c r="Y163" s="25">
        <f t="shared" si="55"/>
        <v>9780000</v>
      </c>
      <c r="Z163" s="24"/>
      <c r="AA163" s="24"/>
      <c r="AB163" s="24"/>
      <c r="AC163" s="25">
        <f t="shared" si="56"/>
        <v>0</v>
      </c>
      <c r="AD163" s="24"/>
      <c r="AE163" s="24"/>
      <c r="AF163" s="24"/>
      <c r="AG163" s="25">
        <f t="shared" si="57"/>
        <v>0</v>
      </c>
      <c r="AH163" s="25">
        <f t="shared" si="58"/>
        <v>9780000</v>
      </c>
      <c r="AI163" s="26">
        <f t="shared" si="59"/>
        <v>0</v>
      </c>
      <c r="AJ163" s="27">
        <f t="shared" si="60"/>
        <v>1.7560710969868058E-3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outlineLevel="1" x14ac:dyDescent="0.25">
      <c r="A164" s="18">
        <v>28</v>
      </c>
      <c r="B164" s="19"/>
      <c r="C164" s="20" t="s">
        <v>129</v>
      </c>
      <c r="D164" s="21">
        <v>45358</v>
      </c>
      <c r="E164" s="22" t="s">
        <v>539</v>
      </c>
      <c r="F164" s="22" t="s">
        <v>895</v>
      </c>
      <c r="G164" s="22" t="s">
        <v>896</v>
      </c>
      <c r="H164" s="21"/>
      <c r="I164" s="21"/>
      <c r="J164" s="141"/>
      <c r="K164" s="23">
        <v>5000000</v>
      </c>
      <c r="L164" s="22" t="s">
        <v>897</v>
      </c>
      <c r="M164" s="24"/>
      <c r="N164" s="24"/>
      <c r="O164" s="24"/>
      <c r="P164" s="22"/>
      <c r="Q164" s="22"/>
      <c r="R164" s="24"/>
      <c r="S164" s="24"/>
      <c r="T164" s="24"/>
      <c r="U164" s="25">
        <f t="shared" si="54"/>
        <v>0</v>
      </c>
      <c r="V164" s="24">
        <v>5000000</v>
      </c>
      <c r="W164" s="24"/>
      <c r="X164" s="24"/>
      <c r="Y164" s="25">
        <f t="shared" si="55"/>
        <v>5000000</v>
      </c>
      <c r="Z164" s="24"/>
      <c r="AA164" s="24"/>
      <c r="AB164" s="24"/>
      <c r="AC164" s="25">
        <f t="shared" si="56"/>
        <v>0</v>
      </c>
      <c r="AD164" s="24"/>
      <c r="AE164" s="24"/>
      <c r="AF164" s="24"/>
      <c r="AG164" s="25">
        <f t="shared" si="57"/>
        <v>0</v>
      </c>
      <c r="AH164" s="25">
        <f t="shared" si="58"/>
        <v>5000000</v>
      </c>
      <c r="AI164" s="26">
        <f t="shared" si="59"/>
        <v>0</v>
      </c>
      <c r="AJ164" s="27">
        <f t="shared" si="60"/>
        <v>8.9778685940020749E-4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12.75" customHeight="1" outlineLevel="1" x14ac:dyDescent="0.25">
      <c r="A165" s="18">
        <v>29</v>
      </c>
      <c r="B165" s="19"/>
      <c r="C165" s="20" t="s">
        <v>540</v>
      </c>
      <c r="D165" s="21">
        <v>45364</v>
      </c>
      <c r="E165" s="22" t="s">
        <v>541</v>
      </c>
      <c r="F165" s="22" t="s">
        <v>895</v>
      </c>
      <c r="G165" s="22" t="s">
        <v>896</v>
      </c>
      <c r="H165" s="21"/>
      <c r="I165" s="21"/>
      <c r="J165" s="141"/>
      <c r="K165" s="23">
        <v>6720000</v>
      </c>
      <c r="L165" s="22" t="s">
        <v>897</v>
      </c>
      <c r="M165" s="24"/>
      <c r="N165" s="24"/>
      <c r="O165" s="24"/>
      <c r="P165" s="22"/>
      <c r="Q165" s="22"/>
      <c r="R165" s="24"/>
      <c r="S165" s="24"/>
      <c r="T165" s="24"/>
      <c r="U165" s="25">
        <f t="shared" si="54"/>
        <v>0</v>
      </c>
      <c r="V165" s="24">
        <v>6720000</v>
      </c>
      <c r="W165" s="24"/>
      <c r="X165" s="24"/>
      <c r="Y165" s="25">
        <f t="shared" si="55"/>
        <v>6720000</v>
      </c>
      <c r="Z165" s="24"/>
      <c r="AA165" s="24"/>
      <c r="AB165" s="24"/>
      <c r="AC165" s="25">
        <f t="shared" si="56"/>
        <v>0</v>
      </c>
      <c r="AD165" s="24"/>
      <c r="AE165" s="24"/>
      <c r="AF165" s="24"/>
      <c r="AG165" s="25">
        <f t="shared" si="57"/>
        <v>0</v>
      </c>
      <c r="AH165" s="25">
        <f t="shared" si="58"/>
        <v>6720000</v>
      </c>
      <c r="AI165" s="26">
        <f t="shared" si="59"/>
        <v>0</v>
      </c>
      <c r="AJ165" s="27">
        <f t="shared" si="60"/>
        <v>1.206625539033879E-3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8">
        <v>30</v>
      </c>
      <c r="B166" s="19"/>
      <c r="C166" s="20" t="s">
        <v>357</v>
      </c>
      <c r="D166" s="21">
        <v>45358</v>
      </c>
      <c r="E166" s="22" t="s">
        <v>542</v>
      </c>
      <c r="F166" s="22" t="s">
        <v>895</v>
      </c>
      <c r="G166" s="22" t="s">
        <v>896</v>
      </c>
      <c r="H166" s="21"/>
      <c r="I166" s="21"/>
      <c r="J166" s="141"/>
      <c r="K166" s="23">
        <v>9180000</v>
      </c>
      <c r="L166" s="22" t="s">
        <v>897</v>
      </c>
      <c r="M166" s="24"/>
      <c r="N166" s="24"/>
      <c r="O166" s="24"/>
      <c r="P166" s="22"/>
      <c r="Q166" s="22"/>
      <c r="R166" s="24"/>
      <c r="S166" s="24"/>
      <c r="T166" s="24"/>
      <c r="U166" s="25">
        <f t="shared" si="54"/>
        <v>0</v>
      </c>
      <c r="V166" s="24">
        <v>9180000</v>
      </c>
      <c r="W166" s="24"/>
      <c r="X166" s="24"/>
      <c r="Y166" s="25">
        <f t="shared" si="55"/>
        <v>9180000</v>
      </c>
      <c r="Z166" s="24"/>
      <c r="AA166" s="24"/>
      <c r="AB166" s="24"/>
      <c r="AC166" s="25">
        <f t="shared" si="56"/>
        <v>0</v>
      </c>
      <c r="AD166" s="24"/>
      <c r="AE166" s="24"/>
      <c r="AF166" s="24"/>
      <c r="AG166" s="25">
        <f t="shared" si="57"/>
        <v>0</v>
      </c>
      <c r="AH166" s="25">
        <f t="shared" si="58"/>
        <v>9180000</v>
      </c>
      <c r="AI166" s="26">
        <f t="shared" si="59"/>
        <v>0</v>
      </c>
      <c r="AJ166" s="27">
        <f t="shared" si="60"/>
        <v>1.6483366738587809E-3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8"/>
      <c r="B167" s="19"/>
      <c r="C167" s="28"/>
      <c r="D167" s="29"/>
      <c r="E167" s="30"/>
      <c r="F167" s="30"/>
      <c r="G167" s="30"/>
      <c r="H167" s="29"/>
      <c r="I167" s="29"/>
      <c r="J167" s="128"/>
      <c r="K167" s="31">
        <f>+(24486*8)</f>
        <v>195888</v>
      </c>
      <c r="L167" s="22" t="s">
        <v>303</v>
      </c>
      <c r="M167" s="24"/>
      <c r="N167" s="24"/>
      <c r="O167" s="24"/>
      <c r="P167" s="30"/>
      <c r="Q167" s="30"/>
      <c r="R167" s="24"/>
      <c r="S167" s="24"/>
      <c r="T167" s="24"/>
      <c r="U167" s="25">
        <f>SUM(R167:T167)</f>
        <v>0</v>
      </c>
      <c r="V167" s="24">
        <f>24486*3</f>
        <v>73458</v>
      </c>
      <c r="W167" s="24">
        <f>24486*3</f>
        <v>73458</v>
      </c>
      <c r="X167" s="24">
        <f>24486*2</f>
        <v>48972</v>
      </c>
      <c r="Y167" s="25">
        <f>SUM(V167:X167)</f>
        <v>195888</v>
      </c>
      <c r="Z167" s="24"/>
      <c r="AA167" s="24"/>
      <c r="AB167" s="24"/>
      <c r="AC167" s="25">
        <f>SUM(Z167:AB167)</f>
        <v>0</v>
      </c>
      <c r="AD167" s="24"/>
      <c r="AE167" s="24"/>
      <c r="AF167" s="24"/>
      <c r="AG167" s="25">
        <f>SUM(AD167:AF167)</f>
        <v>0</v>
      </c>
      <c r="AH167" s="25">
        <f>SUM(U167,Y167,AC167,AG167)</f>
        <v>195888</v>
      </c>
      <c r="AI167" s="26">
        <f>IF(ISERROR(AH167/J167),0,AH167/J167)</f>
        <v>0</v>
      </c>
      <c r="AJ167" s="27">
        <f>IF(ISERROR(AH167/$AH$412),"-",AH167/$AH$412)</f>
        <v>3.5173134462837569E-5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s="37" customFormat="1" ht="12.75" customHeight="1" x14ac:dyDescent="0.25">
      <c r="A168" s="117" t="s">
        <v>59</v>
      </c>
      <c r="B168" s="118"/>
      <c r="C168" s="119"/>
      <c r="D168" s="119"/>
      <c r="E168" s="119"/>
      <c r="F168" s="119"/>
      <c r="G168" s="119"/>
      <c r="H168" s="119"/>
      <c r="I168" s="120"/>
      <c r="J168" s="33">
        <f>SUM(J137:J167)</f>
        <v>408324860</v>
      </c>
      <c r="K168" s="33">
        <f>SUM(K137:K167)</f>
        <v>408275888</v>
      </c>
      <c r="L168" s="32"/>
      <c r="M168" s="33">
        <f>SUM(M137:M167)</f>
        <v>0</v>
      </c>
      <c r="N168" s="33">
        <f>SUM(N137:N167)</f>
        <v>0</v>
      </c>
      <c r="O168" s="33">
        <f>SUM(O137:O167)</f>
        <v>0</v>
      </c>
      <c r="P168" s="34"/>
      <c r="Q168" s="35"/>
      <c r="R168" s="33">
        <f t="shared" ref="R168:AH168" si="61">SUM(R137:R167)</f>
        <v>0</v>
      </c>
      <c r="S168" s="33">
        <f t="shared" si="61"/>
        <v>0</v>
      </c>
      <c r="T168" s="33">
        <f t="shared" si="61"/>
        <v>0</v>
      </c>
      <c r="U168" s="33">
        <f t="shared" si="61"/>
        <v>0</v>
      </c>
      <c r="V168" s="33">
        <f t="shared" si="61"/>
        <v>408153458</v>
      </c>
      <c r="W168" s="33">
        <f t="shared" si="61"/>
        <v>73458</v>
      </c>
      <c r="X168" s="33">
        <f t="shared" si="61"/>
        <v>48972</v>
      </c>
      <c r="Y168" s="33">
        <f t="shared" si="61"/>
        <v>408275888</v>
      </c>
      <c r="Z168" s="33">
        <f t="shared" si="61"/>
        <v>0</v>
      </c>
      <c r="AA168" s="33">
        <f t="shared" si="61"/>
        <v>0</v>
      </c>
      <c r="AB168" s="33">
        <f t="shared" si="61"/>
        <v>0</v>
      </c>
      <c r="AC168" s="33">
        <f t="shared" si="61"/>
        <v>0</v>
      </c>
      <c r="AD168" s="33">
        <f t="shared" si="61"/>
        <v>0</v>
      </c>
      <c r="AE168" s="33">
        <f t="shared" si="61"/>
        <v>0</v>
      </c>
      <c r="AF168" s="33">
        <f t="shared" si="61"/>
        <v>0</v>
      </c>
      <c r="AG168" s="33">
        <f t="shared" si="61"/>
        <v>0</v>
      </c>
      <c r="AH168" s="33">
        <f t="shared" si="61"/>
        <v>408275888</v>
      </c>
      <c r="AI168" s="36">
        <f>IF(ISERROR(AH168/J168),0,AH168/J168)</f>
        <v>0.99988006608267743</v>
      </c>
      <c r="AJ168" s="36">
        <f>IF(ISERROR(AH168/$AH$412),0,AH168/$AH$412)</f>
        <v>7.3308945451270174E-2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x14ac:dyDescent="0.25">
      <c r="A169" s="129" t="s">
        <v>60</v>
      </c>
      <c r="B169" s="130"/>
      <c r="C169" s="130"/>
      <c r="D169" s="130"/>
      <c r="E169" s="131"/>
      <c r="F169" s="9"/>
      <c r="G169" s="10"/>
      <c r="H169" s="11"/>
      <c r="I169" s="11"/>
      <c r="J169" s="12"/>
      <c r="K169" s="13"/>
      <c r="L169" s="14"/>
      <c r="M169" s="15"/>
      <c r="N169" s="15"/>
      <c r="O169" s="15"/>
      <c r="P169" s="10"/>
      <c r="Q169" s="16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7"/>
      <c r="AJ169" s="17"/>
    </row>
    <row r="170" spans="1:106" ht="12.75" customHeight="1" outlineLevel="1" x14ac:dyDescent="0.25">
      <c r="A170" s="18">
        <v>1</v>
      </c>
      <c r="B170" s="19"/>
      <c r="C170" s="20" t="s">
        <v>350</v>
      </c>
      <c r="D170" s="21">
        <v>45351</v>
      </c>
      <c r="E170" s="22" t="s">
        <v>543</v>
      </c>
      <c r="F170" s="22" t="s">
        <v>895</v>
      </c>
      <c r="G170" s="22" t="s">
        <v>896</v>
      </c>
      <c r="H170" s="21"/>
      <c r="I170" s="21"/>
      <c r="J170" s="127">
        <v>515850000</v>
      </c>
      <c r="K170" s="23">
        <v>11400000</v>
      </c>
      <c r="L170" s="22" t="s">
        <v>897</v>
      </c>
      <c r="M170" s="24"/>
      <c r="N170" s="24"/>
      <c r="O170" s="24"/>
      <c r="P170" s="22"/>
      <c r="Q170" s="22"/>
      <c r="R170" s="24"/>
      <c r="S170" s="24"/>
      <c r="T170" s="23">
        <v>11400000</v>
      </c>
      <c r="U170" s="25">
        <f>SUM(R170:T170)</f>
        <v>11400000</v>
      </c>
      <c r="V170" s="24"/>
      <c r="W170" s="24"/>
      <c r="X170" s="24"/>
      <c r="Y170" s="25">
        <f>SUM(V170:X170)</f>
        <v>0</v>
      </c>
      <c r="Z170" s="24"/>
      <c r="AA170" s="24"/>
      <c r="AB170" s="24"/>
      <c r="AC170" s="25">
        <f>SUM(Z170:AB170)</f>
        <v>0</v>
      </c>
      <c r="AD170" s="24"/>
      <c r="AE170" s="24"/>
      <c r="AF170" s="24"/>
      <c r="AG170" s="25">
        <f>SUM(AD170:AF170)</f>
        <v>0</v>
      </c>
      <c r="AH170" s="25">
        <f>SUM(U170,Y170,AC170,AG170)</f>
        <v>11400000</v>
      </c>
      <c r="AI170" s="26">
        <f>IF(ISERROR(AH170/J170),0,AH170/J170)</f>
        <v>2.2099447513812154E-2</v>
      </c>
      <c r="AJ170" s="27">
        <f t="shared" ref="AJ170:AJ203" si="62">IF(ISERROR(AH170/$AH$412),"-",AH170/$AH$412)</f>
        <v>2.046954039432473E-3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customHeight="1" outlineLevel="1" x14ac:dyDescent="0.25">
      <c r="A171" s="18">
        <v>2</v>
      </c>
      <c r="B171" s="19"/>
      <c r="C171" s="28" t="s">
        <v>440</v>
      </c>
      <c r="D171" s="29">
        <v>45345</v>
      </c>
      <c r="E171" s="30" t="s">
        <v>544</v>
      </c>
      <c r="F171" s="22" t="s">
        <v>895</v>
      </c>
      <c r="G171" s="22" t="s">
        <v>896</v>
      </c>
      <c r="H171" s="29"/>
      <c r="I171" s="29"/>
      <c r="J171" s="141"/>
      <c r="K171" s="31">
        <v>3340000</v>
      </c>
      <c r="L171" s="22" t="s">
        <v>897</v>
      </c>
      <c r="M171" s="24"/>
      <c r="N171" s="24"/>
      <c r="O171" s="24"/>
      <c r="P171" s="30"/>
      <c r="Q171" s="30"/>
      <c r="R171" s="24"/>
      <c r="S171" s="24"/>
      <c r="T171" s="31">
        <v>3340000</v>
      </c>
      <c r="U171" s="25">
        <f t="shared" ref="U171:U202" si="63">SUM(R171:T171)</f>
        <v>3340000</v>
      </c>
      <c r="V171" s="24"/>
      <c r="W171" s="24"/>
      <c r="X171" s="24"/>
      <c r="Y171" s="25">
        <f t="shared" ref="Y171:Y202" si="64">SUM(V171:X171)</f>
        <v>0</v>
      </c>
      <c r="Z171" s="24"/>
      <c r="AA171" s="24"/>
      <c r="AB171" s="24"/>
      <c r="AC171" s="25">
        <f t="shared" ref="AC171:AC202" si="65">SUM(Z171:AB171)</f>
        <v>0</v>
      </c>
      <c r="AD171" s="24"/>
      <c r="AE171" s="24"/>
      <c r="AF171" s="24"/>
      <c r="AG171" s="25">
        <f t="shared" ref="AG171:AG202" si="66">SUM(AD171:AF171)</f>
        <v>0</v>
      </c>
      <c r="AH171" s="25">
        <f t="shared" ref="AH171:AH202" si="67">SUM(U171,Y171,AC171,AG171)</f>
        <v>3340000</v>
      </c>
      <c r="AI171" s="26">
        <f t="shared" ref="AI171:AI202" si="68">IF(ISERROR(AH171/J171),0,AH171/J171)</f>
        <v>0</v>
      </c>
      <c r="AJ171" s="27">
        <f t="shared" si="62"/>
        <v>5.9972162207933856E-4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outlineLevel="1" x14ac:dyDescent="0.25">
      <c r="A172" s="18">
        <v>3</v>
      </c>
      <c r="B172" s="19"/>
      <c r="C172" s="28" t="s">
        <v>378</v>
      </c>
      <c r="D172" s="29">
        <v>45345</v>
      </c>
      <c r="E172" s="30" t="s">
        <v>545</v>
      </c>
      <c r="F172" s="22" t="s">
        <v>895</v>
      </c>
      <c r="G172" s="22" t="s">
        <v>896</v>
      </c>
      <c r="H172" s="29"/>
      <c r="I172" s="29"/>
      <c r="J172" s="141"/>
      <c r="K172" s="31">
        <v>15300000</v>
      </c>
      <c r="L172" s="22" t="s">
        <v>897</v>
      </c>
      <c r="M172" s="24"/>
      <c r="N172" s="24"/>
      <c r="O172" s="24"/>
      <c r="P172" s="30"/>
      <c r="Q172" s="30"/>
      <c r="R172" s="24"/>
      <c r="S172" s="24"/>
      <c r="T172" s="31">
        <v>15300000</v>
      </c>
      <c r="U172" s="25">
        <f t="shared" si="63"/>
        <v>15300000</v>
      </c>
      <c r="V172" s="24"/>
      <c r="W172" s="24"/>
      <c r="X172" s="24"/>
      <c r="Y172" s="25">
        <f t="shared" si="64"/>
        <v>0</v>
      </c>
      <c r="Z172" s="24"/>
      <c r="AA172" s="24"/>
      <c r="AB172" s="24"/>
      <c r="AC172" s="25">
        <f t="shared" si="65"/>
        <v>0</v>
      </c>
      <c r="AD172" s="24"/>
      <c r="AE172" s="24"/>
      <c r="AF172" s="24"/>
      <c r="AG172" s="25">
        <f t="shared" si="66"/>
        <v>0</v>
      </c>
      <c r="AH172" s="25">
        <f t="shared" si="67"/>
        <v>15300000</v>
      </c>
      <c r="AI172" s="26">
        <f t="shared" si="68"/>
        <v>0</v>
      </c>
      <c r="AJ172" s="27">
        <f t="shared" si="62"/>
        <v>2.7472277897646349E-3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12.75" customHeight="1" outlineLevel="1" x14ac:dyDescent="0.25">
      <c r="A173" s="18">
        <v>4</v>
      </c>
      <c r="B173" s="19"/>
      <c r="C173" s="28" t="s">
        <v>345</v>
      </c>
      <c r="D173" s="21">
        <v>45351</v>
      </c>
      <c r="E173" s="30" t="s">
        <v>546</v>
      </c>
      <c r="F173" s="22" t="s">
        <v>895</v>
      </c>
      <c r="G173" s="22" t="s">
        <v>896</v>
      </c>
      <c r="H173" s="29"/>
      <c r="I173" s="29"/>
      <c r="J173" s="141"/>
      <c r="K173" s="31">
        <v>10990000</v>
      </c>
      <c r="L173" s="22" t="s">
        <v>897</v>
      </c>
      <c r="M173" s="24"/>
      <c r="N173" s="24"/>
      <c r="O173" s="24"/>
      <c r="P173" s="30"/>
      <c r="Q173" s="30"/>
      <c r="R173" s="24"/>
      <c r="S173" s="24"/>
      <c r="T173" s="31">
        <v>10990000</v>
      </c>
      <c r="U173" s="25">
        <f t="shared" si="63"/>
        <v>10990000</v>
      </c>
      <c r="V173" s="24"/>
      <c r="W173" s="24"/>
      <c r="X173" s="24"/>
      <c r="Y173" s="25">
        <f t="shared" si="64"/>
        <v>0</v>
      </c>
      <c r="Z173" s="24"/>
      <c r="AA173" s="24"/>
      <c r="AB173" s="24"/>
      <c r="AC173" s="25">
        <f t="shared" si="65"/>
        <v>0</v>
      </c>
      <c r="AD173" s="24"/>
      <c r="AE173" s="24"/>
      <c r="AF173" s="24"/>
      <c r="AG173" s="25">
        <f t="shared" si="66"/>
        <v>0</v>
      </c>
      <c r="AH173" s="25">
        <f t="shared" si="67"/>
        <v>10990000</v>
      </c>
      <c r="AI173" s="26">
        <f t="shared" si="68"/>
        <v>0</v>
      </c>
      <c r="AJ173" s="27">
        <f t="shared" si="62"/>
        <v>1.9733355169616559E-3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outlineLevel="1" x14ac:dyDescent="0.25">
      <c r="A174" s="18">
        <v>5</v>
      </c>
      <c r="B174" s="19"/>
      <c r="C174" s="28" t="s">
        <v>547</v>
      </c>
      <c r="D174" s="29">
        <v>45363</v>
      </c>
      <c r="E174" s="30" t="s">
        <v>166</v>
      </c>
      <c r="F174" s="22" t="s">
        <v>895</v>
      </c>
      <c r="G174" s="22" t="s">
        <v>896</v>
      </c>
      <c r="H174" s="29"/>
      <c r="I174" s="29"/>
      <c r="J174" s="141"/>
      <c r="K174" s="31">
        <v>12740000</v>
      </c>
      <c r="L174" s="22" t="s">
        <v>897</v>
      </c>
      <c r="M174" s="24"/>
      <c r="N174" s="24"/>
      <c r="O174" s="24"/>
      <c r="P174" s="30"/>
      <c r="Q174" s="30"/>
      <c r="R174" s="24"/>
      <c r="S174" s="24"/>
      <c r="T174" s="31"/>
      <c r="U174" s="25">
        <f t="shared" si="63"/>
        <v>0</v>
      </c>
      <c r="V174" s="31">
        <v>12740000</v>
      </c>
      <c r="W174" s="24"/>
      <c r="X174" s="24"/>
      <c r="Y174" s="25">
        <f t="shared" si="64"/>
        <v>12740000</v>
      </c>
      <c r="Z174" s="24"/>
      <c r="AA174" s="24"/>
      <c r="AB174" s="24"/>
      <c r="AC174" s="25">
        <f t="shared" si="65"/>
        <v>0</v>
      </c>
      <c r="AD174" s="24"/>
      <c r="AE174" s="24"/>
      <c r="AF174" s="24"/>
      <c r="AG174" s="25">
        <f t="shared" si="66"/>
        <v>0</v>
      </c>
      <c r="AH174" s="25">
        <f t="shared" si="67"/>
        <v>12740000</v>
      </c>
      <c r="AI174" s="26">
        <f t="shared" si="68"/>
        <v>0</v>
      </c>
      <c r="AJ174" s="27">
        <f t="shared" si="62"/>
        <v>2.2875609177517285E-3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customHeight="1" outlineLevel="1" x14ac:dyDescent="0.25">
      <c r="A175" s="18">
        <v>6</v>
      </c>
      <c r="B175" s="19"/>
      <c r="C175" s="28" t="s">
        <v>376</v>
      </c>
      <c r="D175" s="29">
        <v>45344</v>
      </c>
      <c r="E175" s="30" t="s">
        <v>548</v>
      </c>
      <c r="F175" s="22" t="s">
        <v>895</v>
      </c>
      <c r="G175" s="22" t="s">
        <v>896</v>
      </c>
      <c r="H175" s="29"/>
      <c r="I175" s="29"/>
      <c r="J175" s="141"/>
      <c r="K175" s="31">
        <v>29950000</v>
      </c>
      <c r="L175" s="22" t="s">
        <v>897</v>
      </c>
      <c r="M175" s="24"/>
      <c r="N175" s="24"/>
      <c r="O175" s="24"/>
      <c r="P175" s="30"/>
      <c r="Q175" s="30"/>
      <c r="R175" s="24"/>
      <c r="S175" s="24"/>
      <c r="T175" s="31">
        <v>29950000</v>
      </c>
      <c r="U175" s="25">
        <f t="shared" si="63"/>
        <v>29950000</v>
      </c>
      <c r="V175" s="31"/>
      <c r="W175" s="24"/>
      <c r="X175" s="24"/>
      <c r="Y175" s="25">
        <f t="shared" si="64"/>
        <v>0</v>
      </c>
      <c r="Z175" s="24"/>
      <c r="AA175" s="24"/>
      <c r="AB175" s="24"/>
      <c r="AC175" s="25">
        <f t="shared" si="65"/>
        <v>0</v>
      </c>
      <c r="AD175" s="24"/>
      <c r="AE175" s="24"/>
      <c r="AF175" s="24"/>
      <c r="AG175" s="25">
        <f t="shared" si="66"/>
        <v>0</v>
      </c>
      <c r="AH175" s="25">
        <f t="shared" si="67"/>
        <v>29950000</v>
      </c>
      <c r="AI175" s="26">
        <f t="shared" si="68"/>
        <v>0</v>
      </c>
      <c r="AJ175" s="27">
        <f t="shared" si="62"/>
        <v>5.3777432878072424E-3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customHeight="1" outlineLevel="1" x14ac:dyDescent="0.25">
      <c r="A176" s="18">
        <v>7</v>
      </c>
      <c r="B176" s="19"/>
      <c r="C176" s="28" t="s">
        <v>122</v>
      </c>
      <c r="D176" s="29">
        <v>45386</v>
      </c>
      <c r="E176" s="30" t="s">
        <v>549</v>
      </c>
      <c r="F176" s="22" t="s">
        <v>895</v>
      </c>
      <c r="G176" s="22" t="s">
        <v>896</v>
      </c>
      <c r="H176" s="29"/>
      <c r="I176" s="29"/>
      <c r="J176" s="141"/>
      <c r="K176" s="31">
        <v>38090000</v>
      </c>
      <c r="L176" s="22" t="s">
        <v>897</v>
      </c>
      <c r="M176" s="24"/>
      <c r="N176" s="24"/>
      <c r="O176" s="24"/>
      <c r="P176" s="30"/>
      <c r="Q176" s="30"/>
      <c r="R176" s="24"/>
      <c r="S176" s="24"/>
      <c r="T176" s="31"/>
      <c r="U176" s="25">
        <f t="shared" si="63"/>
        <v>0</v>
      </c>
      <c r="V176" s="31">
        <v>38090000</v>
      </c>
      <c r="W176" s="24"/>
      <c r="X176" s="24"/>
      <c r="Y176" s="25">
        <f t="shared" si="64"/>
        <v>38090000</v>
      </c>
      <c r="Z176" s="24"/>
      <c r="AA176" s="24"/>
      <c r="AB176" s="24"/>
      <c r="AC176" s="25">
        <f t="shared" si="65"/>
        <v>0</v>
      </c>
      <c r="AD176" s="24"/>
      <c r="AE176" s="24"/>
      <c r="AF176" s="24"/>
      <c r="AG176" s="25">
        <f t="shared" si="66"/>
        <v>0</v>
      </c>
      <c r="AH176" s="25">
        <f t="shared" si="67"/>
        <v>38090000</v>
      </c>
      <c r="AI176" s="26">
        <f t="shared" si="68"/>
        <v>0</v>
      </c>
      <c r="AJ176" s="27">
        <f t="shared" si="62"/>
        <v>6.8393402949107809E-3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.75" customHeight="1" outlineLevel="1" x14ac:dyDescent="0.25">
      <c r="A177" s="18">
        <v>8</v>
      </c>
      <c r="B177" s="19"/>
      <c r="C177" s="28" t="s">
        <v>323</v>
      </c>
      <c r="D177" s="21">
        <v>45351</v>
      </c>
      <c r="E177" s="30" t="s">
        <v>550</v>
      </c>
      <c r="F177" s="22" t="s">
        <v>895</v>
      </c>
      <c r="G177" s="22" t="s">
        <v>896</v>
      </c>
      <c r="H177" s="29"/>
      <c r="I177" s="29"/>
      <c r="J177" s="141"/>
      <c r="K177" s="31">
        <v>5030000</v>
      </c>
      <c r="L177" s="22" t="s">
        <v>897</v>
      </c>
      <c r="M177" s="24"/>
      <c r="N177" s="24"/>
      <c r="O177" s="24"/>
      <c r="P177" s="30"/>
      <c r="Q177" s="30"/>
      <c r="R177" s="24"/>
      <c r="S177" s="24"/>
      <c r="T177" s="31">
        <v>5030000</v>
      </c>
      <c r="U177" s="25">
        <f t="shared" si="63"/>
        <v>5030000</v>
      </c>
      <c r="V177" s="31"/>
      <c r="W177" s="24"/>
      <c r="X177" s="24"/>
      <c r="Y177" s="25">
        <f t="shared" si="64"/>
        <v>0</v>
      </c>
      <c r="Z177" s="24"/>
      <c r="AA177" s="24"/>
      <c r="AB177" s="24"/>
      <c r="AC177" s="25">
        <f t="shared" si="65"/>
        <v>0</v>
      </c>
      <c r="AD177" s="24"/>
      <c r="AE177" s="24"/>
      <c r="AF177" s="24"/>
      <c r="AG177" s="25">
        <f t="shared" si="66"/>
        <v>0</v>
      </c>
      <c r="AH177" s="25">
        <f t="shared" si="67"/>
        <v>5030000</v>
      </c>
      <c r="AI177" s="26">
        <f t="shared" si="68"/>
        <v>0</v>
      </c>
      <c r="AJ177" s="27">
        <f t="shared" si="62"/>
        <v>9.0317358055660871E-4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customHeight="1" outlineLevel="1" x14ac:dyDescent="0.25">
      <c r="A178" s="18">
        <v>9</v>
      </c>
      <c r="B178" s="19"/>
      <c r="C178" s="28" t="s">
        <v>551</v>
      </c>
      <c r="D178" s="29">
        <v>45363</v>
      </c>
      <c r="E178" s="30" t="s">
        <v>175</v>
      </c>
      <c r="F178" s="22" t="s">
        <v>895</v>
      </c>
      <c r="G178" s="22" t="s">
        <v>896</v>
      </c>
      <c r="H178" s="29"/>
      <c r="I178" s="29"/>
      <c r="J178" s="141"/>
      <c r="K178" s="31">
        <v>33880000</v>
      </c>
      <c r="L178" s="22" t="s">
        <v>897</v>
      </c>
      <c r="M178" s="24"/>
      <c r="N178" s="24"/>
      <c r="O178" s="24"/>
      <c r="P178" s="30"/>
      <c r="Q178" s="30"/>
      <c r="R178" s="24"/>
      <c r="S178" s="24"/>
      <c r="T178" s="31">
        <v>33880000</v>
      </c>
      <c r="U178" s="25">
        <f t="shared" si="63"/>
        <v>33880000</v>
      </c>
      <c r="V178" s="31"/>
      <c r="W178" s="24"/>
      <c r="X178" s="24"/>
      <c r="Y178" s="25">
        <f t="shared" si="64"/>
        <v>0</v>
      </c>
      <c r="Z178" s="24"/>
      <c r="AA178" s="24"/>
      <c r="AB178" s="24"/>
      <c r="AC178" s="25">
        <f t="shared" si="65"/>
        <v>0</v>
      </c>
      <c r="AD178" s="24"/>
      <c r="AE178" s="24"/>
      <c r="AF178" s="24"/>
      <c r="AG178" s="25">
        <f t="shared" si="66"/>
        <v>0</v>
      </c>
      <c r="AH178" s="25">
        <f t="shared" si="67"/>
        <v>33880000</v>
      </c>
      <c r="AI178" s="26">
        <f t="shared" si="68"/>
        <v>0</v>
      </c>
      <c r="AJ178" s="27">
        <f t="shared" si="62"/>
        <v>6.0834037592958062E-3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customHeight="1" outlineLevel="1" x14ac:dyDescent="0.25">
      <c r="A179" s="18">
        <v>10</v>
      </c>
      <c r="B179" s="19"/>
      <c r="C179" s="28" t="s">
        <v>552</v>
      </c>
      <c r="D179" s="29">
        <v>45349</v>
      </c>
      <c r="E179" s="30" t="s">
        <v>553</v>
      </c>
      <c r="F179" s="22" t="s">
        <v>895</v>
      </c>
      <c r="G179" s="22" t="s">
        <v>896</v>
      </c>
      <c r="H179" s="29"/>
      <c r="I179" s="29"/>
      <c r="J179" s="141"/>
      <c r="K179" s="31">
        <v>12850000</v>
      </c>
      <c r="L179" s="22" t="s">
        <v>897</v>
      </c>
      <c r="M179" s="24"/>
      <c r="N179" s="24"/>
      <c r="O179" s="24"/>
      <c r="P179" s="30"/>
      <c r="Q179" s="30"/>
      <c r="R179" s="24"/>
      <c r="S179" s="24"/>
      <c r="T179" s="31">
        <v>12850000</v>
      </c>
      <c r="U179" s="25">
        <f t="shared" si="63"/>
        <v>12850000</v>
      </c>
      <c r="V179" s="31"/>
      <c r="W179" s="24"/>
      <c r="X179" s="24"/>
      <c r="Y179" s="25">
        <f t="shared" si="64"/>
        <v>0</v>
      </c>
      <c r="Z179" s="24"/>
      <c r="AA179" s="24"/>
      <c r="AB179" s="24"/>
      <c r="AC179" s="25">
        <f t="shared" si="65"/>
        <v>0</v>
      </c>
      <c r="AD179" s="24"/>
      <c r="AE179" s="24"/>
      <c r="AF179" s="24"/>
      <c r="AG179" s="25">
        <f t="shared" si="66"/>
        <v>0</v>
      </c>
      <c r="AH179" s="25">
        <f t="shared" si="67"/>
        <v>12850000</v>
      </c>
      <c r="AI179" s="26">
        <f t="shared" si="68"/>
        <v>0</v>
      </c>
      <c r="AJ179" s="27">
        <f t="shared" si="62"/>
        <v>2.3073122286585332E-3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outlineLevel="1" x14ac:dyDescent="0.25">
      <c r="A180" s="18">
        <v>11</v>
      </c>
      <c r="B180" s="19"/>
      <c r="C180" s="28" t="s">
        <v>554</v>
      </c>
      <c r="D180" s="29">
        <v>45371</v>
      </c>
      <c r="E180" s="30" t="s">
        <v>555</v>
      </c>
      <c r="F180" s="22" t="s">
        <v>895</v>
      </c>
      <c r="G180" s="22" t="s">
        <v>896</v>
      </c>
      <c r="H180" s="29"/>
      <c r="I180" s="29"/>
      <c r="J180" s="141"/>
      <c r="K180" s="31">
        <v>4800000</v>
      </c>
      <c r="L180" s="22" t="s">
        <v>897</v>
      </c>
      <c r="M180" s="24"/>
      <c r="N180" s="24"/>
      <c r="O180" s="24"/>
      <c r="P180" s="30"/>
      <c r="Q180" s="30"/>
      <c r="R180" s="24"/>
      <c r="S180" s="24"/>
      <c r="T180" s="31"/>
      <c r="U180" s="25">
        <f t="shared" si="63"/>
        <v>0</v>
      </c>
      <c r="V180" s="31">
        <v>4800000</v>
      </c>
      <c r="W180" s="24"/>
      <c r="X180" s="24"/>
      <c r="Y180" s="25">
        <f t="shared" si="64"/>
        <v>4800000</v>
      </c>
      <c r="Z180" s="24"/>
      <c r="AA180" s="24"/>
      <c r="AB180" s="24"/>
      <c r="AC180" s="25">
        <f t="shared" si="65"/>
        <v>0</v>
      </c>
      <c r="AD180" s="24"/>
      <c r="AE180" s="24"/>
      <c r="AF180" s="24"/>
      <c r="AG180" s="25">
        <f t="shared" si="66"/>
        <v>0</v>
      </c>
      <c r="AH180" s="25">
        <f t="shared" si="67"/>
        <v>4800000</v>
      </c>
      <c r="AI180" s="26">
        <f t="shared" si="68"/>
        <v>0</v>
      </c>
      <c r="AJ180" s="27">
        <f t="shared" si="62"/>
        <v>8.6187538502419917E-4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12.75" customHeight="1" outlineLevel="1" x14ac:dyDescent="0.25">
      <c r="A181" s="18">
        <v>12</v>
      </c>
      <c r="B181" s="19"/>
      <c r="C181" s="28" t="s">
        <v>556</v>
      </c>
      <c r="D181" s="29">
        <v>45378</v>
      </c>
      <c r="E181" s="30" t="s">
        <v>557</v>
      </c>
      <c r="F181" s="22" t="s">
        <v>895</v>
      </c>
      <c r="G181" s="22" t="s">
        <v>896</v>
      </c>
      <c r="H181" s="29"/>
      <c r="I181" s="29"/>
      <c r="J181" s="141"/>
      <c r="K181" s="31">
        <v>33010000</v>
      </c>
      <c r="L181" s="22" t="s">
        <v>897</v>
      </c>
      <c r="M181" s="24"/>
      <c r="N181" s="24"/>
      <c r="O181" s="24"/>
      <c r="P181" s="30"/>
      <c r="Q181" s="30"/>
      <c r="R181" s="24"/>
      <c r="S181" s="24"/>
      <c r="T181" s="31"/>
      <c r="U181" s="25">
        <f t="shared" si="63"/>
        <v>0</v>
      </c>
      <c r="V181" s="31">
        <v>33010000</v>
      </c>
      <c r="W181" s="24"/>
      <c r="X181" s="24"/>
      <c r="Y181" s="25">
        <f t="shared" si="64"/>
        <v>33010000</v>
      </c>
      <c r="Z181" s="24"/>
      <c r="AA181" s="24"/>
      <c r="AB181" s="24"/>
      <c r="AC181" s="25">
        <f t="shared" si="65"/>
        <v>0</v>
      </c>
      <c r="AD181" s="24"/>
      <c r="AE181" s="24"/>
      <c r="AF181" s="24"/>
      <c r="AG181" s="25">
        <f t="shared" si="66"/>
        <v>0</v>
      </c>
      <c r="AH181" s="25">
        <f t="shared" si="67"/>
        <v>33010000</v>
      </c>
      <c r="AI181" s="26">
        <f t="shared" si="68"/>
        <v>0</v>
      </c>
      <c r="AJ181" s="27">
        <f t="shared" si="62"/>
        <v>5.9271888457601701E-3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8">
        <v>13</v>
      </c>
      <c r="B182" s="19"/>
      <c r="C182" s="28" t="s">
        <v>558</v>
      </c>
      <c r="D182" s="21">
        <v>45351</v>
      </c>
      <c r="E182" s="30" t="s">
        <v>559</v>
      </c>
      <c r="F182" s="22" t="s">
        <v>895</v>
      </c>
      <c r="G182" s="22" t="s">
        <v>896</v>
      </c>
      <c r="H182" s="29"/>
      <c r="I182" s="29"/>
      <c r="J182" s="141"/>
      <c r="K182" s="31">
        <v>10590000</v>
      </c>
      <c r="L182" s="22" t="s">
        <v>897</v>
      </c>
      <c r="M182" s="24"/>
      <c r="N182" s="24"/>
      <c r="O182" s="24"/>
      <c r="P182" s="30"/>
      <c r="Q182" s="30"/>
      <c r="R182" s="24"/>
      <c r="S182" s="24"/>
      <c r="T182" s="31">
        <v>10590000</v>
      </c>
      <c r="U182" s="25">
        <f t="shared" si="63"/>
        <v>10590000</v>
      </c>
      <c r="V182" s="31"/>
      <c r="W182" s="24"/>
      <c r="X182" s="24"/>
      <c r="Y182" s="25">
        <f t="shared" si="64"/>
        <v>0</v>
      </c>
      <c r="Z182" s="24"/>
      <c r="AA182" s="24"/>
      <c r="AB182" s="24"/>
      <c r="AC182" s="25">
        <f t="shared" si="65"/>
        <v>0</v>
      </c>
      <c r="AD182" s="24"/>
      <c r="AE182" s="24"/>
      <c r="AF182" s="24"/>
      <c r="AG182" s="25">
        <f t="shared" si="66"/>
        <v>0</v>
      </c>
      <c r="AH182" s="25">
        <f t="shared" si="67"/>
        <v>10590000</v>
      </c>
      <c r="AI182" s="26">
        <f t="shared" si="68"/>
        <v>0</v>
      </c>
      <c r="AJ182" s="27">
        <f t="shared" si="62"/>
        <v>1.9015125682096394E-3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12.75" customHeight="1" outlineLevel="1" x14ac:dyDescent="0.25">
      <c r="A183" s="18">
        <v>14</v>
      </c>
      <c r="B183" s="19"/>
      <c r="C183" s="28" t="s">
        <v>402</v>
      </c>
      <c r="D183" s="29">
        <v>45344</v>
      </c>
      <c r="E183" s="30" t="s">
        <v>560</v>
      </c>
      <c r="F183" s="22" t="s">
        <v>895</v>
      </c>
      <c r="G183" s="22" t="s">
        <v>896</v>
      </c>
      <c r="H183" s="29"/>
      <c r="I183" s="29"/>
      <c r="J183" s="141"/>
      <c r="K183" s="31">
        <v>9480000</v>
      </c>
      <c r="L183" s="22" t="s">
        <v>897</v>
      </c>
      <c r="M183" s="24"/>
      <c r="N183" s="24"/>
      <c r="O183" s="24"/>
      <c r="P183" s="30"/>
      <c r="Q183" s="30"/>
      <c r="R183" s="24"/>
      <c r="S183" s="24"/>
      <c r="T183" s="31">
        <v>9480000</v>
      </c>
      <c r="U183" s="25">
        <f t="shared" si="63"/>
        <v>9480000</v>
      </c>
      <c r="V183" s="31"/>
      <c r="W183" s="24"/>
      <c r="X183" s="24"/>
      <c r="Y183" s="25">
        <f t="shared" si="64"/>
        <v>0</v>
      </c>
      <c r="Z183" s="24"/>
      <c r="AA183" s="24"/>
      <c r="AB183" s="24"/>
      <c r="AC183" s="25">
        <f t="shared" si="65"/>
        <v>0</v>
      </c>
      <c r="AD183" s="24"/>
      <c r="AE183" s="24"/>
      <c r="AF183" s="24"/>
      <c r="AG183" s="25">
        <f t="shared" si="66"/>
        <v>0</v>
      </c>
      <c r="AH183" s="25">
        <f t="shared" si="67"/>
        <v>9480000</v>
      </c>
      <c r="AI183" s="26">
        <f t="shared" si="68"/>
        <v>0</v>
      </c>
      <c r="AJ183" s="27">
        <f t="shared" si="62"/>
        <v>1.7022038854227935E-3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customHeight="1" outlineLevel="1" x14ac:dyDescent="0.25">
      <c r="A184" s="18">
        <v>15</v>
      </c>
      <c r="B184" s="19"/>
      <c r="C184" s="28" t="s">
        <v>384</v>
      </c>
      <c r="D184" s="29">
        <v>45345</v>
      </c>
      <c r="E184" s="30" t="s">
        <v>561</v>
      </c>
      <c r="F184" s="22" t="s">
        <v>895</v>
      </c>
      <c r="G184" s="22" t="s">
        <v>896</v>
      </c>
      <c r="H184" s="29"/>
      <c r="I184" s="29"/>
      <c r="J184" s="141"/>
      <c r="K184" s="31">
        <v>12150000</v>
      </c>
      <c r="L184" s="22" t="s">
        <v>897</v>
      </c>
      <c r="M184" s="24"/>
      <c r="N184" s="24"/>
      <c r="O184" s="24"/>
      <c r="P184" s="30"/>
      <c r="Q184" s="30"/>
      <c r="R184" s="24"/>
      <c r="S184" s="24"/>
      <c r="T184" s="31">
        <v>12150000</v>
      </c>
      <c r="U184" s="25">
        <f t="shared" si="63"/>
        <v>12150000</v>
      </c>
      <c r="V184" s="31"/>
      <c r="W184" s="24"/>
      <c r="X184" s="24"/>
      <c r="Y184" s="25">
        <f t="shared" si="64"/>
        <v>0</v>
      </c>
      <c r="Z184" s="24"/>
      <c r="AA184" s="24"/>
      <c r="AB184" s="24"/>
      <c r="AC184" s="25">
        <f t="shared" si="65"/>
        <v>0</v>
      </c>
      <c r="AD184" s="24"/>
      <c r="AE184" s="24"/>
      <c r="AF184" s="24"/>
      <c r="AG184" s="25">
        <f t="shared" si="66"/>
        <v>0</v>
      </c>
      <c r="AH184" s="25">
        <f t="shared" si="67"/>
        <v>12150000</v>
      </c>
      <c r="AI184" s="26">
        <f t="shared" si="68"/>
        <v>0</v>
      </c>
      <c r="AJ184" s="27">
        <f t="shared" si="62"/>
        <v>2.1816220683425042E-3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outlineLevel="1" x14ac:dyDescent="0.25">
      <c r="A185" s="18">
        <v>16</v>
      </c>
      <c r="B185" s="19"/>
      <c r="C185" s="28" t="s">
        <v>444</v>
      </c>
      <c r="D185" s="29">
        <v>45349</v>
      </c>
      <c r="E185" s="30" t="s">
        <v>562</v>
      </c>
      <c r="F185" s="22" t="s">
        <v>895</v>
      </c>
      <c r="G185" s="22" t="s">
        <v>896</v>
      </c>
      <c r="H185" s="29"/>
      <c r="I185" s="29"/>
      <c r="J185" s="141"/>
      <c r="K185" s="31">
        <v>9020000</v>
      </c>
      <c r="L185" s="22" t="s">
        <v>897</v>
      </c>
      <c r="M185" s="24"/>
      <c r="N185" s="24"/>
      <c r="O185" s="24"/>
      <c r="P185" s="30"/>
      <c r="Q185" s="30"/>
      <c r="R185" s="24"/>
      <c r="S185" s="24"/>
      <c r="T185" s="31">
        <v>9020000</v>
      </c>
      <c r="U185" s="25">
        <f t="shared" si="63"/>
        <v>9020000</v>
      </c>
      <c r="V185" s="31"/>
      <c r="W185" s="24"/>
      <c r="X185" s="24"/>
      <c r="Y185" s="25">
        <f t="shared" si="64"/>
        <v>0</v>
      </c>
      <c r="Z185" s="24"/>
      <c r="AA185" s="24"/>
      <c r="AB185" s="24"/>
      <c r="AC185" s="25">
        <f t="shared" si="65"/>
        <v>0</v>
      </c>
      <c r="AD185" s="24"/>
      <c r="AE185" s="24"/>
      <c r="AF185" s="24"/>
      <c r="AG185" s="25">
        <f t="shared" si="66"/>
        <v>0</v>
      </c>
      <c r="AH185" s="25">
        <f t="shared" si="67"/>
        <v>9020000</v>
      </c>
      <c r="AI185" s="26">
        <f t="shared" si="68"/>
        <v>0</v>
      </c>
      <c r="AJ185" s="27">
        <f t="shared" si="62"/>
        <v>1.6196074943579744E-3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customHeight="1" outlineLevel="1" x14ac:dyDescent="0.25">
      <c r="A186" s="18">
        <v>17</v>
      </c>
      <c r="B186" s="19"/>
      <c r="C186" s="28" t="s">
        <v>407</v>
      </c>
      <c r="D186" s="29">
        <v>45344</v>
      </c>
      <c r="E186" s="30" t="s">
        <v>168</v>
      </c>
      <c r="F186" s="22" t="s">
        <v>895</v>
      </c>
      <c r="G186" s="22" t="s">
        <v>896</v>
      </c>
      <c r="H186" s="29"/>
      <c r="I186" s="29"/>
      <c r="J186" s="141"/>
      <c r="K186" s="31">
        <v>64160000</v>
      </c>
      <c r="L186" s="22" t="s">
        <v>897</v>
      </c>
      <c r="M186" s="24"/>
      <c r="N186" s="24"/>
      <c r="O186" s="24"/>
      <c r="P186" s="30"/>
      <c r="Q186" s="30"/>
      <c r="R186" s="24"/>
      <c r="S186" s="24"/>
      <c r="T186" s="31">
        <v>64160000</v>
      </c>
      <c r="U186" s="25">
        <f t="shared" si="63"/>
        <v>64160000</v>
      </c>
      <c r="V186" s="31"/>
      <c r="W186" s="24"/>
      <c r="X186" s="24"/>
      <c r="Y186" s="25">
        <f t="shared" si="64"/>
        <v>0</v>
      </c>
      <c r="Z186" s="24"/>
      <c r="AA186" s="24"/>
      <c r="AB186" s="24"/>
      <c r="AC186" s="25">
        <f t="shared" si="65"/>
        <v>0</v>
      </c>
      <c r="AD186" s="24"/>
      <c r="AE186" s="24"/>
      <c r="AF186" s="24"/>
      <c r="AG186" s="25">
        <f t="shared" si="66"/>
        <v>0</v>
      </c>
      <c r="AH186" s="25">
        <f t="shared" si="67"/>
        <v>64160000</v>
      </c>
      <c r="AI186" s="26">
        <f t="shared" si="68"/>
        <v>0</v>
      </c>
      <c r="AJ186" s="27">
        <f t="shared" si="62"/>
        <v>1.1520400979823462E-2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outlineLevel="1" x14ac:dyDescent="0.25">
      <c r="A187" s="18">
        <v>18</v>
      </c>
      <c r="B187" s="19"/>
      <c r="C187" s="28" t="s">
        <v>438</v>
      </c>
      <c r="D187" s="29">
        <v>45349</v>
      </c>
      <c r="E187" s="30" t="s">
        <v>563</v>
      </c>
      <c r="F187" s="22" t="s">
        <v>895</v>
      </c>
      <c r="G187" s="22" t="s">
        <v>896</v>
      </c>
      <c r="H187" s="29"/>
      <c r="I187" s="29"/>
      <c r="J187" s="141"/>
      <c r="K187" s="31">
        <v>15690000</v>
      </c>
      <c r="L187" s="22" t="s">
        <v>897</v>
      </c>
      <c r="M187" s="24"/>
      <c r="N187" s="24"/>
      <c r="O187" s="24"/>
      <c r="P187" s="30"/>
      <c r="Q187" s="30"/>
      <c r="R187" s="24"/>
      <c r="S187" s="24"/>
      <c r="T187" s="31">
        <v>15690000</v>
      </c>
      <c r="U187" s="25">
        <f t="shared" si="63"/>
        <v>15690000</v>
      </c>
      <c r="V187" s="31"/>
      <c r="W187" s="24"/>
      <c r="X187" s="24"/>
      <c r="Y187" s="25">
        <f t="shared" si="64"/>
        <v>0</v>
      </c>
      <c r="Z187" s="24"/>
      <c r="AA187" s="24"/>
      <c r="AB187" s="24"/>
      <c r="AC187" s="25">
        <f t="shared" si="65"/>
        <v>0</v>
      </c>
      <c r="AD187" s="24"/>
      <c r="AE187" s="24"/>
      <c r="AF187" s="24"/>
      <c r="AG187" s="25">
        <f t="shared" si="66"/>
        <v>0</v>
      </c>
      <c r="AH187" s="25">
        <f t="shared" si="67"/>
        <v>15690000</v>
      </c>
      <c r="AI187" s="26">
        <f t="shared" si="68"/>
        <v>0</v>
      </c>
      <c r="AJ187" s="27">
        <f t="shared" si="62"/>
        <v>2.817255164797851E-3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customHeight="1" outlineLevel="1" x14ac:dyDescent="0.25">
      <c r="A188" s="18">
        <v>19</v>
      </c>
      <c r="B188" s="19"/>
      <c r="C188" s="28" t="s">
        <v>392</v>
      </c>
      <c r="D188" s="29">
        <v>45345</v>
      </c>
      <c r="E188" s="30" t="s">
        <v>564</v>
      </c>
      <c r="F188" s="22" t="s">
        <v>895</v>
      </c>
      <c r="G188" s="22" t="s">
        <v>896</v>
      </c>
      <c r="H188" s="29"/>
      <c r="I188" s="29"/>
      <c r="J188" s="141"/>
      <c r="K188" s="31">
        <v>10690000</v>
      </c>
      <c r="L188" s="22" t="s">
        <v>897</v>
      </c>
      <c r="M188" s="24"/>
      <c r="N188" s="24"/>
      <c r="O188" s="24"/>
      <c r="P188" s="30"/>
      <c r="Q188" s="30"/>
      <c r="R188" s="24"/>
      <c r="S188" s="24"/>
      <c r="T188" s="31">
        <v>10690000</v>
      </c>
      <c r="U188" s="25">
        <f t="shared" si="63"/>
        <v>10690000</v>
      </c>
      <c r="V188" s="31"/>
      <c r="W188" s="24"/>
      <c r="X188" s="24"/>
      <c r="Y188" s="25">
        <f t="shared" si="64"/>
        <v>0</v>
      </c>
      <c r="Z188" s="24"/>
      <c r="AA188" s="24"/>
      <c r="AB188" s="24"/>
      <c r="AC188" s="25">
        <f t="shared" si="65"/>
        <v>0</v>
      </c>
      <c r="AD188" s="24"/>
      <c r="AE188" s="24"/>
      <c r="AF188" s="24"/>
      <c r="AG188" s="25">
        <f t="shared" si="66"/>
        <v>0</v>
      </c>
      <c r="AH188" s="25">
        <f t="shared" si="67"/>
        <v>10690000</v>
      </c>
      <c r="AI188" s="26">
        <f t="shared" si="68"/>
        <v>0</v>
      </c>
      <c r="AJ188" s="27">
        <f t="shared" si="62"/>
        <v>1.9194683053976435E-3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outlineLevel="1" x14ac:dyDescent="0.25">
      <c r="A189" s="18">
        <v>20</v>
      </c>
      <c r="B189" s="19"/>
      <c r="C189" s="28" t="s">
        <v>340</v>
      </c>
      <c r="D189" s="29">
        <v>45345</v>
      </c>
      <c r="E189" s="30" t="s">
        <v>565</v>
      </c>
      <c r="F189" s="22" t="s">
        <v>895</v>
      </c>
      <c r="G189" s="22" t="s">
        <v>896</v>
      </c>
      <c r="H189" s="29"/>
      <c r="I189" s="29"/>
      <c r="J189" s="141"/>
      <c r="K189" s="31">
        <v>8840000</v>
      </c>
      <c r="L189" s="22" t="s">
        <v>897</v>
      </c>
      <c r="M189" s="24"/>
      <c r="N189" s="24"/>
      <c r="O189" s="24"/>
      <c r="P189" s="30"/>
      <c r="Q189" s="30"/>
      <c r="R189" s="24"/>
      <c r="S189" s="24"/>
      <c r="T189" s="31">
        <v>8840000</v>
      </c>
      <c r="U189" s="25">
        <f t="shared" si="63"/>
        <v>8840000</v>
      </c>
      <c r="V189" s="31"/>
      <c r="W189" s="24"/>
      <c r="X189" s="24"/>
      <c r="Y189" s="25">
        <f t="shared" si="64"/>
        <v>0</v>
      </c>
      <c r="Z189" s="24"/>
      <c r="AA189" s="24"/>
      <c r="AB189" s="24"/>
      <c r="AC189" s="25">
        <f t="shared" si="65"/>
        <v>0</v>
      </c>
      <c r="AD189" s="24"/>
      <c r="AE189" s="24"/>
      <c r="AF189" s="24"/>
      <c r="AG189" s="25">
        <f t="shared" si="66"/>
        <v>0</v>
      </c>
      <c r="AH189" s="25">
        <f t="shared" si="67"/>
        <v>8840000</v>
      </c>
      <c r="AI189" s="26">
        <f t="shared" si="68"/>
        <v>0</v>
      </c>
      <c r="AJ189" s="27">
        <f t="shared" si="62"/>
        <v>1.5872871674195669E-3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12.75" customHeight="1" outlineLevel="1" x14ac:dyDescent="0.25">
      <c r="A190" s="18">
        <v>21</v>
      </c>
      <c r="B190" s="19"/>
      <c r="C190" s="28" t="s">
        <v>390</v>
      </c>
      <c r="D190" s="29">
        <v>45344</v>
      </c>
      <c r="E190" s="30" t="s">
        <v>566</v>
      </c>
      <c r="F190" s="22" t="s">
        <v>895</v>
      </c>
      <c r="G190" s="22" t="s">
        <v>896</v>
      </c>
      <c r="H190" s="29"/>
      <c r="I190" s="29"/>
      <c r="J190" s="141"/>
      <c r="K190" s="31">
        <v>5630000</v>
      </c>
      <c r="L190" s="22" t="s">
        <v>897</v>
      </c>
      <c r="M190" s="24"/>
      <c r="N190" s="24"/>
      <c r="O190" s="24"/>
      <c r="P190" s="30"/>
      <c r="Q190" s="30"/>
      <c r="R190" s="24"/>
      <c r="S190" s="24"/>
      <c r="T190" s="31">
        <v>5630000</v>
      </c>
      <c r="U190" s="25">
        <f t="shared" si="63"/>
        <v>5630000</v>
      </c>
      <c r="V190" s="31"/>
      <c r="W190" s="24"/>
      <c r="X190" s="24"/>
      <c r="Y190" s="25">
        <f t="shared" si="64"/>
        <v>0</v>
      </c>
      <c r="Z190" s="24"/>
      <c r="AA190" s="24"/>
      <c r="AB190" s="24"/>
      <c r="AC190" s="25">
        <f t="shared" si="65"/>
        <v>0</v>
      </c>
      <c r="AD190" s="24"/>
      <c r="AE190" s="24"/>
      <c r="AF190" s="24"/>
      <c r="AG190" s="25">
        <f t="shared" si="66"/>
        <v>0</v>
      </c>
      <c r="AH190" s="25">
        <f t="shared" si="67"/>
        <v>5630000</v>
      </c>
      <c r="AI190" s="26">
        <f t="shared" si="68"/>
        <v>0</v>
      </c>
      <c r="AJ190" s="27">
        <f t="shared" si="62"/>
        <v>1.0109080036846336E-3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outlineLevel="1" x14ac:dyDescent="0.25">
      <c r="A191" s="18">
        <v>22</v>
      </c>
      <c r="B191" s="19"/>
      <c r="C191" s="28" t="s">
        <v>567</v>
      </c>
      <c r="D191" s="29">
        <v>45344</v>
      </c>
      <c r="E191" s="30" t="s">
        <v>568</v>
      </c>
      <c r="F191" s="22" t="s">
        <v>895</v>
      </c>
      <c r="G191" s="22" t="s">
        <v>896</v>
      </c>
      <c r="H191" s="29"/>
      <c r="I191" s="29"/>
      <c r="J191" s="141"/>
      <c r="K191" s="31">
        <v>17700000</v>
      </c>
      <c r="L191" s="22" t="s">
        <v>897</v>
      </c>
      <c r="M191" s="24"/>
      <c r="N191" s="24"/>
      <c r="O191" s="24"/>
      <c r="P191" s="30"/>
      <c r="Q191" s="30"/>
      <c r="R191" s="24"/>
      <c r="S191" s="24"/>
      <c r="T191" s="31">
        <v>17700000</v>
      </c>
      <c r="U191" s="25">
        <f t="shared" si="63"/>
        <v>17700000</v>
      </c>
      <c r="V191" s="31"/>
      <c r="W191" s="24"/>
      <c r="X191" s="24"/>
      <c r="Y191" s="25">
        <f t="shared" si="64"/>
        <v>0</v>
      </c>
      <c r="Z191" s="24"/>
      <c r="AA191" s="24"/>
      <c r="AB191" s="24"/>
      <c r="AC191" s="25">
        <f t="shared" si="65"/>
        <v>0</v>
      </c>
      <c r="AD191" s="24"/>
      <c r="AE191" s="24"/>
      <c r="AF191" s="24"/>
      <c r="AG191" s="25">
        <f t="shared" si="66"/>
        <v>0</v>
      </c>
      <c r="AH191" s="25">
        <f t="shared" si="67"/>
        <v>17700000</v>
      </c>
      <c r="AI191" s="26">
        <f t="shared" si="68"/>
        <v>0</v>
      </c>
      <c r="AJ191" s="27">
        <f t="shared" si="62"/>
        <v>3.1781654822767343E-3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12.75" customHeight="1" outlineLevel="1" x14ac:dyDescent="0.25">
      <c r="A192" s="18">
        <v>23</v>
      </c>
      <c r="B192" s="19"/>
      <c r="C192" s="28" t="s">
        <v>569</v>
      </c>
      <c r="D192" s="21">
        <v>45351</v>
      </c>
      <c r="E192" s="30" t="s">
        <v>570</v>
      </c>
      <c r="F192" s="22" t="s">
        <v>895</v>
      </c>
      <c r="G192" s="22" t="s">
        <v>896</v>
      </c>
      <c r="H192" s="29"/>
      <c r="I192" s="29"/>
      <c r="J192" s="141"/>
      <c r="K192" s="31">
        <v>5670000</v>
      </c>
      <c r="L192" s="22" t="s">
        <v>897</v>
      </c>
      <c r="M192" s="24"/>
      <c r="N192" s="24"/>
      <c r="O192" s="24"/>
      <c r="P192" s="30"/>
      <c r="Q192" s="30"/>
      <c r="R192" s="24"/>
      <c r="S192" s="24"/>
      <c r="T192" s="31">
        <v>5670000</v>
      </c>
      <c r="U192" s="25">
        <f t="shared" si="63"/>
        <v>5670000</v>
      </c>
      <c r="V192" s="31"/>
      <c r="W192" s="24"/>
      <c r="X192" s="24"/>
      <c r="Y192" s="25">
        <f t="shared" si="64"/>
        <v>0</v>
      </c>
      <c r="Z192" s="24"/>
      <c r="AA192" s="24"/>
      <c r="AB192" s="24"/>
      <c r="AC192" s="25">
        <f t="shared" si="65"/>
        <v>0</v>
      </c>
      <c r="AD192" s="24"/>
      <c r="AE192" s="24"/>
      <c r="AF192" s="24"/>
      <c r="AG192" s="25">
        <f t="shared" si="66"/>
        <v>0</v>
      </c>
      <c r="AH192" s="25">
        <f t="shared" si="67"/>
        <v>5670000</v>
      </c>
      <c r="AI192" s="26">
        <f t="shared" si="68"/>
        <v>0</v>
      </c>
      <c r="AJ192" s="27">
        <f t="shared" si="62"/>
        <v>1.0180902985598352E-3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12.75" customHeight="1" outlineLevel="1" x14ac:dyDescent="0.25">
      <c r="A193" s="18">
        <v>24</v>
      </c>
      <c r="B193" s="19"/>
      <c r="C193" s="28" t="s">
        <v>446</v>
      </c>
      <c r="D193" s="29">
        <v>45344</v>
      </c>
      <c r="E193" s="30" t="s">
        <v>571</v>
      </c>
      <c r="F193" s="22" t="s">
        <v>895</v>
      </c>
      <c r="G193" s="22" t="s">
        <v>896</v>
      </c>
      <c r="H193" s="29"/>
      <c r="I193" s="29"/>
      <c r="J193" s="141"/>
      <c r="K193" s="31">
        <v>5920000</v>
      </c>
      <c r="L193" s="22" t="s">
        <v>897</v>
      </c>
      <c r="M193" s="24"/>
      <c r="N193" s="24"/>
      <c r="O193" s="24"/>
      <c r="P193" s="30"/>
      <c r="Q193" s="30"/>
      <c r="R193" s="24"/>
      <c r="S193" s="24"/>
      <c r="T193" s="31">
        <v>5920000</v>
      </c>
      <c r="U193" s="25">
        <f t="shared" si="63"/>
        <v>5920000</v>
      </c>
      <c r="V193" s="31"/>
      <c r="W193" s="24"/>
      <c r="X193" s="24"/>
      <c r="Y193" s="25">
        <f t="shared" si="64"/>
        <v>0</v>
      </c>
      <c r="Z193" s="24"/>
      <c r="AA193" s="24"/>
      <c r="AB193" s="24"/>
      <c r="AC193" s="25">
        <f t="shared" si="65"/>
        <v>0</v>
      </c>
      <c r="AD193" s="24"/>
      <c r="AE193" s="24"/>
      <c r="AF193" s="24"/>
      <c r="AG193" s="25">
        <f t="shared" si="66"/>
        <v>0</v>
      </c>
      <c r="AH193" s="25">
        <f t="shared" si="67"/>
        <v>5920000</v>
      </c>
      <c r="AI193" s="26">
        <f t="shared" si="68"/>
        <v>0</v>
      </c>
      <c r="AJ193" s="27">
        <f t="shared" si="62"/>
        <v>1.0629796415298457E-3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outlineLevel="1" x14ac:dyDescent="0.25">
      <c r="A194" s="18">
        <v>25</v>
      </c>
      <c r="B194" s="19"/>
      <c r="C194" s="28" t="s">
        <v>396</v>
      </c>
      <c r="D194" s="29">
        <v>45344</v>
      </c>
      <c r="E194" s="30" t="s">
        <v>572</v>
      </c>
      <c r="F194" s="22" t="s">
        <v>895</v>
      </c>
      <c r="G194" s="22" t="s">
        <v>896</v>
      </c>
      <c r="H194" s="29"/>
      <c r="I194" s="29"/>
      <c r="J194" s="141"/>
      <c r="K194" s="31">
        <v>24180000</v>
      </c>
      <c r="L194" s="22" t="s">
        <v>897</v>
      </c>
      <c r="M194" s="24"/>
      <c r="N194" s="24"/>
      <c r="O194" s="24"/>
      <c r="P194" s="30"/>
      <c r="Q194" s="30"/>
      <c r="R194" s="24"/>
      <c r="S194" s="24"/>
      <c r="T194" s="31">
        <v>24180000</v>
      </c>
      <c r="U194" s="25">
        <f t="shared" si="63"/>
        <v>24180000</v>
      </c>
      <c r="V194" s="31"/>
      <c r="W194" s="24"/>
      <c r="X194" s="24"/>
      <c r="Y194" s="25">
        <f t="shared" si="64"/>
        <v>0</v>
      </c>
      <c r="Z194" s="24"/>
      <c r="AA194" s="24"/>
      <c r="AB194" s="24"/>
      <c r="AC194" s="25">
        <f t="shared" si="65"/>
        <v>0</v>
      </c>
      <c r="AD194" s="24"/>
      <c r="AE194" s="24"/>
      <c r="AF194" s="24"/>
      <c r="AG194" s="25">
        <f t="shared" si="66"/>
        <v>0</v>
      </c>
      <c r="AH194" s="25">
        <f t="shared" si="67"/>
        <v>24180000</v>
      </c>
      <c r="AI194" s="26">
        <f t="shared" si="68"/>
        <v>0</v>
      </c>
      <c r="AJ194" s="27">
        <f t="shared" si="62"/>
        <v>4.3416972520594031E-3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8">
        <v>26</v>
      </c>
      <c r="B195" s="19"/>
      <c r="C195" s="28" t="s">
        <v>398</v>
      </c>
      <c r="D195" s="29">
        <v>45349</v>
      </c>
      <c r="E195" s="30" t="s">
        <v>573</v>
      </c>
      <c r="F195" s="22" t="s">
        <v>895</v>
      </c>
      <c r="G195" s="22" t="s">
        <v>896</v>
      </c>
      <c r="H195" s="29"/>
      <c r="I195" s="29"/>
      <c r="J195" s="141"/>
      <c r="K195" s="31">
        <v>3480000</v>
      </c>
      <c r="L195" s="22" t="s">
        <v>897</v>
      </c>
      <c r="M195" s="24"/>
      <c r="N195" s="24"/>
      <c r="O195" s="24"/>
      <c r="P195" s="30"/>
      <c r="Q195" s="30"/>
      <c r="R195" s="24"/>
      <c r="S195" s="24"/>
      <c r="T195" s="31">
        <v>3480000</v>
      </c>
      <c r="U195" s="25">
        <f t="shared" si="63"/>
        <v>3480000</v>
      </c>
      <c r="V195" s="31"/>
      <c r="W195" s="24"/>
      <c r="X195" s="24"/>
      <c r="Y195" s="25">
        <f t="shared" si="64"/>
        <v>0</v>
      </c>
      <c r="Z195" s="24"/>
      <c r="AA195" s="24"/>
      <c r="AB195" s="24"/>
      <c r="AC195" s="25">
        <f t="shared" si="65"/>
        <v>0</v>
      </c>
      <c r="AD195" s="24"/>
      <c r="AE195" s="24"/>
      <c r="AF195" s="24"/>
      <c r="AG195" s="25">
        <f t="shared" si="66"/>
        <v>0</v>
      </c>
      <c r="AH195" s="25">
        <f t="shared" si="67"/>
        <v>3480000</v>
      </c>
      <c r="AI195" s="26">
        <f t="shared" si="68"/>
        <v>0</v>
      </c>
      <c r="AJ195" s="27">
        <f t="shared" si="62"/>
        <v>6.2485965414254446E-4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2.75" customHeight="1" outlineLevel="1" x14ac:dyDescent="0.25">
      <c r="A196" s="18">
        <v>27</v>
      </c>
      <c r="B196" s="19"/>
      <c r="C196" s="28" t="s">
        <v>382</v>
      </c>
      <c r="D196" s="29">
        <v>45344</v>
      </c>
      <c r="E196" s="30" t="s">
        <v>574</v>
      </c>
      <c r="F196" s="22" t="s">
        <v>895</v>
      </c>
      <c r="G196" s="22" t="s">
        <v>896</v>
      </c>
      <c r="H196" s="29"/>
      <c r="I196" s="29"/>
      <c r="J196" s="141"/>
      <c r="K196" s="31">
        <v>6740000</v>
      </c>
      <c r="L196" s="22" t="s">
        <v>897</v>
      </c>
      <c r="M196" s="24"/>
      <c r="N196" s="24"/>
      <c r="O196" s="24"/>
      <c r="P196" s="30"/>
      <c r="Q196" s="30"/>
      <c r="R196" s="24"/>
      <c r="S196" s="24"/>
      <c r="T196" s="31">
        <v>6740000</v>
      </c>
      <c r="U196" s="25">
        <f t="shared" si="63"/>
        <v>6740000</v>
      </c>
      <c r="V196" s="98"/>
      <c r="W196" s="96"/>
      <c r="X196" s="24"/>
      <c r="Y196" s="25">
        <f t="shared" si="64"/>
        <v>0</v>
      </c>
      <c r="Z196" s="24"/>
      <c r="AA196" s="24"/>
      <c r="AB196" s="24"/>
      <c r="AC196" s="25">
        <f t="shared" si="65"/>
        <v>0</v>
      </c>
      <c r="AD196" s="24"/>
      <c r="AE196" s="24"/>
      <c r="AF196" s="24"/>
      <c r="AG196" s="25">
        <f t="shared" si="66"/>
        <v>0</v>
      </c>
      <c r="AH196" s="25">
        <f t="shared" si="67"/>
        <v>6740000</v>
      </c>
      <c r="AI196" s="26">
        <f t="shared" si="68"/>
        <v>0</v>
      </c>
      <c r="AJ196" s="27">
        <f t="shared" si="62"/>
        <v>1.2102166864714798E-3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8">
        <v>28</v>
      </c>
      <c r="B197" s="19"/>
      <c r="C197" s="28" t="s">
        <v>575</v>
      </c>
      <c r="D197" s="29">
        <v>45344</v>
      </c>
      <c r="E197" s="30" t="s">
        <v>576</v>
      </c>
      <c r="F197" s="22" t="s">
        <v>895</v>
      </c>
      <c r="G197" s="22" t="s">
        <v>896</v>
      </c>
      <c r="H197" s="29"/>
      <c r="I197" s="29"/>
      <c r="J197" s="141"/>
      <c r="K197" s="31">
        <v>7740000</v>
      </c>
      <c r="L197" s="22" t="s">
        <v>897</v>
      </c>
      <c r="M197" s="24"/>
      <c r="N197" s="24"/>
      <c r="O197" s="24"/>
      <c r="P197" s="30"/>
      <c r="Q197" s="30"/>
      <c r="R197" s="24"/>
      <c r="S197" s="24"/>
      <c r="T197" s="31">
        <v>7740000</v>
      </c>
      <c r="U197" s="25">
        <f t="shared" si="63"/>
        <v>7740000</v>
      </c>
      <c r="V197" s="99"/>
      <c r="W197" s="97"/>
      <c r="X197" s="24"/>
      <c r="Y197" s="25">
        <f t="shared" si="64"/>
        <v>0</v>
      </c>
      <c r="Z197" s="24"/>
      <c r="AA197" s="24"/>
      <c r="AB197" s="24"/>
      <c r="AC197" s="25">
        <f t="shared" si="65"/>
        <v>0</v>
      </c>
      <c r="AD197" s="24"/>
      <c r="AE197" s="24"/>
      <c r="AF197" s="24"/>
      <c r="AG197" s="25">
        <f t="shared" si="66"/>
        <v>0</v>
      </c>
      <c r="AH197" s="25">
        <f t="shared" si="67"/>
        <v>7740000</v>
      </c>
      <c r="AI197" s="26">
        <f t="shared" si="68"/>
        <v>0</v>
      </c>
      <c r="AJ197" s="27">
        <f t="shared" si="62"/>
        <v>1.3897740583515212E-3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outlineLevel="1" x14ac:dyDescent="0.25">
      <c r="A198" s="18">
        <v>29</v>
      </c>
      <c r="B198" s="19"/>
      <c r="C198" s="28" t="s">
        <v>487</v>
      </c>
      <c r="D198" s="29">
        <v>45357</v>
      </c>
      <c r="E198" s="30" t="s">
        <v>577</v>
      </c>
      <c r="F198" s="22" t="s">
        <v>895</v>
      </c>
      <c r="G198" s="22" t="s">
        <v>896</v>
      </c>
      <c r="H198" s="29"/>
      <c r="I198" s="29"/>
      <c r="J198" s="141"/>
      <c r="K198" s="31">
        <v>41780000</v>
      </c>
      <c r="L198" s="22" t="s">
        <v>897</v>
      </c>
      <c r="M198" s="24"/>
      <c r="N198" s="24"/>
      <c r="O198" s="24"/>
      <c r="P198" s="30"/>
      <c r="Q198" s="30"/>
      <c r="R198" s="24"/>
      <c r="S198" s="24"/>
      <c r="T198" s="31"/>
      <c r="U198" s="25">
        <f t="shared" si="63"/>
        <v>0</v>
      </c>
      <c r="V198" s="99">
        <v>41780000</v>
      </c>
      <c r="W198" s="97"/>
      <c r="X198" s="24"/>
      <c r="Y198" s="25">
        <f t="shared" si="64"/>
        <v>41780000</v>
      </c>
      <c r="Z198" s="24"/>
      <c r="AA198" s="24"/>
      <c r="AB198" s="24"/>
      <c r="AC198" s="25">
        <f t="shared" si="65"/>
        <v>0</v>
      </c>
      <c r="AD198" s="24"/>
      <c r="AE198" s="24"/>
      <c r="AF198" s="24"/>
      <c r="AG198" s="25">
        <f t="shared" si="66"/>
        <v>0</v>
      </c>
      <c r="AH198" s="25">
        <f t="shared" si="67"/>
        <v>41780000</v>
      </c>
      <c r="AI198" s="26">
        <f t="shared" si="68"/>
        <v>0</v>
      </c>
      <c r="AJ198" s="27">
        <f t="shared" si="62"/>
        <v>7.5019069971481341E-3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outlineLevel="1" x14ac:dyDescent="0.25">
      <c r="A199" s="18">
        <v>30</v>
      </c>
      <c r="B199" s="19"/>
      <c r="C199" s="28" t="s">
        <v>578</v>
      </c>
      <c r="D199" s="29">
        <v>45363</v>
      </c>
      <c r="E199" s="30" t="s">
        <v>579</v>
      </c>
      <c r="F199" s="22" t="s">
        <v>895</v>
      </c>
      <c r="G199" s="22" t="s">
        <v>896</v>
      </c>
      <c r="H199" s="29"/>
      <c r="I199" s="29"/>
      <c r="J199" s="141"/>
      <c r="K199" s="31">
        <v>8810000</v>
      </c>
      <c r="L199" s="22" t="s">
        <v>897</v>
      </c>
      <c r="M199" s="24"/>
      <c r="N199" s="24"/>
      <c r="O199" s="24"/>
      <c r="P199" s="30"/>
      <c r="Q199" s="30"/>
      <c r="R199" s="24"/>
      <c r="S199" s="24"/>
      <c r="T199" s="31">
        <v>8810000</v>
      </c>
      <c r="U199" s="25">
        <f t="shared" si="63"/>
        <v>8810000</v>
      </c>
      <c r="V199" s="99"/>
      <c r="W199" s="97"/>
      <c r="X199" s="24"/>
      <c r="Y199" s="25">
        <f t="shared" si="64"/>
        <v>0</v>
      </c>
      <c r="Z199" s="24"/>
      <c r="AA199" s="24"/>
      <c r="AB199" s="24"/>
      <c r="AC199" s="25">
        <f t="shared" si="65"/>
        <v>0</v>
      </c>
      <c r="AD199" s="24"/>
      <c r="AE199" s="24"/>
      <c r="AF199" s="24"/>
      <c r="AG199" s="25">
        <f t="shared" si="66"/>
        <v>0</v>
      </c>
      <c r="AH199" s="25">
        <f t="shared" si="67"/>
        <v>8810000</v>
      </c>
      <c r="AI199" s="26">
        <f t="shared" si="68"/>
        <v>0</v>
      </c>
      <c r="AJ199" s="27">
        <f t="shared" si="62"/>
        <v>1.5819004462631655E-3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12.75" customHeight="1" outlineLevel="1" x14ac:dyDescent="0.25">
      <c r="A200" s="18">
        <v>31</v>
      </c>
      <c r="B200" s="19"/>
      <c r="C200" s="28" t="s">
        <v>411</v>
      </c>
      <c r="D200" s="29">
        <v>45405</v>
      </c>
      <c r="E200" s="30" t="s">
        <v>580</v>
      </c>
      <c r="F200" s="22" t="s">
        <v>895</v>
      </c>
      <c r="G200" s="22" t="s">
        <v>896</v>
      </c>
      <c r="H200" s="29"/>
      <c r="I200" s="29"/>
      <c r="J200" s="141"/>
      <c r="K200" s="31">
        <v>19050000</v>
      </c>
      <c r="L200" s="22" t="s">
        <v>897</v>
      </c>
      <c r="M200" s="24"/>
      <c r="N200" s="24"/>
      <c r="O200" s="24"/>
      <c r="P200" s="30"/>
      <c r="Q200" s="30"/>
      <c r="R200" s="24"/>
      <c r="S200" s="24"/>
      <c r="T200" s="31"/>
      <c r="U200" s="25">
        <f t="shared" si="63"/>
        <v>0</v>
      </c>
      <c r="V200" s="14"/>
      <c r="W200" s="99">
        <v>19050000</v>
      </c>
      <c r="X200" s="24"/>
      <c r="Y200" s="25">
        <f>SUM(W200:X200)</f>
        <v>19050000</v>
      </c>
      <c r="Z200" s="24"/>
      <c r="AA200" s="24"/>
      <c r="AB200" s="24"/>
      <c r="AC200" s="25">
        <f t="shared" si="65"/>
        <v>0</v>
      </c>
      <c r="AD200" s="24"/>
      <c r="AE200" s="24"/>
      <c r="AF200" s="24"/>
      <c r="AG200" s="25">
        <f t="shared" si="66"/>
        <v>0</v>
      </c>
      <c r="AH200" s="25">
        <f t="shared" si="67"/>
        <v>19050000</v>
      </c>
      <c r="AI200" s="26">
        <f t="shared" si="68"/>
        <v>0</v>
      </c>
      <c r="AJ200" s="27">
        <f t="shared" si="62"/>
        <v>3.4205679343147907E-3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outlineLevel="1" x14ac:dyDescent="0.25">
      <c r="A201" s="18">
        <v>32</v>
      </c>
      <c r="B201" s="19"/>
      <c r="C201" s="28" t="s">
        <v>343</v>
      </c>
      <c r="D201" s="29">
        <v>45351</v>
      </c>
      <c r="E201" s="30" t="s">
        <v>581</v>
      </c>
      <c r="F201" s="22" t="s">
        <v>895</v>
      </c>
      <c r="G201" s="22" t="s">
        <v>896</v>
      </c>
      <c r="H201" s="29"/>
      <c r="I201" s="29"/>
      <c r="J201" s="141"/>
      <c r="K201" s="31">
        <v>7240000</v>
      </c>
      <c r="L201" s="22" t="s">
        <v>897</v>
      </c>
      <c r="M201" s="24"/>
      <c r="N201" s="24"/>
      <c r="O201" s="24"/>
      <c r="P201" s="30"/>
      <c r="Q201" s="30"/>
      <c r="R201" s="24"/>
      <c r="S201" s="24"/>
      <c r="T201" s="31">
        <v>7240000</v>
      </c>
      <c r="U201" s="25">
        <f t="shared" si="63"/>
        <v>7240000</v>
      </c>
      <c r="V201" s="99"/>
      <c r="W201" s="97"/>
      <c r="X201" s="24"/>
      <c r="Y201" s="25">
        <f t="shared" si="64"/>
        <v>0</v>
      </c>
      <c r="Z201" s="24"/>
      <c r="AA201" s="24"/>
      <c r="AB201" s="24"/>
      <c r="AC201" s="25">
        <f t="shared" si="65"/>
        <v>0</v>
      </c>
      <c r="AD201" s="24"/>
      <c r="AE201" s="24"/>
      <c r="AF201" s="24"/>
      <c r="AG201" s="25">
        <f t="shared" si="66"/>
        <v>0</v>
      </c>
      <c r="AH201" s="25">
        <f t="shared" si="67"/>
        <v>7240000</v>
      </c>
      <c r="AI201" s="26">
        <f t="shared" si="68"/>
        <v>0</v>
      </c>
      <c r="AJ201" s="27">
        <f t="shared" si="62"/>
        <v>1.2999953724115005E-3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customHeight="1" outlineLevel="1" x14ac:dyDescent="0.25">
      <c r="A202" s="18">
        <v>33</v>
      </c>
      <c r="B202" s="19"/>
      <c r="C202" s="28" t="s">
        <v>413</v>
      </c>
      <c r="D202" s="29">
        <v>45344</v>
      </c>
      <c r="E202" s="30" t="s">
        <v>582</v>
      </c>
      <c r="F202" s="22" t="s">
        <v>895</v>
      </c>
      <c r="G202" s="22" t="s">
        <v>896</v>
      </c>
      <c r="H202" s="29"/>
      <c r="I202" s="29"/>
      <c r="J202" s="141"/>
      <c r="K202" s="31">
        <v>9910000</v>
      </c>
      <c r="L202" s="22" t="s">
        <v>897</v>
      </c>
      <c r="M202" s="24"/>
      <c r="N202" s="24"/>
      <c r="O202" s="24"/>
      <c r="P202" s="30"/>
      <c r="Q202" s="30"/>
      <c r="R202" s="24"/>
      <c r="S202" s="24"/>
      <c r="T202" s="31">
        <v>9910000</v>
      </c>
      <c r="U202" s="25">
        <f t="shared" si="63"/>
        <v>9910000</v>
      </c>
      <c r="V202" s="23"/>
      <c r="W202" s="24"/>
      <c r="X202" s="24"/>
      <c r="Y202" s="25">
        <f t="shared" si="64"/>
        <v>0</v>
      </c>
      <c r="Z202" s="24"/>
      <c r="AA202" s="24"/>
      <c r="AB202" s="24"/>
      <c r="AC202" s="25">
        <f t="shared" si="65"/>
        <v>0</v>
      </c>
      <c r="AD202" s="24"/>
      <c r="AE202" s="24"/>
      <c r="AF202" s="24"/>
      <c r="AG202" s="25">
        <f t="shared" si="66"/>
        <v>0</v>
      </c>
      <c r="AH202" s="25">
        <f t="shared" si="67"/>
        <v>9910000</v>
      </c>
      <c r="AI202" s="26">
        <f t="shared" si="68"/>
        <v>0</v>
      </c>
      <c r="AJ202" s="27">
        <f t="shared" si="62"/>
        <v>1.7794135553312112E-3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8">
        <v>34</v>
      </c>
      <c r="B203" s="19"/>
      <c r="C203" s="28"/>
      <c r="D203" s="29"/>
      <c r="E203" s="30"/>
      <c r="F203" s="30"/>
      <c r="G203" s="30"/>
      <c r="H203" s="29"/>
      <c r="I203" s="29"/>
      <c r="J203" s="128"/>
      <c r="K203" s="31"/>
      <c r="L203" s="30"/>
      <c r="M203" s="24"/>
      <c r="N203" s="24"/>
      <c r="O203" s="24"/>
      <c r="P203" s="30"/>
      <c r="Q203" s="30"/>
      <c r="R203" s="24"/>
      <c r="S203" s="24"/>
      <c r="T203" s="24"/>
      <c r="U203" s="25">
        <f>SUM(R203:T203)</f>
        <v>0</v>
      </c>
      <c r="V203" s="24"/>
      <c r="W203" s="24"/>
      <c r="X203" s="24"/>
      <c r="Y203" s="25">
        <f>SUM(V203:X203)</f>
        <v>0</v>
      </c>
      <c r="Z203" s="24"/>
      <c r="AA203" s="24"/>
      <c r="AB203" s="24"/>
      <c r="AC203" s="25">
        <f>SUM(Z203:AB203)</f>
        <v>0</v>
      </c>
      <c r="AD203" s="24"/>
      <c r="AE203" s="24"/>
      <c r="AF203" s="24"/>
      <c r="AG203" s="25">
        <f>SUM(AD203:AF203)</f>
        <v>0</v>
      </c>
      <c r="AH203" s="25">
        <f>SUM(U203,Y203,AC203,AG203)</f>
        <v>0</v>
      </c>
      <c r="AI203" s="26">
        <f>IF(ISERROR(AH203/J203),0,AH203/J203)</f>
        <v>0</v>
      </c>
      <c r="AJ203" s="27">
        <f t="shared" si="62"/>
        <v>0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s="37" customFormat="1" ht="12.75" customHeight="1" x14ac:dyDescent="0.25">
      <c r="A204" s="117" t="s">
        <v>61</v>
      </c>
      <c r="B204" s="118"/>
      <c r="C204" s="119"/>
      <c r="D204" s="119"/>
      <c r="E204" s="119"/>
      <c r="F204" s="119"/>
      <c r="G204" s="119"/>
      <c r="H204" s="119"/>
      <c r="I204" s="120"/>
      <c r="J204" s="33">
        <f>SUM(J170:J203)</f>
        <v>515850000</v>
      </c>
      <c r="K204" s="33">
        <f>SUM(K170:K203)</f>
        <v>515850000</v>
      </c>
      <c r="L204" s="32"/>
      <c r="M204" s="33">
        <f>SUM(M170:M203)</f>
        <v>0</v>
      </c>
      <c r="N204" s="33">
        <f>SUM(N170:N203)</f>
        <v>0</v>
      </c>
      <c r="O204" s="33">
        <f>SUM(O170:O203)</f>
        <v>0</v>
      </c>
      <c r="P204" s="34"/>
      <c r="Q204" s="35"/>
      <c r="R204" s="33">
        <f t="shared" ref="R204:AH204" si="69">SUM(R170:R203)</f>
        <v>0</v>
      </c>
      <c r="S204" s="33">
        <f t="shared" si="69"/>
        <v>0</v>
      </c>
      <c r="T204" s="33">
        <f t="shared" si="69"/>
        <v>366380000</v>
      </c>
      <c r="U204" s="33">
        <f t="shared" si="69"/>
        <v>366380000</v>
      </c>
      <c r="V204" s="33">
        <f t="shared" si="69"/>
        <v>130420000</v>
      </c>
      <c r="W204" s="33">
        <f t="shared" si="69"/>
        <v>19050000</v>
      </c>
      <c r="X204" s="33">
        <f t="shared" si="69"/>
        <v>0</v>
      </c>
      <c r="Y204" s="33">
        <f t="shared" si="69"/>
        <v>149470000</v>
      </c>
      <c r="Z204" s="33">
        <f t="shared" si="69"/>
        <v>0</v>
      </c>
      <c r="AA204" s="33">
        <f t="shared" si="69"/>
        <v>0</v>
      </c>
      <c r="AB204" s="33">
        <f t="shared" si="69"/>
        <v>0</v>
      </c>
      <c r="AC204" s="33">
        <f t="shared" si="69"/>
        <v>0</v>
      </c>
      <c r="AD204" s="33">
        <f t="shared" si="69"/>
        <v>0</v>
      </c>
      <c r="AE204" s="33">
        <f t="shared" si="69"/>
        <v>0</v>
      </c>
      <c r="AF204" s="33">
        <f t="shared" si="69"/>
        <v>0</v>
      </c>
      <c r="AG204" s="33">
        <f t="shared" si="69"/>
        <v>0</v>
      </c>
      <c r="AH204" s="33">
        <f t="shared" si="69"/>
        <v>515850000</v>
      </c>
      <c r="AI204" s="36">
        <f>IF(ISERROR(AH204/J204),0,AH204/J204)</f>
        <v>1</v>
      </c>
      <c r="AJ204" s="36">
        <f>IF(ISERROR(AH204/$AH$412),0,AH204/$AH$412)</f>
        <v>9.2624670284319408E-2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x14ac:dyDescent="0.25">
      <c r="A205" s="129" t="s">
        <v>62</v>
      </c>
      <c r="B205" s="130"/>
      <c r="C205" s="130"/>
      <c r="D205" s="130"/>
      <c r="E205" s="131"/>
      <c r="F205" s="9"/>
      <c r="G205" s="10"/>
      <c r="H205" s="11"/>
      <c r="I205" s="11"/>
      <c r="J205" s="12"/>
      <c r="K205" s="13"/>
      <c r="L205" s="14"/>
      <c r="M205" s="15"/>
      <c r="N205" s="15"/>
      <c r="O205" s="15"/>
      <c r="P205" s="10"/>
      <c r="Q205" s="16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7"/>
      <c r="AJ205" s="17"/>
    </row>
    <row r="206" spans="1:106" ht="38.25" outlineLevel="1" x14ac:dyDescent="0.25">
      <c r="A206" s="18">
        <v>1</v>
      </c>
      <c r="B206" s="19"/>
      <c r="C206" s="64" t="s">
        <v>537</v>
      </c>
      <c r="D206" s="21">
        <v>45351</v>
      </c>
      <c r="E206" s="42" t="s">
        <v>195</v>
      </c>
      <c r="F206" s="22" t="s">
        <v>895</v>
      </c>
      <c r="G206" s="22" t="s">
        <v>896</v>
      </c>
      <c r="H206" s="55"/>
      <c r="I206" s="55"/>
      <c r="J206" s="127">
        <v>418020000</v>
      </c>
      <c r="K206" s="45">
        <v>20800000</v>
      </c>
      <c r="L206" s="22" t="s">
        <v>897</v>
      </c>
      <c r="M206" s="47"/>
      <c r="N206" s="48"/>
      <c r="O206" s="47"/>
      <c r="P206" s="49"/>
      <c r="Q206" s="49"/>
      <c r="R206" s="24"/>
      <c r="S206" s="24"/>
      <c r="T206" s="45">
        <v>20800000</v>
      </c>
      <c r="U206" s="25">
        <f>SUM(R206:T206)</f>
        <v>20800000</v>
      </c>
      <c r="V206" s="24"/>
      <c r="W206" s="24"/>
      <c r="X206" s="24"/>
      <c r="Y206" s="25">
        <f>SUM(V206:X206)</f>
        <v>0</v>
      </c>
      <c r="Z206" s="24"/>
      <c r="AA206" s="24"/>
      <c r="AB206" s="24"/>
      <c r="AC206" s="25">
        <f>SUM(Z206:AB206)</f>
        <v>0</v>
      </c>
      <c r="AD206" s="24"/>
      <c r="AE206" s="24">
        <v>0</v>
      </c>
      <c r="AF206" s="24">
        <v>0</v>
      </c>
      <c r="AG206" s="25">
        <f>SUM(AD206:AF206)</f>
        <v>0</v>
      </c>
      <c r="AH206" s="25">
        <f>SUM(U206,Y206,AC206,AG206)</f>
        <v>20800000</v>
      </c>
      <c r="AI206" s="26">
        <f>IF(ISERROR(AH206/J206),0,AH206/J206)</f>
        <v>4.9758384766279126E-2</v>
      </c>
      <c r="AJ206" s="27">
        <f t="shared" ref="AJ206:AJ239" si="70">IF(ISERROR(AH206/$AH$412),"-",AH206/$AH$412)</f>
        <v>3.7347933351048633E-3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12.75" customHeight="1" outlineLevel="1" x14ac:dyDescent="0.25">
      <c r="A207" s="18">
        <v>2</v>
      </c>
      <c r="B207" s="19"/>
      <c r="C207" s="64" t="s">
        <v>127</v>
      </c>
      <c r="D207" s="21">
        <v>45351</v>
      </c>
      <c r="E207" s="30" t="s">
        <v>583</v>
      </c>
      <c r="F207" s="22" t="s">
        <v>895</v>
      </c>
      <c r="G207" s="22" t="s">
        <v>896</v>
      </c>
      <c r="H207" s="29"/>
      <c r="I207" s="29"/>
      <c r="J207" s="141"/>
      <c r="K207" s="31">
        <v>12200000</v>
      </c>
      <c r="L207" s="22" t="s">
        <v>897</v>
      </c>
      <c r="M207" s="24"/>
      <c r="N207" s="24"/>
      <c r="O207" s="24"/>
      <c r="P207" s="30"/>
      <c r="Q207" s="30"/>
      <c r="R207" s="24"/>
      <c r="S207" s="24"/>
      <c r="T207" s="31">
        <v>12200000</v>
      </c>
      <c r="U207" s="25">
        <f t="shared" ref="U207:U238" si="71">SUM(R207:T207)</f>
        <v>12200000</v>
      </c>
      <c r="V207" s="24"/>
      <c r="W207" s="24"/>
      <c r="X207" s="24"/>
      <c r="Y207" s="25">
        <f t="shared" ref="Y207:Y238" si="72">SUM(V207:X207)</f>
        <v>0</v>
      </c>
      <c r="Z207" s="24"/>
      <c r="AA207" s="24"/>
      <c r="AB207" s="24"/>
      <c r="AC207" s="25">
        <f t="shared" ref="AC207:AC238" si="73">SUM(Z207:AB207)</f>
        <v>0</v>
      </c>
      <c r="AD207" s="24"/>
      <c r="AE207" s="24"/>
      <c r="AF207" s="24"/>
      <c r="AG207" s="25">
        <f t="shared" ref="AG207:AG238" si="74">SUM(AD207:AF207)</f>
        <v>0</v>
      </c>
      <c r="AH207" s="25">
        <f t="shared" ref="AH207:AH238" si="75">SUM(U207,Y207,AC207,AG207)</f>
        <v>12200000</v>
      </c>
      <c r="AI207" s="26">
        <f t="shared" ref="AI207:AI238" si="76">IF(ISERROR(AH207/J207),0,AH207/J207)</f>
        <v>0</v>
      </c>
      <c r="AJ207" s="27">
        <f t="shared" si="70"/>
        <v>2.1905999369365063E-3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8">
        <v>3</v>
      </c>
      <c r="B208" s="19"/>
      <c r="C208" s="64" t="s">
        <v>584</v>
      </c>
      <c r="D208" s="21">
        <v>45366</v>
      </c>
      <c r="E208" s="30" t="s">
        <v>585</v>
      </c>
      <c r="F208" s="22" t="s">
        <v>895</v>
      </c>
      <c r="G208" s="22" t="s">
        <v>896</v>
      </c>
      <c r="H208" s="29"/>
      <c r="I208" s="29"/>
      <c r="J208" s="141"/>
      <c r="K208" s="31">
        <v>8450000</v>
      </c>
      <c r="L208" s="22" t="s">
        <v>897</v>
      </c>
      <c r="M208" s="24"/>
      <c r="N208" s="24"/>
      <c r="O208" s="24"/>
      <c r="P208" s="30"/>
      <c r="Q208" s="30"/>
      <c r="R208" s="24"/>
      <c r="S208" s="24"/>
      <c r="T208" s="31">
        <v>8450000</v>
      </c>
      <c r="U208" s="25">
        <f>SUM(R208:T208)</f>
        <v>8450000</v>
      </c>
      <c r="V208" s="24"/>
      <c r="W208" s="24"/>
      <c r="X208" s="24"/>
      <c r="Y208" s="25">
        <f>SUM(V208:X208)</f>
        <v>0</v>
      </c>
      <c r="Z208" s="24"/>
      <c r="AA208" s="24"/>
      <c r="AB208" s="24"/>
      <c r="AC208" s="25">
        <f>SUM(Z208:AB208)</f>
        <v>0</v>
      </c>
      <c r="AD208" s="24"/>
      <c r="AE208" s="24"/>
      <c r="AF208" s="24"/>
      <c r="AG208" s="25">
        <f>SUM(AD208:AF208)</f>
        <v>0</v>
      </c>
      <c r="AH208" s="25">
        <f>SUM(U208,Y208,AC208,AG208)</f>
        <v>8450000</v>
      </c>
      <c r="AI208" s="26">
        <f>IF(ISERROR(AH208/J208),0,AH208/J208)</f>
        <v>0</v>
      </c>
      <c r="AJ208" s="27">
        <f t="shared" si="70"/>
        <v>1.5172597923863507E-3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12.75" customHeight="1" outlineLevel="1" x14ac:dyDescent="0.25">
      <c r="A209" s="18">
        <v>4</v>
      </c>
      <c r="B209" s="19"/>
      <c r="C209" s="64" t="s">
        <v>363</v>
      </c>
      <c r="D209" s="21">
        <v>45351</v>
      </c>
      <c r="E209" s="30" t="s">
        <v>192</v>
      </c>
      <c r="F209" s="22" t="s">
        <v>895</v>
      </c>
      <c r="G209" s="22" t="s">
        <v>896</v>
      </c>
      <c r="H209" s="29"/>
      <c r="I209" s="29"/>
      <c r="J209" s="141"/>
      <c r="K209" s="31">
        <v>10000000</v>
      </c>
      <c r="L209" s="22" t="s">
        <v>897</v>
      </c>
      <c r="M209" s="24"/>
      <c r="N209" s="24"/>
      <c r="O209" s="24"/>
      <c r="P209" s="30"/>
      <c r="Q209" s="30"/>
      <c r="R209" s="24"/>
      <c r="S209" s="24"/>
      <c r="T209" s="31">
        <v>10000000</v>
      </c>
      <c r="U209" s="25">
        <f t="shared" si="71"/>
        <v>10000000</v>
      </c>
      <c r="V209" s="24"/>
      <c r="W209" s="24"/>
      <c r="X209" s="24"/>
      <c r="Y209" s="25">
        <f t="shared" si="72"/>
        <v>0</v>
      </c>
      <c r="Z209" s="24"/>
      <c r="AA209" s="24"/>
      <c r="AB209" s="24"/>
      <c r="AC209" s="25">
        <f t="shared" si="73"/>
        <v>0</v>
      </c>
      <c r="AD209" s="24"/>
      <c r="AE209" s="24"/>
      <c r="AF209" s="24"/>
      <c r="AG209" s="25">
        <f t="shared" si="74"/>
        <v>0</v>
      </c>
      <c r="AH209" s="25">
        <f t="shared" si="75"/>
        <v>10000000</v>
      </c>
      <c r="AI209" s="26">
        <f t="shared" si="76"/>
        <v>0</v>
      </c>
      <c r="AJ209" s="27">
        <f t="shared" si="70"/>
        <v>1.795573718800415E-3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outlineLevel="1" x14ac:dyDescent="0.25">
      <c r="A210" s="18">
        <v>5</v>
      </c>
      <c r="B210" s="19"/>
      <c r="C210" s="64" t="s">
        <v>301</v>
      </c>
      <c r="D210" s="21">
        <v>45351</v>
      </c>
      <c r="E210" s="30" t="s">
        <v>586</v>
      </c>
      <c r="F210" s="22" t="s">
        <v>895</v>
      </c>
      <c r="G210" s="22" t="s">
        <v>896</v>
      </c>
      <c r="H210" s="29"/>
      <c r="I210" s="29"/>
      <c r="J210" s="141"/>
      <c r="K210" s="31">
        <v>9700000</v>
      </c>
      <c r="L210" s="22" t="s">
        <v>897</v>
      </c>
      <c r="M210" s="24"/>
      <c r="N210" s="24"/>
      <c r="O210" s="24"/>
      <c r="P210" s="30"/>
      <c r="Q210" s="30"/>
      <c r="R210" s="24"/>
      <c r="S210" s="24"/>
      <c r="T210" s="31">
        <v>9700000</v>
      </c>
      <c r="U210" s="25">
        <f t="shared" si="71"/>
        <v>9700000</v>
      </c>
      <c r="V210" s="24"/>
      <c r="W210" s="24"/>
      <c r="X210" s="24"/>
      <c r="Y210" s="25">
        <f t="shared" si="72"/>
        <v>0</v>
      </c>
      <c r="Z210" s="24"/>
      <c r="AA210" s="24"/>
      <c r="AB210" s="24"/>
      <c r="AC210" s="25">
        <f t="shared" si="73"/>
        <v>0</v>
      </c>
      <c r="AD210" s="24"/>
      <c r="AE210" s="24"/>
      <c r="AF210" s="24"/>
      <c r="AG210" s="25">
        <f t="shared" si="74"/>
        <v>0</v>
      </c>
      <c r="AH210" s="25">
        <f t="shared" si="75"/>
        <v>9700000</v>
      </c>
      <c r="AI210" s="26">
        <f t="shared" si="76"/>
        <v>0</v>
      </c>
      <c r="AJ210" s="27">
        <f t="shared" si="70"/>
        <v>1.7417065072364026E-3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12.75" customHeight="1" outlineLevel="1" x14ac:dyDescent="0.25">
      <c r="A211" s="18">
        <v>6</v>
      </c>
      <c r="B211" s="19"/>
      <c r="C211" s="64" t="s">
        <v>359</v>
      </c>
      <c r="D211" s="21">
        <v>45351</v>
      </c>
      <c r="E211" s="30" t="s">
        <v>587</v>
      </c>
      <c r="F211" s="22" t="s">
        <v>895</v>
      </c>
      <c r="G211" s="22" t="s">
        <v>896</v>
      </c>
      <c r="H211" s="29"/>
      <c r="I211" s="29"/>
      <c r="J211" s="141"/>
      <c r="K211" s="31">
        <v>9100000</v>
      </c>
      <c r="L211" s="22" t="s">
        <v>897</v>
      </c>
      <c r="M211" s="24"/>
      <c r="N211" s="24"/>
      <c r="O211" s="24"/>
      <c r="P211" s="30"/>
      <c r="Q211" s="30"/>
      <c r="R211" s="24"/>
      <c r="S211" s="24"/>
      <c r="T211" s="31">
        <v>9100000</v>
      </c>
      <c r="U211" s="25">
        <f t="shared" si="71"/>
        <v>9100000</v>
      </c>
      <c r="V211" s="24"/>
      <c r="W211" s="24"/>
      <c r="X211" s="24"/>
      <c r="Y211" s="25">
        <f t="shared" si="72"/>
        <v>0</v>
      </c>
      <c r="Z211" s="24"/>
      <c r="AA211" s="24"/>
      <c r="AB211" s="24"/>
      <c r="AC211" s="25">
        <f t="shared" si="73"/>
        <v>0</v>
      </c>
      <c r="AD211" s="24"/>
      <c r="AE211" s="24"/>
      <c r="AF211" s="24"/>
      <c r="AG211" s="25">
        <f t="shared" si="74"/>
        <v>0</v>
      </c>
      <c r="AH211" s="25">
        <f t="shared" si="75"/>
        <v>9100000</v>
      </c>
      <c r="AI211" s="26">
        <f t="shared" si="76"/>
        <v>0</v>
      </c>
      <c r="AJ211" s="27">
        <f t="shared" si="70"/>
        <v>1.6339720841083776E-3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8">
        <v>7</v>
      </c>
      <c r="B212" s="19"/>
      <c r="C212" s="64" t="s">
        <v>588</v>
      </c>
      <c r="D212" s="21">
        <v>45373</v>
      </c>
      <c r="E212" s="30" t="s">
        <v>589</v>
      </c>
      <c r="F212" s="22" t="s">
        <v>895</v>
      </c>
      <c r="G212" s="22" t="s">
        <v>896</v>
      </c>
      <c r="H212" s="29"/>
      <c r="I212" s="29"/>
      <c r="J212" s="141"/>
      <c r="K212" s="31">
        <v>7000000</v>
      </c>
      <c r="L212" s="22" t="s">
        <v>897</v>
      </c>
      <c r="M212" s="24"/>
      <c r="N212" s="24"/>
      <c r="O212" s="24"/>
      <c r="P212" s="30"/>
      <c r="Q212" s="30"/>
      <c r="R212" s="24"/>
      <c r="S212" s="24"/>
      <c r="T212" s="31"/>
      <c r="U212" s="25">
        <f t="shared" si="71"/>
        <v>0</v>
      </c>
      <c r="V212" s="24">
        <v>7000000</v>
      </c>
      <c r="W212" s="24"/>
      <c r="X212" s="24"/>
      <c r="Y212" s="25">
        <f t="shared" si="72"/>
        <v>7000000</v>
      </c>
      <c r="Z212" s="24"/>
      <c r="AA212" s="24"/>
      <c r="AB212" s="24"/>
      <c r="AC212" s="25">
        <f t="shared" si="73"/>
        <v>0</v>
      </c>
      <c r="AD212" s="24"/>
      <c r="AE212" s="24"/>
      <c r="AF212" s="24"/>
      <c r="AG212" s="25">
        <f t="shared" si="74"/>
        <v>0</v>
      </c>
      <c r="AH212" s="25">
        <f t="shared" si="75"/>
        <v>7000000</v>
      </c>
      <c r="AI212" s="26">
        <f t="shared" si="76"/>
        <v>0</v>
      </c>
      <c r="AJ212" s="27">
        <f t="shared" si="70"/>
        <v>1.2569016031602905E-3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8">
        <v>8</v>
      </c>
      <c r="B213" s="19"/>
      <c r="C213" s="64" t="s">
        <v>508</v>
      </c>
      <c r="D213" s="21">
        <v>45351</v>
      </c>
      <c r="E213" s="30" t="s">
        <v>590</v>
      </c>
      <c r="F213" s="22" t="s">
        <v>895</v>
      </c>
      <c r="G213" s="22" t="s">
        <v>896</v>
      </c>
      <c r="H213" s="29"/>
      <c r="I213" s="29"/>
      <c r="J213" s="141"/>
      <c r="K213" s="31">
        <v>7900000</v>
      </c>
      <c r="L213" s="22" t="s">
        <v>897</v>
      </c>
      <c r="M213" s="24"/>
      <c r="N213" s="24"/>
      <c r="O213" s="24"/>
      <c r="P213" s="30"/>
      <c r="Q213" s="30"/>
      <c r="R213" s="24"/>
      <c r="S213" s="24"/>
      <c r="T213" s="31">
        <v>7900000</v>
      </c>
      <c r="U213" s="25">
        <f t="shared" si="71"/>
        <v>7900000</v>
      </c>
      <c r="V213" s="24"/>
      <c r="W213" s="24"/>
      <c r="X213" s="24"/>
      <c r="Y213" s="25">
        <f t="shared" si="72"/>
        <v>0</v>
      </c>
      <c r="Z213" s="24"/>
      <c r="AA213" s="24"/>
      <c r="AB213" s="24"/>
      <c r="AC213" s="25">
        <f t="shared" si="73"/>
        <v>0</v>
      </c>
      <c r="AD213" s="24"/>
      <c r="AE213" s="24"/>
      <c r="AF213" s="24"/>
      <c r="AG213" s="25">
        <f t="shared" si="74"/>
        <v>0</v>
      </c>
      <c r="AH213" s="25">
        <f t="shared" si="75"/>
        <v>7900000</v>
      </c>
      <c r="AI213" s="26">
        <f t="shared" si="76"/>
        <v>0</v>
      </c>
      <c r="AJ213" s="27">
        <f t="shared" si="70"/>
        <v>1.4185032378523279E-3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8">
        <v>9</v>
      </c>
      <c r="B214" s="19"/>
      <c r="C214" s="64" t="s">
        <v>357</v>
      </c>
      <c r="D214" s="21">
        <v>45351</v>
      </c>
      <c r="E214" s="30" t="s">
        <v>591</v>
      </c>
      <c r="F214" s="22" t="s">
        <v>895</v>
      </c>
      <c r="G214" s="22" t="s">
        <v>896</v>
      </c>
      <c r="H214" s="29"/>
      <c r="I214" s="29"/>
      <c r="J214" s="141"/>
      <c r="K214" s="31">
        <v>14400000</v>
      </c>
      <c r="L214" s="22" t="s">
        <v>897</v>
      </c>
      <c r="M214" s="24"/>
      <c r="N214" s="24"/>
      <c r="O214" s="24"/>
      <c r="P214" s="30"/>
      <c r="Q214" s="30"/>
      <c r="R214" s="24"/>
      <c r="S214" s="24"/>
      <c r="T214" s="31">
        <v>14400000</v>
      </c>
      <c r="U214" s="25">
        <f t="shared" si="71"/>
        <v>14400000</v>
      </c>
      <c r="V214" s="24"/>
      <c r="W214" s="24"/>
      <c r="X214" s="24"/>
      <c r="Y214" s="25">
        <f t="shared" si="72"/>
        <v>0</v>
      </c>
      <c r="Z214" s="24"/>
      <c r="AA214" s="24"/>
      <c r="AB214" s="24"/>
      <c r="AC214" s="25">
        <f t="shared" si="73"/>
        <v>0</v>
      </c>
      <c r="AD214" s="24"/>
      <c r="AE214" s="24"/>
      <c r="AF214" s="24"/>
      <c r="AG214" s="25">
        <f t="shared" si="74"/>
        <v>0</v>
      </c>
      <c r="AH214" s="25">
        <f t="shared" si="75"/>
        <v>14400000</v>
      </c>
      <c r="AI214" s="26">
        <f t="shared" si="76"/>
        <v>0</v>
      </c>
      <c r="AJ214" s="27">
        <f t="shared" si="70"/>
        <v>2.5856261550725977E-3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customHeight="1" outlineLevel="1" x14ac:dyDescent="0.25">
      <c r="A215" s="18">
        <v>10</v>
      </c>
      <c r="B215" s="19"/>
      <c r="C215" s="64" t="s">
        <v>366</v>
      </c>
      <c r="D215" s="21">
        <v>45351</v>
      </c>
      <c r="E215" s="30" t="s">
        <v>592</v>
      </c>
      <c r="F215" s="22" t="s">
        <v>895</v>
      </c>
      <c r="G215" s="22" t="s">
        <v>896</v>
      </c>
      <c r="H215" s="29"/>
      <c r="I215" s="29"/>
      <c r="J215" s="141"/>
      <c r="K215" s="31">
        <v>7600000</v>
      </c>
      <c r="L215" s="22" t="s">
        <v>897</v>
      </c>
      <c r="M215" s="24"/>
      <c r="N215" s="24"/>
      <c r="O215" s="24"/>
      <c r="P215" s="30"/>
      <c r="Q215" s="30"/>
      <c r="R215" s="24"/>
      <c r="S215" s="24"/>
      <c r="T215" s="31">
        <v>7600000</v>
      </c>
      <c r="U215" s="25">
        <f t="shared" si="71"/>
        <v>7600000</v>
      </c>
      <c r="V215" s="24"/>
      <c r="W215" s="24"/>
      <c r="X215" s="24"/>
      <c r="Y215" s="25">
        <f t="shared" si="72"/>
        <v>0</v>
      </c>
      <c r="Z215" s="24"/>
      <c r="AA215" s="24"/>
      <c r="AB215" s="24"/>
      <c r="AC215" s="25">
        <f t="shared" si="73"/>
        <v>0</v>
      </c>
      <c r="AD215" s="24"/>
      <c r="AE215" s="24"/>
      <c r="AF215" s="24"/>
      <c r="AG215" s="25">
        <f t="shared" si="74"/>
        <v>0</v>
      </c>
      <c r="AH215" s="25">
        <f t="shared" si="75"/>
        <v>7600000</v>
      </c>
      <c r="AI215" s="26">
        <f t="shared" si="76"/>
        <v>0</v>
      </c>
      <c r="AJ215" s="27">
        <f t="shared" si="70"/>
        <v>1.3646360262883153E-3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8">
        <v>11</v>
      </c>
      <c r="B216" s="19"/>
      <c r="C216" s="64" t="s">
        <v>299</v>
      </c>
      <c r="D216" s="21">
        <v>45350</v>
      </c>
      <c r="E216" s="30" t="s">
        <v>593</v>
      </c>
      <c r="F216" s="22" t="s">
        <v>895</v>
      </c>
      <c r="G216" s="22" t="s">
        <v>896</v>
      </c>
      <c r="H216" s="29"/>
      <c r="I216" s="29"/>
      <c r="J216" s="141"/>
      <c r="K216" s="31">
        <v>8900000</v>
      </c>
      <c r="L216" s="22" t="s">
        <v>897</v>
      </c>
      <c r="M216" s="24"/>
      <c r="N216" s="24"/>
      <c r="O216" s="24"/>
      <c r="P216" s="30"/>
      <c r="Q216" s="30"/>
      <c r="R216" s="24"/>
      <c r="S216" s="24"/>
      <c r="T216" s="31">
        <v>8900000</v>
      </c>
      <c r="U216" s="25">
        <f t="shared" si="71"/>
        <v>8900000</v>
      </c>
      <c r="V216" s="24"/>
      <c r="W216" s="24"/>
      <c r="X216" s="24"/>
      <c r="Y216" s="25">
        <f t="shared" si="72"/>
        <v>0</v>
      </c>
      <c r="Z216" s="24"/>
      <c r="AA216" s="24"/>
      <c r="AB216" s="24"/>
      <c r="AC216" s="25">
        <f t="shared" si="73"/>
        <v>0</v>
      </c>
      <c r="AD216" s="24"/>
      <c r="AE216" s="24"/>
      <c r="AF216" s="24"/>
      <c r="AG216" s="25">
        <f t="shared" si="74"/>
        <v>0</v>
      </c>
      <c r="AH216" s="25">
        <f t="shared" si="75"/>
        <v>8900000</v>
      </c>
      <c r="AI216" s="26">
        <f t="shared" si="76"/>
        <v>0</v>
      </c>
      <c r="AJ216" s="27">
        <f t="shared" si="70"/>
        <v>1.5980606097323693E-3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12.75" customHeight="1" outlineLevel="1" x14ac:dyDescent="0.25">
      <c r="A217" s="18">
        <v>12</v>
      </c>
      <c r="B217" s="19"/>
      <c r="C217" s="64" t="s">
        <v>115</v>
      </c>
      <c r="D217" s="21">
        <v>45351</v>
      </c>
      <c r="E217" s="30" t="s">
        <v>594</v>
      </c>
      <c r="F217" s="22" t="s">
        <v>895</v>
      </c>
      <c r="G217" s="22" t="s">
        <v>896</v>
      </c>
      <c r="H217" s="29"/>
      <c r="I217" s="29"/>
      <c r="J217" s="141"/>
      <c r="K217" s="31">
        <v>14600000</v>
      </c>
      <c r="L217" s="22" t="s">
        <v>897</v>
      </c>
      <c r="M217" s="24"/>
      <c r="N217" s="24"/>
      <c r="O217" s="24"/>
      <c r="P217" s="30"/>
      <c r="Q217" s="30"/>
      <c r="R217" s="24"/>
      <c r="S217" s="24"/>
      <c r="T217" s="31">
        <v>14600000</v>
      </c>
      <c r="U217" s="25">
        <f t="shared" si="71"/>
        <v>14600000</v>
      </c>
      <c r="V217" s="24"/>
      <c r="W217" s="24"/>
      <c r="X217" s="24"/>
      <c r="Y217" s="25">
        <f t="shared" si="72"/>
        <v>0</v>
      </c>
      <c r="Z217" s="24"/>
      <c r="AA217" s="24"/>
      <c r="AB217" s="24"/>
      <c r="AC217" s="25">
        <f t="shared" si="73"/>
        <v>0</v>
      </c>
      <c r="AD217" s="24"/>
      <c r="AE217" s="24"/>
      <c r="AF217" s="24"/>
      <c r="AG217" s="25">
        <f t="shared" si="74"/>
        <v>0</v>
      </c>
      <c r="AH217" s="25">
        <f t="shared" si="75"/>
        <v>14600000</v>
      </c>
      <c r="AI217" s="26">
        <f t="shared" si="76"/>
        <v>0</v>
      </c>
      <c r="AJ217" s="27">
        <f t="shared" si="70"/>
        <v>2.6215376294486058E-3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8">
        <v>13</v>
      </c>
      <c r="B218" s="19"/>
      <c r="C218" s="64" t="s">
        <v>111</v>
      </c>
      <c r="D218" s="21">
        <v>45351</v>
      </c>
      <c r="E218" s="30" t="s">
        <v>595</v>
      </c>
      <c r="F218" s="22" t="s">
        <v>895</v>
      </c>
      <c r="G218" s="22" t="s">
        <v>896</v>
      </c>
      <c r="H218" s="29"/>
      <c r="I218" s="29"/>
      <c r="J218" s="141"/>
      <c r="K218" s="31">
        <v>10700000</v>
      </c>
      <c r="L218" s="22" t="s">
        <v>897</v>
      </c>
      <c r="M218" s="24"/>
      <c r="N218" s="24"/>
      <c r="O218" s="24"/>
      <c r="P218" s="30"/>
      <c r="Q218" s="30"/>
      <c r="R218" s="24"/>
      <c r="S218" s="24"/>
      <c r="T218" s="31">
        <v>10700000</v>
      </c>
      <c r="U218" s="25">
        <f t="shared" si="71"/>
        <v>10700000</v>
      </c>
      <c r="V218" s="24"/>
      <c r="W218" s="24"/>
      <c r="X218" s="24"/>
      <c r="Y218" s="25">
        <f t="shared" si="72"/>
        <v>0</v>
      </c>
      <c r="Z218" s="24"/>
      <c r="AA218" s="24"/>
      <c r="AB218" s="24"/>
      <c r="AC218" s="25">
        <f t="shared" si="73"/>
        <v>0</v>
      </c>
      <c r="AD218" s="24"/>
      <c r="AE218" s="24"/>
      <c r="AF218" s="24"/>
      <c r="AG218" s="25">
        <f t="shared" si="74"/>
        <v>0</v>
      </c>
      <c r="AH218" s="25">
        <f t="shared" si="75"/>
        <v>10700000</v>
      </c>
      <c r="AI218" s="26">
        <f t="shared" si="76"/>
        <v>0</v>
      </c>
      <c r="AJ218" s="27">
        <f t="shared" si="70"/>
        <v>1.921263879116444E-3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12.75" customHeight="1" outlineLevel="1" x14ac:dyDescent="0.25">
      <c r="A219" s="18">
        <v>14</v>
      </c>
      <c r="B219" s="19"/>
      <c r="C219" s="64" t="s">
        <v>521</v>
      </c>
      <c r="D219" s="21">
        <v>45351</v>
      </c>
      <c r="E219" s="30" t="s">
        <v>596</v>
      </c>
      <c r="F219" s="22" t="s">
        <v>895</v>
      </c>
      <c r="G219" s="22" t="s">
        <v>896</v>
      </c>
      <c r="H219" s="29"/>
      <c r="I219" s="29"/>
      <c r="J219" s="141"/>
      <c r="K219" s="31">
        <v>7200000</v>
      </c>
      <c r="L219" s="22" t="s">
        <v>897</v>
      </c>
      <c r="M219" s="24"/>
      <c r="N219" s="24"/>
      <c r="O219" s="24"/>
      <c r="P219" s="30"/>
      <c r="Q219" s="30"/>
      <c r="R219" s="24"/>
      <c r="S219" s="24"/>
      <c r="T219" s="31">
        <v>7200000</v>
      </c>
      <c r="U219" s="25">
        <f t="shared" si="71"/>
        <v>7200000</v>
      </c>
      <c r="V219" s="24"/>
      <c r="W219" s="24"/>
      <c r="X219" s="24"/>
      <c r="Y219" s="25">
        <f t="shared" si="72"/>
        <v>0</v>
      </c>
      <c r="Z219" s="24"/>
      <c r="AA219" s="24"/>
      <c r="AB219" s="24"/>
      <c r="AC219" s="25">
        <f t="shared" si="73"/>
        <v>0</v>
      </c>
      <c r="AD219" s="24"/>
      <c r="AE219" s="24"/>
      <c r="AF219" s="24"/>
      <c r="AG219" s="25">
        <f t="shared" si="74"/>
        <v>0</v>
      </c>
      <c r="AH219" s="25">
        <f t="shared" si="75"/>
        <v>7200000</v>
      </c>
      <c r="AI219" s="26">
        <f t="shared" si="76"/>
        <v>0</v>
      </c>
      <c r="AJ219" s="27">
        <f t="shared" si="70"/>
        <v>1.2928130775362989E-3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outlineLevel="1" x14ac:dyDescent="0.25">
      <c r="A220" s="18">
        <v>15</v>
      </c>
      <c r="B220" s="19"/>
      <c r="C220" s="64" t="s">
        <v>514</v>
      </c>
      <c r="D220" s="21">
        <v>45355</v>
      </c>
      <c r="E220" s="30" t="s">
        <v>597</v>
      </c>
      <c r="F220" s="22" t="s">
        <v>895</v>
      </c>
      <c r="G220" s="22" t="s">
        <v>896</v>
      </c>
      <c r="H220" s="29"/>
      <c r="I220" s="29"/>
      <c r="J220" s="141"/>
      <c r="K220" s="31">
        <v>6000000</v>
      </c>
      <c r="L220" s="22" t="s">
        <v>897</v>
      </c>
      <c r="M220" s="24"/>
      <c r="N220" s="24"/>
      <c r="O220" s="24"/>
      <c r="P220" s="30"/>
      <c r="Q220" s="30"/>
      <c r="R220" s="24"/>
      <c r="S220" s="24"/>
      <c r="T220" s="31">
        <v>6000000</v>
      </c>
      <c r="U220" s="25">
        <f t="shared" si="71"/>
        <v>6000000</v>
      </c>
      <c r="V220" s="24"/>
      <c r="W220" s="24"/>
      <c r="X220" s="24"/>
      <c r="Y220" s="25">
        <f t="shared" si="72"/>
        <v>0</v>
      </c>
      <c r="Z220" s="24"/>
      <c r="AA220" s="24"/>
      <c r="AB220" s="24"/>
      <c r="AC220" s="25">
        <f t="shared" si="73"/>
        <v>0</v>
      </c>
      <c r="AD220" s="24"/>
      <c r="AE220" s="24"/>
      <c r="AF220" s="24"/>
      <c r="AG220" s="25">
        <f t="shared" si="74"/>
        <v>0</v>
      </c>
      <c r="AH220" s="25">
        <f t="shared" si="75"/>
        <v>6000000</v>
      </c>
      <c r="AI220" s="26">
        <f t="shared" si="76"/>
        <v>0</v>
      </c>
      <c r="AJ220" s="27">
        <f t="shared" si="70"/>
        <v>1.0773442312802489E-3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12.75" customHeight="1" outlineLevel="1" x14ac:dyDescent="0.25">
      <c r="A221" s="18">
        <v>16</v>
      </c>
      <c r="B221" s="19"/>
      <c r="C221" s="64" t="s">
        <v>533</v>
      </c>
      <c r="D221" s="21">
        <v>45351</v>
      </c>
      <c r="E221" s="30" t="s">
        <v>598</v>
      </c>
      <c r="F221" s="22" t="s">
        <v>895</v>
      </c>
      <c r="G221" s="22" t="s">
        <v>896</v>
      </c>
      <c r="H221" s="29"/>
      <c r="I221" s="29"/>
      <c r="J221" s="141"/>
      <c r="K221" s="31">
        <v>7100000</v>
      </c>
      <c r="L221" s="22" t="s">
        <v>897</v>
      </c>
      <c r="M221" s="24"/>
      <c r="N221" s="24"/>
      <c r="O221" s="24"/>
      <c r="P221" s="30"/>
      <c r="Q221" s="30"/>
      <c r="R221" s="24"/>
      <c r="S221" s="24"/>
      <c r="T221" s="31">
        <v>7100000</v>
      </c>
      <c r="U221" s="25">
        <f t="shared" si="71"/>
        <v>7100000</v>
      </c>
      <c r="V221" s="24"/>
      <c r="W221" s="24"/>
      <c r="X221" s="24"/>
      <c r="Y221" s="25">
        <f t="shared" si="72"/>
        <v>0</v>
      </c>
      <c r="Z221" s="24"/>
      <c r="AA221" s="24"/>
      <c r="AB221" s="24"/>
      <c r="AC221" s="25">
        <f t="shared" si="73"/>
        <v>0</v>
      </c>
      <c r="AD221" s="24"/>
      <c r="AE221" s="24"/>
      <c r="AF221" s="24"/>
      <c r="AG221" s="25">
        <f t="shared" si="74"/>
        <v>0</v>
      </c>
      <c r="AH221" s="25">
        <f t="shared" si="75"/>
        <v>7100000</v>
      </c>
      <c r="AI221" s="26">
        <f t="shared" si="76"/>
        <v>0</v>
      </c>
      <c r="AJ221" s="27">
        <f t="shared" si="70"/>
        <v>1.2748573403482946E-3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outlineLevel="1" x14ac:dyDescent="0.25">
      <c r="A222" s="18">
        <v>17</v>
      </c>
      <c r="B222" s="19"/>
      <c r="C222" s="64" t="s">
        <v>501</v>
      </c>
      <c r="D222" s="21">
        <v>45355</v>
      </c>
      <c r="E222" s="30" t="s">
        <v>599</v>
      </c>
      <c r="F222" s="22" t="s">
        <v>895</v>
      </c>
      <c r="G222" s="22" t="s">
        <v>896</v>
      </c>
      <c r="H222" s="29"/>
      <c r="I222" s="29"/>
      <c r="J222" s="141"/>
      <c r="K222" s="31">
        <v>5500000</v>
      </c>
      <c r="L222" s="22" t="s">
        <v>897</v>
      </c>
      <c r="M222" s="24"/>
      <c r="N222" s="24"/>
      <c r="O222" s="24"/>
      <c r="P222" s="30"/>
      <c r="Q222" s="30"/>
      <c r="R222" s="24"/>
      <c r="S222" s="24"/>
      <c r="T222" s="31">
        <v>5500000</v>
      </c>
      <c r="U222" s="25">
        <f t="shared" si="71"/>
        <v>5500000</v>
      </c>
      <c r="V222" s="24"/>
      <c r="W222" s="24"/>
      <c r="X222" s="24"/>
      <c r="Y222" s="25">
        <f t="shared" si="72"/>
        <v>0</v>
      </c>
      <c r="Z222" s="24"/>
      <c r="AA222" s="24"/>
      <c r="AB222" s="24"/>
      <c r="AC222" s="25">
        <f t="shared" si="73"/>
        <v>0</v>
      </c>
      <c r="AD222" s="24"/>
      <c r="AE222" s="24"/>
      <c r="AF222" s="24"/>
      <c r="AG222" s="25">
        <f t="shared" si="74"/>
        <v>0</v>
      </c>
      <c r="AH222" s="25">
        <f t="shared" si="75"/>
        <v>5500000</v>
      </c>
      <c r="AI222" s="26">
        <f t="shared" si="76"/>
        <v>0</v>
      </c>
      <c r="AJ222" s="27">
        <f t="shared" si="70"/>
        <v>9.875655453402282E-4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12.75" customHeight="1" outlineLevel="1" x14ac:dyDescent="0.25">
      <c r="A223" s="18">
        <v>18</v>
      </c>
      <c r="B223" s="19"/>
      <c r="C223" s="64" t="s">
        <v>368</v>
      </c>
      <c r="D223" s="21">
        <v>45351</v>
      </c>
      <c r="E223" s="30" t="s">
        <v>600</v>
      </c>
      <c r="F223" s="22" t="s">
        <v>895</v>
      </c>
      <c r="G223" s="22" t="s">
        <v>896</v>
      </c>
      <c r="H223" s="29"/>
      <c r="I223" s="29"/>
      <c r="J223" s="141"/>
      <c r="K223" s="31">
        <v>16570000</v>
      </c>
      <c r="L223" s="22" t="s">
        <v>897</v>
      </c>
      <c r="M223" s="24"/>
      <c r="N223" s="24"/>
      <c r="O223" s="24"/>
      <c r="P223" s="30"/>
      <c r="Q223" s="30"/>
      <c r="R223" s="24"/>
      <c r="S223" s="24"/>
      <c r="T223" s="31">
        <v>16570000</v>
      </c>
      <c r="U223" s="25">
        <f t="shared" si="71"/>
        <v>16570000</v>
      </c>
      <c r="V223" s="24"/>
      <c r="W223" s="24"/>
      <c r="X223" s="24"/>
      <c r="Y223" s="25">
        <f t="shared" si="72"/>
        <v>0</v>
      </c>
      <c r="Z223" s="24"/>
      <c r="AA223" s="24"/>
      <c r="AB223" s="24"/>
      <c r="AC223" s="25">
        <f t="shared" si="73"/>
        <v>0</v>
      </c>
      <c r="AD223" s="24"/>
      <c r="AE223" s="24"/>
      <c r="AF223" s="24"/>
      <c r="AG223" s="25">
        <f t="shared" si="74"/>
        <v>0</v>
      </c>
      <c r="AH223" s="25">
        <f t="shared" si="75"/>
        <v>16570000</v>
      </c>
      <c r="AI223" s="26">
        <f t="shared" si="76"/>
        <v>0</v>
      </c>
      <c r="AJ223" s="27">
        <f t="shared" si="70"/>
        <v>2.9752656520522875E-3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8">
        <v>19</v>
      </c>
      <c r="B224" s="19"/>
      <c r="C224" s="64" t="s">
        <v>601</v>
      </c>
      <c r="D224" s="21">
        <v>45366</v>
      </c>
      <c r="E224" s="30" t="s">
        <v>602</v>
      </c>
      <c r="F224" s="22" t="s">
        <v>895</v>
      </c>
      <c r="G224" s="22" t="s">
        <v>896</v>
      </c>
      <c r="H224" s="29"/>
      <c r="I224" s="29"/>
      <c r="J224" s="141"/>
      <c r="K224" s="31">
        <v>24800000</v>
      </c>
      <c r="L224" s="22" t="s">
        <v>897</v>
      </c>
      <c r="M224" s="24"/>
      <c r="N224" s="24"/>
      <c r="O224" s="24"/>
      <c r="P224" s="30"/>
      <c r="Q224" s="30"/>
      <c r="R224" s="24"/>
      <c r="S224" s="24"/>
      <c r="T224" s="31"/>
      <c r="U224" s="25">
        <f t="shared" si="71"/>
        <v>0</v>
      </c>
      <c r="V224" s="24">
        <v>24800000</v>
      </c>
      <c r="W224" s="24"/>
      <c r="X224" s="24"/>
      <c r="Y224" s="25">
        <f t="shared" si="72"/>
        <v>24800000</v>
      </c>
      <c r="Z224" s="24"/>
      <c r="AA224" s="24"/>
      <c r="AB224" s="24"/>
      <c r="AC224" s="25">
        <f t="shared" si="73"/>
        <v>0</v>
      </c>
      <c r="AD224" s="24"/>
      <c r="AE224" s="24"/>
      <c r="AF224" s="24"/>
      <c r="AG224" s="25">
        <f t="shared" si="74"/>
        <v>0</v>
      </c>
      <c r="AH224" s="25">
        <f t="shared" si="75"/>
        <v>24800000</v>
      </c>
      <c r="AI224" s="26">
        <f t="shared" si="76"/>
        <v>0</v>
      </c>
      <c r="AJ224" s="27">
        <f t="shared" si="70"/>
        <v>4.4530228226250289E-3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12.75" customHeight="1" outlineLevel="1" x14ac:dyDescent="0.25">
      <c r="A225" s="18">
        <v>20</v>
      </c>
      <c r="B225" s="19"/>
      <c r="C225" s="64" t="s">
        <v>141</v>
      </c>
      <c r="D225" s="21">
        <v>45351</v>
      </c>
      <c r="E225" s="30" t="s">
        <v>603</v>
      </c>
      <c r="F225" s="22" t="s">
        <v>895</v>
      </c>
      <c r="G225" s="22" t="s">
        <v>896</v>
      </c>
      <c r="H225" s="29"/>
      <c r="I225" s="29"/>
      <c r="J225" s="141"/>
      <c r="K225" s="31">
        <v>5200000</v>
      </c>
      <c r="L225" s="22" t="s">
        <v>897</v>
      </c>
      <c r="M225" s="24"/>
      <c r="N225" s="24"/>
      <c r="O225" s="24"/>
      <c r="P225" s="30"/>
      <c r="Q225" s="30"/>
      <c r="R225" s="24"/>
      <c r="S225" s="24"/>
      <c r="T225" s="31">
        <v>5200000</v>
      </c>
      <c r="U225" s="25">
        <f t="shared" si="71"/>
        <v>5200000</v>
      </c>
      <c r="V225" s="24"/>
      <c r="W225" s="24"/>
      <c r="X225" s="24"/>
      <c r="Y225" s="25">
        <f t="shared" si="72"/>
        <v>0</v>
      </c>
      <c r="Z225" s="24"/>
      <c r="AA225" s="24"/>
      <c r="AB225" s="24"/>
      <c r="AC225" s="25">
        <f t="shared" si="73"/>
        <v>0</v>
      </c>
      <c r="AD225" s="24"/>
      <c r="AE225" s="24"/>
      <c r="AF225" s="24"/>
      <c r="AG225" s="25">
        <f t="shared" si="74"/>
        <v>0</v>
      </c>
      <c r="AH225" s="25">
        <f t="shared" si="75"/>
        <v>5200000</v>
      </c>
      <c r="AI225" s="26">
        <f t="shared" si="76"/>
        <v>0</v>
      </c>
      <c r="AJ225" s="27">
        <f t="shared" si="70"/>
        <v>9.3369833377621582E-4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outlineLevel="1" x14ac:dyDescent="0.25">
      <c r="A226" s="18">
        <v>21</v>
      </c>
      <c r="B226" s="19"/>
      <c r="C226" s="64" t="s">
        <v>604</v>
      </c>
      <c r="D226" s="21">
        <v>45356</v>
      </c>
      <c r="E226" s="30" t="s">
        <v>605</v>
      </c>
      <c r="F226" s="22" t="s">
        <v>895</v>
      </c>
      <c r="G226" s="22" t="s">
        <v>896</v>
      </c>
      <c r="H226" s="29"/>
      <c r="I226" s="29"/>
      <c r="J226" s="141"/>
      <c r="K226" s="31">
        <v>11700000</v>
      </c>
      <c r="L226" s="22" t="s">
        <v>897</v>
      </c>
      <c r="M226" s="24"/>
      <c r="N226" s="24"/>
      <c r="O226" s="24"/>
      <c r="P226" s="30"/>
      <c r="Q226" s="30"/>
      <c r="R226" s="24"/>
      <c r="S226" s="24"/>
      <c r="T226" s="31">
        <v>11700000</v>
      </c>
      <c r="U226" s="25">
        <f t="shared" si="71"/>
        <v>11700000</v>
      </c>
      <c r="V226" s="24"/>
      <c r="W226" s="24"/>
      <c r="X226" s="24"/>
      <c r="Y226" s="25">
        <f t="shared" si="72"/>
        <v>0</v>
      </c>
      <c r="Z226" s="24"/>
      <c r="AA226" s="24"/>
      <c r="AB226" s="24"/>
      <c r="AC226" s="25">
        <f t="shared" si="73"/>
        <v>0</v>
      </c>
      <c r="AD226" s="24"/>
      <c r="AE226" s="24"/>
      <c r="AF226" s="24"/>
      <c r="AG226" s="25">
        <f t="shared" si="74"/>
        <v>0</v>
      </c>
      <c r="AH226" s="25">
        <f t="shared" si="75"/>
        <v>11700000</v>
      </c>
      <c r="AI226" s="26">
        <f t="shared" si="76"/>
        <v>0</v>
      </c>
      <c r="AJ226" s="27">
        <f t="shared" si="70"/>
        <v>2.1008212509964854E-3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12.75" customHeight="1" outlineLevel="1" x14ac:dyDescent="0.25">
      <c r="A227" s="18">
        <v>22</v>
      </c>
      <c r="B227" s="19"/>
      <c r="C227" s="64" t="s">
        <v>124</v>
      </c>
      <c r="D227" s="21">
        <v>45351</v>
      </c>
      <c r="E227" s="30" t="s">
        <v>606</v>
      </c>
      <c r="F227" s="22" t="s">
        <v>895</v>
      </c>
      <c r="G227" s="22" t="s">
        <v>896</v>
      </c>
      <c r="H227" s="29"/>
      <c r="I227" s="29"/>
      <c r="J227" s="141"/>
      <c r="K227" s="31">
        <v>7800000</v>
      </c>
      <c r="L227" s="22" t="s">
        <v>897</v>
      </c>
      <c r="M227" s="24"/>
      <c r="N227" s="24"/>
      <c r="O227" s="24"/>
      <c r="P227" s="30"/>
      <c r="Q227" s="30"/>
      <c r="R227" s="24"/>
      <c r="S227" s="24"/>
      <c r="T227" s="31">
        <v>7800000</v>
      </c>
      <c r="U227" s="25">
        <f t="shared" si="71"/>
        <v>7800000</v>
      </c>
      <c r="V227" s="24"/>
      <c r="W227" s="24"/>
      <c r="X227" s="24"/>
      <c r="Y227" s="25">
        <f t="shared" si="72"/>
        <v>0</v>
      </c>
      <c r="Z227" s="24"/>
      <c r="AA227" s="24"/>
      <c r="AB227" s="24"/>
      <c r="AC227" s="25">
        <f t="shared" si="73"/>
        <v>0</v>
      </c>
      <c r="AD227" s="24"/>
      <c r="AE227" s="24"/>
      <c r="AF227" s="24"/>
      <c r="AG227" s="25">
        <f t="shared" si="74"/>
        <v>0</v>
      </c>
      <c r="AH227" s="25">
        <f t="shared" si="75"/>
        <v>7800000</v>
      </c>
      <c r="AI227" s="26">
        <f t="shared" si="76"/>
        <v>0</v>
      </c>
      <c r="AJ227" s="27">
        <f t="shared" si="70"/>
        <v>1.4005475006643236E-3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outlineLevel="1" x14ac:dyDescent="0.25">
      <c r="A228" s="18">
        <v>23</v>
      </c>
      <c r="B228" s="19"/>
      <c r="C228" s="64" t="s">
        <v>536</v>
      </c>
      <c r="D228" s="21">
        <v>45351</v>
      </c>
      <c r="E228" s="30" t="s">
        <v>607</v>
      </c>
      <c r="F228" s="22" t="s">
        <v>895</v>
      </c>
      <c r="G228" s="22" t="s">
        <v>896</v>
      </c>
      <c r="H228" s="29"/>
      <c r="I228" s="29"/>
      <c r="J228" s="141"/>
      <c r="K228" s="31">
        <v>8300000</v>
      </c>
      <c r="L228" s="22" t="s">
        <v>897</v>
      </c>
      <c r="M228" s="24"/>
      <c r="N228" s="24"/>
      <c r="O228" s="24"/>
      <c r="P228" s="30"/>
      <c r="Q228" s="30"/>
      <c r="R228" s="24"/>
      <c r="S228" s="24"/>
      <c r="T228" s="31">
        <v>8300000</v>
      </c>
      <c r="U228" s="25">
        <f t="shared" si="71"/>
        <v>8300000</v>
      </c>
      <c r="V228" s="24"/>
      <c r="W228" s="24"/>
      <c r="X228" s="24"/>
      <c r="Y228" s="25">
        <f t="shared" si="72"/>
        <v>0</v>
      </c>
      <c r="Z228" s="24"/>
      <c r="AA228" s="24"/>
      <c r="AB228" s="24"/>
      <c r="AC228" s="25">
        <f t="shared" si="73"/>
        <v>0</v>
      </c>
      <c r="AD228" s="24"/>
      <c r="AE228" s="24"/>
      <c r="AF228" s="24"/>
      <c r="AG228" s="25">
        <f t="shared" si="74"/>
        <v>0</v>
      </c>
      <c r="AH228" s="25">
        <f t="shared" si="75"/>
        <v>8300000</v>
      </c>
      <c r="AI228" s="26">
        <f t="shared" si="76"/>
        <v>0</v>
      </c>
      <c r="AJ228" s="27">
        <f t="shared" si="70"/>
        <v>1.4903261866043443E-3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customHeight="1" outlineLevel="1" x14ac:dyDescent="0.25">
      <c r="A229" s="18">
        <v>24</v>
      </c>
      <c r="B229" s="19"/>
      <c r="C229" s="64" t="s">
        <v>531</v>
      </c>
      <c r="D229" s="21">
        <v>45351</v>
      </c>
      <c r="E229" s="30" t="s">
        <v>608</v>
      </c>
      <c r="F229" s="22" t="s">
        <v>895</v>
      </c>
      <c r="G229" s="22" t="s">
        <v>896</v>
      </c>
      <c r="H229" s="29"/>
      <c r="I229" s="29"/>
      <c r="J229" s="141"/>
      <c r="K229" s="31">
        <v>5800000</v>
      </c>
      <c r="L229" s="22" t="s">
        <v>897</v>
      </c>
      <c r="M229" s="24"/>
      <c r="N229" s="24"/>
      <c r="O229" s="24"/>
      <c r="P229" s="30"/>
      <c r="Q229" s="30"/>
      <c r="R229" s="24"/>
      <c r="S229" s="24"/>
      <c r="T229" s="31">
        <v>5800000</v>
      </c>
      <c r="U229" s="25">
        <f t="shared" si="71"/>
        <v>5800000</v>
      </c>
      <c r="V229" s="24"/>
      <c r="W229" s="24"/>
      <c r="X229" s="24"/>
      <c r="Y229" s="25">
        <f t="shared" si="72"/>
        <v>0</v>
      </c>
      <c r="Z229" s="24"/>
      <c r="AA229" s="24"/>
      <c r="AB229" s="24"/>
      <c r="AC229" s="25">
        <f t="shared" si="73"/>
        <v>0</v>
      </c>
      <c r="AD229" s="24"/>
      <c r="AE229" s="24"/>
      <c r="AF229" s="24"/>
      <c r="AG229" s="25">
        <f t="shared" si="74"/>
        <v>0</v>
      </c>
      <c r="AH229" s="25">
        <f t="shared" si="75"/>
        <v>5800000</v>
      </c>
      <c r="AI229" s="26">
        <f t="shared" si="76"/>
        <v>0</v>
      </c>
      <c r="AJ229" s="27">
        <f t="shared" si="70"/>
        <v>1.0414327569042406E-3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12.75" customHeight="1" outlineLevel="1" x14ac:dyDescent="0.25">
      <c r="A230" s="18">
        <v>25</v>
      </c>
      <c r="B230" s="19"/>
      <c r="C230" s="64" t="s">
        <v>609</v>
      </c>
      <c r="D230" s="21">
        <v>45350</v>
      </c>
      <c r="E230" s="30" t="s">
        <v>610</v>
      </c>
      <c r="F230" s="22" t="s">
        <v>895</v>
      </c>
      <c r="G230" s="22" t="s">
        <v>896</v>
      </c>
      <c r="H230" s="29"/>
      <c r="I230" s="29"/>
      <c r="J230" s="141"/>
      <c r="K230" s="31">
        <v>9500000</v>
      </c>
      <c r="L230" s="22" t="s">
        <v>897</v>
      </c>
      <c r="M230" s="24"/>
      <c r="N230" s="24"/>
      <c r="O230" s="24"/>
      <c r="P230" s="30"/>
      <c r="Q230" s="30"/>
      <c r="R230" s="24"/>
      <c r="S230" s="24"/>
      <c r="T230" s="31">
        <v>9500000</v>
      </c>
      <c r="U230" s="25">
        <f t="shared" si="71"/>
        <v>9500000</v>
      </c>
      <c r="V230" s="24"/>
      <c r="W230" s="24"/>
      <c r="X230" s="24"/>
      <c r="Y230" s="25">
        <f t="shared" si="72"/>
        <v>0</v>
      </c>
      <c r="Z230" s="24"/>
      <c r="AA230" s="24"/>
      <c r="AB230" s="24"/>
      <c r="AC230" s="25">
        <f t="shared" si="73"/>
        <v>0</v>
      </c>
      <c r="AD230" s="24"/>
      <c r="AE230" s="24"/>
      <c r="AF230" s="24"/>
      <c r="AG230" s="25">
        <f t="shared" si="74"/>
        <v>0</v>
      </c>
      <c r="AH230" s="25">
        <f t="shared" si="75"/>
        <v>9500000</v>
      </c>
      <c r="AI230" s="26">
        <f t="shared" si="76"/>
        <v>0</v>
      </c>
      <c r="AJ230" s="27">
        <f t="shared" si="70"/>
        <v>1.7057950328603943E-3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12.75" customHeight="1" outlineLevel="1" x14ac:dyDescent="0.25">
      <c r="A231" s="18">
        <v>26</v>
      </c>
      <c r="B231" s="19"/>
      <c r="C231" s="64" t="s">
        <v>611</v>
      </c>
      <c r="D231" s="21">
        <v>45363</v>
      </c>
      <c r="E231" s="30" t="s">
        <v>612</v>
      </c>
      <c r="F231" s="22" t="s">
        <v>895</v>
      </c>
      <c r="G231" s="22" t="s">
        <v>896</v>
      </c>
      <c r="H231" s="29"/>
      <c r="I231" s="29"/>
      <c r="J231" s="141"/>
      <c r="K231" s="31">
        <v>77500000</v>
      </c>
      <c r="L231" s="22" t="s">
        <v>897</v>
      </c>
      <c r="M231" s="24"/>
      <c r="N231" s="24"/>
      <c r="O231" s="24"/>
      <c r="P231" s="30"/>
      <c r="Q231" s="30"/>
      <c r="R231" s="24"/>
      <c r="S231" s="24"/>
      <c r="T231" s="31">
        <v>77500000</v>
      </c>
      <c r="U231" s="25">
        <f t="shared" si="71"/>
        <v>77500000</v>
      </c>
      <c r="V231" s="24"/>
      <c r="W231" s="24"/>
      <c r="X231" s="24"/>
      <c r="Y231" s="25">
        <f t="shared" si="72"/>
        <v>0</v>
      </c>
      <c r="Z231" s="24"/>
      <c r="AA231" s="24"/>
      <c r="AB231" s="24"/>
      <c r="AC231" s="25">
        <f t="shared" si="73"/>
        <v>0</v>
      </c>
      <c r="AD231" s="24"/>
      <c r="AE231" s="24"/>
      <c r="AF231" s="24"/>
      <c r="AG231" s="25">
        <f t="shared" si="74"/>
        <v>0</v>
      </c>
      <c r="AH231" s="25">
        <f t="shared" si="75"/>
        <v>77500000</v>
      </c>
      <c r="AI231" s="26">
        <f t="shared" si="76"/>
        <v>0</v>
      </c>
      <c r="AJ231" s="27">
        <f t="shared" si="70"/>
        <v>1.3915696320703216E-2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outlineLevel="1" x14ac:dyDescent="0.25">
      <c r="A232" s="18">
        <v>27</v>
      </c>
      <c r="B232" s="19"/>
      <c r="C232" s="64" t="s">
        <v>117</v>
      </c>
      <c r="D232" s="21">
        <v>45351</v>
      </c>
      <c r="E232" s="30" t="s">
        <v>613</v>
      </c>
      <c r="F232" s="22" t="s">
        <v>895</v>
      </c>
      <c r="G232" s="22" t="s">
        <v>896</v>
      </c>
      <c r="H232" s="29"/>
      <c r="I232" s="29"/>
      <c r="J232" s="141"/>
      <c r="K232" s="31">
        <v>7800000</v>
      </c>
      <c r="L232" s="22" t="s">
        <v>897</v>
      </c>
      <c r="M232" s="24"/>
      <c r="N232" s="24"/>
      <c r="O232" s="24"/>
      <c r="P232" s="30"/>
      <c r="Q232" s="30"/>
      <c r="R232" s="24"/>
      <c r="S232" s="24"/>
      <c r="T232" s="31">
        <v>7800000</v>
      </c>
      <c r="U232" s="25">
        <f t="shared" si="71"/>
        <v>7800000</v>
      </c>
      <c r="V232" s="24"/>
      <c r="W232" s="24"/>
      <c r="X232" s="24"/>
      <c r="Y232" s="25">
        <f t="shared" si="72"/>
        <v>0</v>
      </c>
      <c r="Z232" s="24"/>
      <c r="AA232" s="24"/>
      <c r="AB232" s="24"/>
      <c r="AC232" s="25">
        <f t="shared" si="73"/>
        <v>0</v>
      </c>
      <c r="AD232" s="24"/>
      <c r="AE232" s="24"/>
      <c r="AF232" s="24"/>
      <c r="AG232" s="25">
        <f t="shared" si="74"/>
        <v>0</v>
      </c>
      <c r="AH232" s="25">
        <f t="shared" si="75"/>
        <v>7800000</v>
      </c>
      <c r="AI232" s="26">
        <f t="shared" si="76"/>
        <v>0</v>
      </c>
      <c r="AJ232" s="27">
        <f t="shared" si="70"/>
        <v>1.4005475006643236E-3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12.75" customHeight="1" outlineLevel="1" x14ac:dyDescent="0.25">
      <c r="A233" s="18">
        <v>28</v>
      </c>
      <c r="B233" s="19"/>
      <c r="C233" s="64" t="s">
        <v>614</v>
      </c>
      <c r="D233" s="21">
        <v>45350</v>
      </c>
      <c r="E233" s="30" t="s">
        <v>615</v>
      </c>
      <c r="F233" s="22" t="s">
        <v>895</v>
      </c>
      <c r="G233" s="22" t="s">
        <v>896</v>
      </c>
      <c r="H233" s="29"/>
      <c r="I233" s="29"/>
      <c r="J233" s="141"/>
      <c r="K233" s="31">
        <v>6000000</v>
      </c>
      <c r="L233" s="22" t="s">
        <v>897</v>
      </c>
      <c r="M233" s="24"/>
      <c r="N233" s="24"/>
      <c r="O233" s="24"/>
      <c r="P233" s="30"/>
      <c r="Q233" s="30"/>
      <c r="R233" s="24"/>
      <c r="S233" s="24"/>
      <c r="T233" s="31">
        <v>6000000</v>
      </c>
      <c r="U233" s="25">
        <f t="shared" si="71"/>
        <v>6000000</v>
      </c>
      <c r="V233" s="24"/>
      <c r="W233" s="24"/>
      <c r="X233" s="24"/>
      <c r="Y233" s="25">
        <f t="shared" si="72"/>
        <v>0</v>
      </c>
      <c r="Z233" s="24"/>
      <c r="AA233" s="24"/>
      <c r="AB233" s="24"/>
      <c r="AC233" s="25">
        <f t="shared" si="73"/>
        <v>0</v>
      </c>
      <c r="AD233" s="24"/>
      <c r="AE233" s="24"/>
      <c r="AF233" s="24"/>
      <c r="AG233" s="25">
        <f t="shared" si="74"/>
        <v>0</v>
      </c>
      <c r="AH233" s="25">
        <f t="shared" si="75"/>
        <v>6000000</v>
      </c>
      <c r="AI233" s="26">
        <f t="shared" si="76"/>
        <v>0</v>
      </c>
      <c r="AJ233" s="27">
        <f t="shared" si="70"/>
        <v>1.0773442312802489E-3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8">
        <v>29</v>
      </c>
      <c r="B234" s="19"/>
      <c r="C234" s="64" t="s">
        <v>107</v>
      </c>
      <c r="D234" s="21">
        <v>45351</v>
      </c>
      <c r="E234" s="30" t="s">
        <v>616</v>
      </c>
      <c r="F234" s="22" t="s">
        <v>895</v>
      </c>
      <c r="G234" s="22" t="s">
        <v>896</v>
      </c>
      <c r="H234" s="29"/>
      <c r="I234" s="29"/>
      <c r="J234" s="141"/>
      <c r="K234" s="31">
        <v>15700000</v>
      </c>
      <c r="L234" s="22" t="s">
        <v>897</v>
      </c>
      <c r="M234" s="24"/>
      <c r="N234" s="24"/>
      <c r="O234" s="24"/>
      <c r="P234" s="30"/>
      <c r="Q234" s="30"/>
      <c r="R234" s="24"/>
      <c r="S234" s="24"/>
      <c r="T234" s="31">
        <v>15700000</v>
      </c>
      <c r="U234" s="25">
        <f t="shared" si="71"/>
        <v>15700000</v>
      </c>
      <c r="V234" s="24"/>
      <c r="W234" s="24"/>
      <c r="X234" s="24"/>
      <c r="Y234" s="25">
        <f t="shared" si="72"/>
        <v>0</v>
      </c>
      <c r="Z234" s="24"/>
      <c r="AA234" s="24"/>
      <c r="AB234" s="24"/>
      <c r="AC234" s="25">
        <f t="shared" si="73"/>
        <v>0</v>
      </c>
      <c r="AD234" s="24"/>
      <c r="AE234" s="24"/>
      <c r="AF234" s="24"/>
      <c r="AG234" s="25">
        <f t="shared" si="74"/>
        <v>0</v>
      </c>
      <c r="AH234" s="25">
        <f t="shared" si="75"/>
        <v>15700000</v>
      </c>
      <c r="AI234" s="26">
        <f t="shared" si="76"/>
        <v>0</v>
      </c>
      <c r="AJ234" s="27">
        <f t="shared" si="70"/>
        <v>2.8190507385166515E-3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12.75" customHeight="1" outlineLevel="1" x14ac:dyDescent="0.25">
      <c r="A235" s="18">
        <v>30</v>
      </c>
      <c r="B235" s="19"/>
      <c r="C235" s="64" t="s">
        <v>617</v>
      </c>
      <c r="D235" s="21">
        <v>45356</v>
      </c>
      <c r="E235" s="30" t="s">
        <v>618</v>
      </c>
      <c r="F235" s="22" t="s">
        <v>895</v>
      </c>
      <c r="G235" s="22" t="s">
        <v>896</v>
      </c>
      <c r="H235" s="29"/>
      <c r="I235" s="29"/>
      <c r="J235" s="141"/>
      <c r="K235" s="31">
        <v>13000000</v>
      </c>
      <c r="L235" s="22" t="s">
        <v>897</v>
      </c>
      <c r="M235" s="24"/>
      <c r="N235" s="24"/>
      <c r="O235" s="24"/>
      <c r="P235" s="30"/>
      <c r="Q235" s="30"/>
      <c r="R235" s="24"/>
      <c r="S235" s="24"/>
      <c r="T235" s="31">
        <v>13000000</v>
      </c>
      <c r="U235" s="25">
        <f t="shared" si="71"/>
        <v>13000000</v>
      </c>
      <c r="V235" s="24"/>
      <c r="W235" s="24"/>
      <c r="X235" s="24"/>
      <c r="Y235" s="25">
        <f t="shared" si="72"/>
        <v>0</v>
      </c>
      <c r="Z235" s="24"/>
      <c r="AA235" s="24"/>
      <c r="AB235" s="24"/>
      <c r="AC235" s="25">
        <f t="shared" si="73"/>
        <v>0</v>
      </c>
      <c r="AD235" s="24"/>
      <c r="AE235" s="24"/>
      <c r="AF235" s="24"/>
      <c r="AG235" s="25">
        <f t="shared" si="74"/>
        <v>0</v>
      </c>
      <c r="AH235" s="25">
        <f t="shared" si="75"/>
        <v>13000000</v>
      </c>
      <c r="AI235" s="26">
        <f t="shared" si="76"/>
        <v>0</v>
      </c>
      <c r="AJ235" s="27">
        <f t="shared" si="70"/>
        <v>2.3342458344405397E-3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outlineLevel="1" x14ac:dyDescent="0.25">
      <c r="A236" s="18">
        <v>31</v>
      </c>
      <c r="B236" s="19"/>
      <c r="C236" s="64" t="s">
        <v>619</v>
      </c>
      <c r="D236" s="21">
        <v>45363</v>
      </c>
      <c r="E236" s="30" t="s">
        <v>620</v>
      </c>
      <c r="F236" s="22" t="s">
        <v>895</v>
      </c>
      <c r="G236" s="22" t="s">
        <v>896</v>
      </c>
      <c r="H236" s="29"/>
      <c r="I236" s="29"/>
      <c r="J236" s="141"/>
      <c r="K236" s="31">
        <v>10400000</v>
      </c>
      <c r="L236" s="22" t="s">
        <v>897</v>
      </c>
      <c r="M236" s="24"/>
      <c r="N236" s="24"/>
      <c r="O236" s="24"/>
      <c r="P236" s="30"/>
      <c r="Q236" s="30"/>
      <c r="R236" s="24"/>
      <c r="S236" s="24"/>
      <c r="T236" s="31"/>
      <c r="U236" s="25">
        <f t="shared" si="71"/>
        <v>0</v>
      </c>
      <c r="V236" s="24">
        <v>10400000</v>
      </c>
      <c r="W236" s="24"/>
      <c r="X236" s="24"/>
      <c r="Y236" s="25">
        <f t="shared" si="72"/>
        <v>10400000</v>
      </c>
      <c r="Z236" s="24"/>
      <c r="AA236" s="24"/>
      <c r="AB236" s="24"/>
      <c r="AC236" s="25">
        <f t="shared" si="73"/>
        <v>0</v>
      </c>
      <c r="AD236" s="24"/>
      <c r="AE236" s="24"/>
      <c r="AF236" s="24"/>
      <c r="AG236" s="25">
        <f t="shared" si="74"/>
        <v>0</v>
      </c>
      <c r="AH236" s="25">
        <f t="shared" si="75"/>
        <v>10400000</v>
      </c>
      <c r="AI236" s="26">
        <f t="shared" si="76"/>
        <v>0</v>
      </c>
      <c r="AJ236" s="27">
        <f t="shared" si="70"/>
        <v>1.8673966675524316E-3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12.75" customHeight="1" outlineLevel="1" x14ac:dyDescent="0.25">
      <c r="A237" s="18">
        <v>32</v>
      </c>
      <c r="B237" s="19"/>
      <c r="C237" s="64" t="s">
        <v>297</v>
      </c>
      <c r="D237" s="21">
        <v>45350</v>
      </c>
      <c r="E237" s="30" t="s">
        <v>188</v>
      </c>
      <c r="F237" s="22" t="s">
        <v>895</v>
      </c>
      <c r="G237" s="22" t="s">
        <v>896</v>
      </c>
      <c r="H237" s="29"/>
      <c r="I237" s="29"/>
      <c r="J237" s="141"/>
      <c r="K237" s="31">
        <v>30800000</v>
      </c>
      <c r="L237" s="22" t="s">
        <v>897</v>
      </c>
      <c r="M237" s="24"/>
      <c r="N237" s="24"/>
      <c r="O237" s="24"/>
      <c r="P237" s="30"/>
      <c r="Q237" s="30"/>
      <c r="R237" s="24"/>
      <c r="S237" s="24"/>
      <c r="T237" s="31">
        <v>30800000</v>
      </c>
      <c r="U237" s="25">
        <f t="shared" si="71"/>
        <v>30800000</v>
      </c>
      <c r="V237" s="24"/>
      <c r="W237" s="24"/>
      <c r="X237" s="24"/>
      <c r="Y237" s="25">
        <f t="shared" si="72"/>
        <v>0</v>
      </c>
      <c r="Z237" s="24"/>
      <c r="AA237" s="24"/>
      <c r="AB237" s="24"/>
      <c r="AC237" s="25">
        <f t="shared" si="73"/>
        <v>0</v>
      </c>
      <c r="AD237" s="24"/>
      <c r="AE237" s="24"/>
      <c r="AF237" s="24"/>
      <c r="AG237" s="25">
        <f t="shared" si="74"/>
        <v>0</v>
      </c>
      <c r="AH237" s="25">
        <f t="shared" si="75"/>
        <v>30800000</v>
      </c>
      <c r="AI237" s="26">
        <f t="shared" si="76"/>
        <v>0</v>
      </c>
      <c r="AJ237" s="27">
        <f t="shared" si="70"/>
        <v>5.5303670539052783E-3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outlineLevel="1" x14ac:dyDescent="0.25">
      <c r="A238" s="18">
        <v>33</v>
      </c>
      <c r="B238" s="19"/>
      <c r="C238" s="20"/>
      <c r="D238" s="21"/>
      <c r="E238" s="30"/>
      <c r="F238" s="30"/>
      <c r="G238" s="30"/>
      <c r="H238" s="29"/>
      <c r="I238" s="29"/>
      <c r="J238" s="141"/>
      <c r="K238" s="31"/>
      <c r="L238" s="22"/>
      <c r="M238" s="24"/>
      <c r="N238" s="24"/>
      <c r="O238" s="24"/>
      <c r="P238" s="30"/>
      <c r="Q238" s="30"/>
      <c r="R238" s="24"/>
      <c r="S238" s="24"/>
      <c r="T238" s="24"/>
      <c r="U238" s="25">
        <f t="shared" si="71"/>
        <v>0</v>
      </c>
      <c r="V238" s="24"/>
      <c r="W238" s="24"/>
      <c r="X238" s="24"/>
      <c r="Y238" s="25">
        <f t="shared" si="72"/>
        <v>0</v>
      </c>
      <c r="Z238" s="24"/>
      <c r="AA238" s="24"/>
      <c r="AB238" s="24"/>
      <c r="AC238" s="25">
        <f t="shared" si="73"/>
        <v>0</v>
      </c>
      <c r="AD238" s="24"/>
      <c r="AE238" s="24"/>
      <c r="AF238" s="24"/>
      <c r="AG238" s="25">
        <f t="shared" si="74"/>
        <v>0</v>
      </c>
      <c r="AH238" s="25">
        <f t="shared" si="75"/>
        <v>0</v>
      </c>
      <c r="AI238" s="26">
        <f t="shared" si="76"/>
        <v>0</v>
      </c>
      <c r="AJ238" s="27">
        <f t="shared" si="70"/>
        <v>0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12.75" customHeight="1" outlineLevel="1" x14ac:dyDescent="0.25">
      <c r="A239" s="18">
        <v>34</v>
      </c>
      <c r="B239" s="19"/>
      <c r="C239" s="20"/>
      <c r="D239" s="21"/>
      <c r="E239" s="30"/>
      <c r="F239" s="30"/>
      <c r="G239" s="30"/>
      <c r="H239" s="29"/>
      <c r="I239" s="29"/>
      <c r="J239" s="128"/>
      <c r="K239" s="31"/>
      <c r="L239" s="22"/>
      <c r="M239" s="24"/>
      <c r="N239" s="24"/>
      <c r="O239" s="24"/>
      <c r="P239" s="30"/>
      <c r="Q239" s="30"/>
      <c r="R239" s="24"/>
      <c r="S239" s="24"/>
      <c r="T239" s="24"/>
      <c r="U239" s="25">
        <f>SUM(R239:T239)</f>
        <v>0</v>
      </c>
      <c r="V239" s="24"/>
      <c r="W239" s="24"/>
      <c r="X239" s="24"/>
      <c r="Y239" s="25">
        <f>SUM(V239:X239)</f>
        <v>0</v>
      </c>
      <c r="Z239" s="24"/>
      <c r="AA239" s="24"/>
      <c r="AB239" s="24"/>
      <c r="AC239" s="25">
        <f>SUM(Z239:AB239)</f>
        <v>0</v>
      </c>
      <c r="AD239" s="24"/>
      <c r="AE239" s="24"/>
      <c r="AF239" s="24"/>
      <c r="AG239" s="25">
        <f>SUM(AD239:AF239)</f>
        <v>0</v>
      </c>
      <c r="AH239" s="25">
        <f>SUM(U239,Y239,AC239,AG239)</f>
        <v>0</v>
      </c>
      <c r="AI239" s="26">
        <f>IF(ISERROR(AH239/J239),0,AH239/J239)</f>
        <v>0</v>
      </c>
      <c r="AJ239" s="27">
        <f t="shared" si="70"/>
        <v>0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s="37" customFormat="1" ht="12.75" customHeight="1" x14ac:dyDescent="0.25">
      <c r="A240" s="117" t="s">
        <v>63</v>
      </c>
      <c r="B240" s="118"/>
      <c r="C240" s="119"/>
      <c r="D240" s="119"/>
      <c r="E240" s="119"/>
      <c r="F240" s="119"/>
      <c r="G240" s="119"/>
      <c r="H240" s="119"/>
      <c r="I240" s="120"/>
      <c r="J240" s="33">
        <f>SUM(J206:J239)</f>
        <v>418020000</v>
      </c>
      <c r="K240" s="33">
        <f>SUM(K206:K239)</f>
        <v>418020000</v>
      </c>
      <c r="L240" s="32"/>
      <c r="M240" s="33">
        <f>SUM(M206:M239)</f>
        <v>0</v>
      </c>
      <c r="N240" s="33">
        <f>SUM(N206:N239)</f>
        <v>0</v>
      </c>
      <c r="O240" s="33">
        <f>SUM(O206:O239)</f>
        <v>0</v>
      </c>
      <c r="P240" s="34"/>
      <c r="Q240" s="35"/>
      <c r="R240" s="33">
        <f t="shared" ref="R240:AH240" si="77">SUM(R206:R239)</f>
        <v>0</v>
      </c>
      <c r="S240" s="33">
        <f t="shared" si="77"/>
        <v>0</v>
      </c>
      <c r="T240" s="33">
        <f t="shared" si="77"/>
        <v>375820000</v>
      </c>
      <c r="U240" s="33">
        <f t="shared" si="77"/>
        <v>375820000</v>
      </c>
      <c r="V240" s="33">
        <f t="shared" si="77"/>
        <v>42200000</v>
      </c>
      <c r="W240" s="33">
        <f t="shared" si="77"/>
        <v>0</v>
      </c>
      <c r="X240" s="33">
        <f t="shared" si="77"/>
        <v>0</v>
      </c>
      <c r="Y240" s="33">
        <f t="shared" si="77"/>
        <v>42200000</v>
      </c>
      <c r="Z240" s="33">
        <f t="shared" si="77"/>
        <v>0</v>
      </c>
      <c r="AA240" s="33">
        <f t="shared" si="77"/>
        <v>0</v>
      </c>
      <c r="AB240" s="33">
        <f t="shared" si="77"/>
        <v>0</v>
      </c>
      <c r="AC240" s="33">
        <f t="shared" si="77"/>
        <v>0</v>
      </c>
      <c r="AD240" s="33">
        <f t="shared" si="77"/>
        <v>0</v>
      </c>
      <c r="AE240" s="33">
        <f t="shared" si="77"/>
        <v>0</v>
      </c>
      <c r="AF240" s="33">
        <f t="shared" si="77"/>
        <v>0</v>
      </c>
      <c r="AG240" s="33">
        <f t="shared" si="77"/>
        <v>0</v>
      </c>
      <c r="AH240" s="33">
        <f t="shared" si="77"/>
        <v>418020000</v>
      </c>
      <c r="AI240" s="36">
        <f>IF(ISERROR(AH240/J240),0,AH240/J240)</f>
        <v>1</v>
      </c>
      <c r="AJ240" s="36">
        <f>IF(ISERROR(AH240/$AH$412),0,AH240/$AH$412)</f>
        <v>7.5058572593294945E-2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12.75" customHeight="1" x14ac:dyDescent="0.25">
      <c r="A241" s="129" t="s">
        <v>64</v>
      </c>
      <c r="B241" s="130"/>
      <c r="C241" s="130"/>
      <c r="D241" s="130"/>
      <c r="E241" s="131"/>
      <c r="F241" s="9"/>
      <c r="G241" s="10"/>
      <c r="H241" s="11"/>
      <c r="I241" s="11"/>
      <c r="J241" s="12"/>
      <c r="K241" s="13"/>
      <c r="L241" s="14"/>
      <c r="M241" s="15"/>
      <c r="N241" s="15"/>
      <c r="O241" s="15"/>
      <c r="P241" s="10"/>
      <c r="Q241" s="16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7"/>
      <c r="AJ241" s="17"/>
    </row>
    <row r="242" spans="1:106" outlineLevel="1" x14ac:dyDescent="0.25">
      <c r="A242" s="18">
        <v>1</v>
      </c>
      <c r="B242" s="19"/>
      <c r="C242" s="40"/>
      <c r="D242" s="41"/>
      <c r="E242" s="56"/>
      <c r="F242" s="43"/>
      <c r="G242" s="43"/>
      <c r="H242" s="55"/>
      <c r="I242" s="55"/>
      <c r="J242" s="127">
        <v>290304486</v>
      </c>
      <c r="K242" s="57">
        <f>+(24486*3)</f>
        <v>73458</v>
      </c>
      <c r="L242" s="58" t="s">
        <v>303</v>
      </c>
      <c r="M242" s="47"/>
      <c r="N242" s="48"/>
      <c r="O242" s="47"/>
      <c r="P242" s="49"/>
      <c r="Q242" s="49"/>
      <c r="R242" s="24">
        <v>0</v>
      </c>
      <c r="S242" s="24">
        <v>0</v>
      </c>
      <c r="T242" s="24">
        <v>24486</v>
      </c>
      <c r="U242" s="25">
        <f>SUM(R242:T242)</f>
        <v>24486</v>
      </c>
      <c r="V242" s="24">
        <v>0</v>
      </c>
      <c r="W242" s="24">
        <f>24486*2</f>
        <v>48972</v>
      </c>
      <c r="X242" s="24">
        <v>0</v>
      </c>
      <c r="Y242" s="25">
        <f>SUM(V242:X242)</f>
        <v>48972</v>
      </c>
      <c r="Z242" s="24">
        <v>0</v>
      </c>
      <c r="AA242" s="24">
        <v>0</v>
      </c>
      <c r="AB242" s="24">
        <v>0</v>
      </c>
      <c r="AC242" s="25">
        <f>SUM(Z242:AB242)</f>
        <v>0</v>
      </c>
      <c r="AD242" s="24">
        <v>0</v>
      </c>
      <c r="AE242" s="24">
        <v>0</v>
      </c>
      <c r="AF242" s="24">
        <v>0</v>
      </c>
      <c r="AG242" s="25">
        <f>SUM(AD242:AF242)</f>
        <v>0</v>
      </c>
      <c r="AH242" s="25">
        <f>SUM(U242,Y242,AC242,AG242)</f>
        <v>73458</v>
      </c>
      <c r="AI242" s="26">
        <f>IF(ISERROR(AH242/J242),0,AH242/J242)</f>
        <v>2.5303777083210486E-4</v>
      </c>
      <c r="AJ242" s="27">
        <f>IF(ISERROR(AH242/$AH$412),"-",AH242/$AH$412)</f>
        <v>1.3189925423564088E-5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12.75" customHeight="1" outlineLevel="1" x14ac:dyDescent="0.25">
      <c r="A243" s="18">
        <v>2</v>
      </c>
      <c r="B243" s="19"/>
      <c r="C243" s="20" t="s">
        <v>621</v>
      </c>
      <c r="D243" s="21">
        <v>45362</v>
      </c>
      <c r="E243" s="30" t="s">
        <v>622</v>
      </c>
      <c r="F243" s="22" t="s">
        <v>895</v>
      </c>
      <c r="G243" s="22" t="s">
        <v>896</v>
      </c>
      <c r="H243" s="21"/>
      <c r="I243" s="29"/>
      <c r="J243" s="141"/>
      <c r="K243" s="57">
        <v>4750000</v>
      </c>
      <c r="L243" s="22" t="s">
        <v>897</v>
      </c>
      <c r="M243" s="24"/>
      <c r="N243" s="24"/>
      <c r="O243" s="24"/>
      <c r="P243" s="30"/>
      <c r="Q243" s="30"/>
      <c r="R243" s="24"/>
      <c r="S243" s="24"/>
      <c r="T243" s="24"/>
      <c r="U243" s="25">
        <f t="shared" ref="U243:U277" si="78">SUM(R243:T243)</f>
        <v>0</v>
      </c>
      <c r="V243" s="57">
        <v>4750000</v>
      </c>
      <c r="W243" s="24"/>
      <c r="X243" s="24"/>
      <c r="Y243" s="25">
        <f t="shared" ref="Y243:Y277" si="79">SUM(V243:X243)</f>
        <v>4750000</v>
      </c>
      <c r="Z243" s="24"/>
      <c r="AA243" s="24"/>
      <c r="AB243" s="24"/>
      <c r="AC243" s="25">
        <f t="shared" ref="AC243:AC277" si="80">SUM(Z243:AB243)</f>
        <v>0</v>
      </c>
      <c r="AD243" s="24"/>
      <c r="AE243" s="24"/>
      <c r="AF243" s="24"/>
      <c r="AG243" s="25">
        <f t="shared" ref="AG243:AG277" si="81">SUM(AD243:AF243)</f>
        <v>0</v>
      </c>
      <c r="AH243" s="25">
        <f t="shared" ref="AH243:AH277" si="82">SUM(U243,Y243,AC243,AG243)</f>
        <v>4750000</v>
      </c>
      <c r="AI243" s="26">
        <f t="shared" ref="AI243:AI277" si="83">IF(ISERROR(AH243/J243),0,AH243/J243)</f>
        <v>0</v>
      </c>
      <c r="AJ243" s="27">
        <f t="shared" ref="AJ243:AJ277" si="84">IF(ISERROR(AH243/$AH$412),"-",AH243/$AH$412)</f>
        <v>8.5289751643019714E-4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12.75" customHeight="1" outlineLevel="1" x14ac:dyDescent="0.25">
      <c r="A244" s="18">
        <v>3</v>
      </c>
      <c r="B244" s="19"/>
      <c r="C244" s="20" t="s">
        <v>623</v>
      </c>
      <c r="D244" s="21">
        <v>45362</v>
      </c>
      <c r="E244" s="30" t="s">
        <v>624</v>
      </c>
      <c r="F244" s="22" t="s">
        <v>895</v>
      </c>
      <c r="G244" s="22" t="s">
        <v>896</v>
      </c>
      <c r="H244" s="21"/>
      <c r="I244" s="29"/>
      <c r="J244" s="141"/>
      <c r="K244" s="57">
        <v>6830000</v>
      </c>
      <c r="L244" s="22" t="s">
        <v>897</v>
      </c>
      <c r="M244" s="24"/>
      <c r="N244" s="24"/>
      <c r="O244" s="24"/>
      <c r="P244" s="30"/>
      <c r="Q244" s="30"/>
      <c r="R244" s="24"/>
      <c r="S244" s="24"/>
      <c r="T244" s="24"/>
      <c r="U244" s="25">
        <f t="shared" si="78"/>
        <v>0</v>
      </c>
      <c r="V244" s="57">
        <v>6830000</v>
      </c>
      <c r="W244" s="24"/>
      <c r="X244" s="24"/>
      <c r="Y244" s="25">
        <f t="shared" si="79"/>
        <v>6830000</v>
      </c>
      <c r="Z244" s="24"/>
      <c r="AA244" s="24"/>
      <c r="AB244" s="24"/>
      <c r="AC244" s="25">
        <f t="shared" si="80"/>
        <v>0</v>
      </c>
      <c r="AD244" s="24"/>
      <c r="AE244" s="24"/>
      <c r="AF244" s="24"/>
      <c r="AG244" s="25">
        <f t="shared" si="81"/>
        <v>0</v>
      </c>
      <c r="AH244" s="25">
        <f t="shared" si="82"/>
        <v>6830000</v>
      </c>
      <c r="AI244" s="26">
        <f t="shared" si="83"/>
        <v>0</v>
      </c>
      <c r="AJ244" s="27">
        <f t="shared" si="84"/>
        <v>1.2263768499406833E-3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12.75" customHeight="1" outlineLevel="1" x14ac:dyDescent="0.25">
      <c r="A245" s="18">
        <v>4</v>
      </c>
      <c r="B245" s="19"/>
      <c r="C245" s="20" t="s">
        <v>625</v>
      </c>
      <c r="D245" s="21">
        <v>45362</v>
      </c>
      <c r="E245" s="30" t="s">
        <v>626</v>
      </c>
      <c r="F245" s="22" t="s">
        <v>895</v>
      </c>
      <c r="G245" s="22" t="s">
        <v>896</v>
      </c>
      <c r="H245" s="21"/>
      <c r="I245" s="29"/>
      <c r="J245" s="141"/>
      <c r="K245" s="57">
        <v>4570000</v>
      </c>
      <c r="L245" s="22" t="s">
        <v>897</v>
      </c>
      <c r="M245" s="24"/>
      <c r="N245" s="24"/>
      <c r="O245" s="24"/>
      <c r="P245" s="30"/>
      <c r="Q245" s="30"/>
      <c r="R245" s="24"/>
      <c r="S245" s="24"/>
      <c r="T245" s="24"/>
      <c r="U245" s="25">
        <f t="shared" si="78"/>
        <v>0</v>
      </c>
      <c r="V245" s="57">
        <v>4570000</v>
      </c>
      <c r="W245" s="24"/>
      <c r="X245" s="24"/>
      <c r="Y245" s="25">
        <f t="shared" si="79"/>
        <v>4570000</v>
      </c>
      <c r="Z245" s="24"/>
      <c r="AA245" s="24"/>
      <c r="AB245" s="24"/>
      <c r="AC245" s="25">
        <f t="shared" si="80"/>
        <v>0</v>
      </c>
      <c r="AD245" s="24"/>
      <c r="AE245" s="24"/>
      <c r="AF245" s="24"/>
      <c r="AG245" s="25">
        <f t="shared" si="81"/>
        <v>0</v>
      </c>
      <c r="AH245" s="25">
        <f t="shared" si="82"/>
        <v>4570000</v>
      </c>
      <c r="AI245" s="26">
        <f t="shared" si="83"/>
        <v>0</v>
      </c>
      <c r="AJ245" s="27">
        <f t="shared" si="84"/>
        <v>8.2057718949178962E-4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12.75" customHeight="1" outlineLevel="1" x14ac:dyDescent="0.25">
      <c r="A246" s="18">
        <v>5</v>
      </c>
      <c r="B246" s="19"/>
      <c r="C246" s="20" t="s">
        <v>627</v>
      </c>
      <c r="D246" s="21">
        <v>45362</v>
      </c>
      <c r="E246" s="30" t="s">
        <v>628</v>
      </c>
      <c r="F246" s="22" t="s">
        <v>895</v>
      </c>
      <c r="G246" s="22" t="s">
        <v>896</v>
      </c>
      <c r="H246" s="21"/>
      <c r="I246" s="29"/>
      <c r="J246" s="141"/>
      <c r="K246" s="57">
        <v>8110000</v>
      </c>
      <c r="L246" s="22" t="s">
        <v>897</v>
      </c>
      <c r="M246" s="24"/>
      <c r="N246" s="24"/>
      <c r="O246" s="24"/>
      <c r="P246" s="30"/>
      <c r="Q246" s="30"/>
      <c r="R246" s="24"/>
      <c r="S246" s="24"/>
      <c r="T246" s="24"/>
      <c r="U246" s="25">
        <f t="shared" si="78"/>
        <v>0</v>
      </c>
      <c r="V246" s="57">
        <v>8110000</v>
      </c>
      <c r="W246" s="24"/>
      <c r="X246" s="24"/>
      <c r="Y246" s="25">
        <f t="shared" si="79"/>
        <v>8110000</v>
      </c>
      <c r="Z246" s="24"/>
      <c r="AA246" s="24"/>
      <c r="AB246" s="24"/>
      <c r="AC246" s="25">
        <f t="shared" si="80"/>
        <v>0</v>
      </c>
      <c r="AD246" s="24"/>
      <c r="AE246" s="24"/>
      <c r="AF246" s="24"/>
      <c r="AG246" s="25">
        <f t="shared" si="81"/>
        <v>0</v>
      </c>
      <c r="AH246" s="25">
        <f t="shared" si="82"/>
        <v>8110000</v>
      </c>
      <c r="AI246" s="26">
        <f t="shared" si="83"/>
        <v>0</v>
      </c>
      <c r="AJ246" s="27">
        <f t="shared" si="84"/>
        <v>1.4562102859471365E-3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12.75" customHeight="1" outlineLevel="1" x14ac:dyDescent="0.25">
      <c r="A247" s="18">
        <v>6</v>
      </c>
      <c r="B247" s="19"/>
      <c r="C247" s="20" t="s">
        <v>629</v>
      </c>
      <c r="D247" s="21">
        <v>45362</v>
      </c>
      <c r="E247" s="30" t="s">
        <v>630</v>
      </c>
      <c r="F247" s="22" t="s">
        <v>895</v>
      </c>
      <c r="G247" s="22" t="s">
        <v>896</v>
      </c>
      <c r="H247" s="21"/>
      <c r="I247" s="29"/>
      <c r="J247" s="141"/>
      <c r="K247" s="57">
        <v>4460000</v>
      </c>
      <c r="L247" s="22" t="s">
        <v>897</v>
      </c>
      <c r="M247" s="24"/>
      <c r="N247" s="24"/>
      <c r="O247" s="24"/>
      <c r="P247" s="30"/>
      <c r="Q247" s="30"/>
      <c r="R247" s="24"/>
      <c r="S247" s="24"/>
      <c r="T247" s="24"/>
      <c r="U247" s="25">
        <f t="shared" si="78"/>
        <v>0</v>
      </c>
      <c r="V247" s="57">
        <v>4460000</v>
      </c>
      <c r="W247" s="24"/>
      <c r="X247" s="24"/>
      <c r="Y247" s="25">
        <f t="shared" si="79"/>
        <v>4460000</v>
      </c>
      <c r="Z247" s="24"/>
      <c r="AA247" s="24"/>
      <c r="AB247" s="24"/>
      <c r="AC247" s="25">
        <f t="shared" si="80"/>
        <v>0</v>
      </c>
      <c r="AD247" s="24"/>
      <c r="AE247" s="24"/>
      <c r="AF247" s="24"/>
      <c r="AG247" s="25">
        <f t="shared" si="81"/>
        <v>0</v>
      </c>
      <c r="AH247" s="25">
        <f t="shared" si="82"/>
        <v>4460000</v>
      </c>
      <c r="AI247" s="26">
        <f t="shared" si="83"/>
        <v>0</v>
      </c>
      <c r="AJ247" s="27">
        <f t="shared" si="84"/>
        <v>8.0082587858498506E-4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12.75" customHeight="1" outlineLevel="1" x14ac:dyDescent="0.25">
      <c r="A248" s="18">
        <v>7</v>
      </c>
      <c r="B248" s="19"/>
      <c r="C248" s="20" t="s">
        <v>631</v>
      </c>
      <c r="D248" s="21">
        <v>45362</v>
      </c>
      <c r="E248" s="30" t="s">
        <v>632</v>
      </c>
      <c r="F248" s="22" t="s">
        <v>895</v>
      </c>
      <c r="G248" s="22" t="s">
        <v>896</v>
      </c>
      <c r="H248" s="21"/>
      <c r="I248" s="29"/>
      <c r="J248" s="141"/>
      <c r="K248" s="57">
        <v>6000000</v>
      </c>
      <c r="L248" s="22" t="s">
        <v>897</v>
      </c>
      <c r="M248" s="24"/>
      <c r="N248" s="24"/>
      <c r="O248" s="24"/>
      <c r="P248" s="30"/>
      <c r="Q248" s="30"/>
      <c r="R248" s="24"/>
      <c r="S248" s="24"/>
      <c r="T248" s="24"/>
      <c r="U248" s="25">
        <f t="shared" si="78"/>
        <v>0</v>
      </c>
      <c r="V248" s="57">
        <v>6000000</v>
      </c>
      <c r="W248" s="24"/>
      <c r="X248" s="24"/>
      <c r="Y248" s="25">
        <f t="shared" si="79"/>
        <v>6000000</v>
      </c>
      <c r="Z248" s="24"/>
      <c r="AA248" s="24"/>
      <c r="AB248" s="24"/>
      <c r="AC248" s="25">
        <f t="shared" si="80"/>
        <v>0</v>
      </c>
      <c r="AD248" s="24"/>
      <c r="AE248" s="24"/>
      <c r="AF248" s="24"/>
      <c r="AG248" s="25">
        <f t="shared" si="81"/>
        <v>0</v>
      </c>
      <c r="AH248" s="25">
        <f t="shared" si="82"/>
        <v>6000000</v>
      </c>
      <c r="AI248" s="26">
        <f t="shared" si="83"/>
        <v>0</v>
      </c>
      <c r="AJ248" s="27">
        <f t="shared" si="84"/>
        <v>1.0773442312802489E-3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12.75" customHeight="1" outlineLevel="1" x14ac:dyDescent="0.25">
      <c r="A249" s="18">
        <v>8</v>
      </c>
      <c r="B249" s="19"/>
      <c r="C249" s="20" t="s">
        <v>633</v>
      </c>
      <c r="D249" s="21">
        <v>45362</v>
      </c>
      <c r="E249" s="30" t="s">
        <v>634</v>
      </c>
      <c r="F249" s="22" t="s">
        <v>895</v>
      </c>
      <c r="G249" s="22" t="s">
        <v>896</v>
      </c>
      <c r="H249" s="21"/>
      <c r="I249" s="29"/>
      <c r="J249" s="141"/>
      <c r="K249" s="57">
        <v>8340000</v>
      </c>
      <c r="L249" s="22" t="s">
        <v>897</v>
      </c>
      <c r="M249" s="24"/>
      <c r="N249" s="24"/>
      <c r="O249" s="24"/>
      <c r="P249" s="30"/>
      <c r="Q249" s="30"/>
      <c r="R249" s="24"/>
      <c r="S249" s="24"/>
      <c r="T249" s="24"/>
      <c r="U249" s="25">
        <f t="shared" si="78"/>
        <v>0</v>
      </c>
      <c r="V249" s="57">
        <v>8340000</v>
      </c>
      <c r="W249" s="24"/>
      <c r="X249" s="24"/>
      <c r="Y249" s="25">
        <f t="shared" si="79"/>
        <v>8340000</v>
      </c>
      <c r="Z249" s="24"/>
      <c r="AA249" s="24"/>
      <c r="AB249" s="24"/>
      <c r="AC249" s="25">
        <f t="shared" si="80"/>
        <v>0</v>
      </c>
      <c r="AD249" s="24"/>
      <c r="AE249" s="24"/>
      <c r="AF249" s="24"/>
      <c r="AG249" s="25">
        <f t="shared" si="81"/>
        <v>0</v>
      </c>
      <c r="AH249" s="25">
        <f t="shared" si="82"/>
        <v>8340000</v>
      </c>
      <c r="AI249" s="26">
        <f t="shared" si="83"/>
        <v>0</v>
      </c>
      <c r="AJ249" s="27">
        <f t="shared" si="84"/>
        <v>1.4975084814795462E-3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12.75" customHeight="1" outlineLevel="1" x14ac:dyDescent="0.25">
      <c r="A250" s="18">
        <v>9</v>
      </c>
      <c r="B250" s="19"/>
      <c r="C250" s="20" t="s">
        <v>635</v>
      </c>
      <c r="D250" s="21">
        <v>45362</v>
      </c>
      <c r="E250" s="30" t="s">
        <v>636</v>
      </c>
      <c r="F250" s="22" t="s">
        <v>895</v>
      </c>
      <c r="G250" s="22" t="s">
        <v>896</v>
      </c>
      <c r="H250" s="21"/>
      <c r="I250" s="29"/>
      <c r="J250" s="141"/>
      <c r="K250" s="57">
        <v>8620000</v>
      </c>
      <c r="L250" s="22" t="s">
        <v>897</v>
      </c>
      <c r="M250" s="24"/>
      <c r="N250" s="24"/>
      <c r="O250" s="24"/>
      <c r="P250" s="30"/>
      <c r="Q250" s="30"/>
      <c r="R250" s="24"/>
      <c r="S250" s="24"/>
      <c r="T250" s="24"/>
      <c r="U250" s="25">
        <f t="shared" si="78"/>
        <v>0</v>
      </c>
      <c r="V250" s="57">
        <v>8620000</v>
      </c>
      <c r="W250" s="24"/>
      <c r="X250" s="24"/>
      <c r="Y250" s="25">
        <f t="shared" si="79"/>
        <v>8620000</v>
      </c>
      <c r="Z250" s="24"/>
      <c r="AA250" s="24"/>
      <c r="AB250" s="24"/>
      <c r="AC250" s="25">
        <f t="shared" si="80"/>
        <v>0</v>
      </c>
      <c r="AD250" s="24"/>
      <c r="AE250" s="24"/>
      <c r="AF250" s="24"/>
      <c r="AG250" s="25">
        <f t="shared" si="81"/>
        <v>0</v>
      </c>
      <c r="AH250" s="25">
        <f t="shared" si="82"/>
        <v>8620000</v>
      </c>
      <c r="AI250" s="26">
        <f t="shared" si="83"/>
        <v>0</v>
      </c>
      <c r="AJ250" s="27">
        <f t="shared" si="84"/>
        <v>1.5477845456059577E-3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12.75" customHeight="1" outlineLevel="1" x14ac:dyDescent="0.25">
      <c r="A251" s="18">
        <v>10</v>
      </c>
      <c r="B251" s="19"/>
      <c r="C251" s="20" t="s">
        <v>637</v>
      </c>
      <c r="D251" s="21">
        <v>45362</v>
      </c>
      <c r="E251" s="30" t="s">
        <v>205</v>
      </c>
      <c r="F251" s="22" t="s">
        <v>895</v>
      </c>
      <c r="G251" s="22" t="s">
        <v>896</v>
      </c>
      <c r="H251" s="21"/>
      <c r="I251" s="29"/>
      <c r="J251" s="141"/>
      <c r="K251" s="57">
        <v>47020000</v>
      </c>
      <c r="L251" s="22" t="s">
        <v>897</v>
      </c>
      <c r="M251" s="24"/>
      <c r="N251" s="24"/>
      <c r="O251" s="24"/>
      <c r="P251" s="30"/>
      <c r="Q251" s="30"/>
      <c r="R251" s="24"/>
      <c r="S251" s="24"/>
      <c r="T251" s="24"/>
      <c r="U251" s="25">
        <f t="shared" si="78"/>
        <v>0</v>
      </c>
      <c r="V251" s="57">
        <v>47020000</v>
      </c>
      <c r="W251" s="24"/>
      <c r="X251" s="24"/>
      <c r="Y251" s="25">
        <f t="shared" si="79"/>
        <v>47020000</v>
      </c>
      <c r="Z251" s="24"/>
      <c r="AA251" s="24"/>
      <c r="AB251" s="24"/>
      <c r="AC251" s="25">
        <f t="shared" si="80"/>
        <v>0</v>
      </c>
      <c r="AD251" s="24"/>
      <c r="AE251" s="24"/>
      <c r="AF251" s="24"/>
      <c r="AG251" s="25">
        <f t="shared" si="81"/>
        <v>0</v>
      </c>
      <c r="AH251" s="25">
        <f t="shared" si="82"/>
        <v>47020000</v>
      </c>
      <c r="AI251" s="26">
        <f t="shared" si="83"/>
        <v>0</v>
      </c>
      <c r="AJ251" s="27">
        <f t="shared" si="84"/>
        <v>8.4427876257995513E-3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12.75" customHeight="1" outlineLevel="1" x14ac:dyDescent="0.25">
      <c r="A252" s="18">
        <v>11</v>
      </c>
      <c r="B252" s="19"/>
      <c r="C252" s="20" t="s">
        <v>638</v>
      </c>
      <c r="D252" s="21">
        <v>45362</v>
      </c>
      <c r="E252" s="30" t="s">
        <v>639</v>
      </c>
      <c r="F252" s="22" t="s">
        <v>895</v>
      </c>
      <c r="G252" s="22" t="s">
        <v>896</v>
      </c>
      <c r="H252" s="21"/>
      <c r="I252" s="29"/>
      <c r="J252" s="141"/>
      <c r="K252" s="57">
        <v>4830000</v>
      </c>
      <c r="L252" s="22" t="s">
        <v>897</v>
      </c>
      <c r="M252" s="24"/>
      <c r="N252" s="24"/>
      <c r="O252" s="24"/>
      <c r="P252" s="30"/>
      <c r="Q252" s="30"/>
      <c r="R252" s="24"/>
      <c r="S252" s="24"/>
      <c r="T252" s="24"/>
      <c r="U252" s="25">
        <f t="shared" si="78"/>
        <v>0</v>
      </c>
      <c r="V252" s="57">
        <v>4830000</v>
      </c>
      <c r="W252" s="24"/>
      <c r="X252" s="24"/>
      <c r="Y252" s="25">
        <f t="shared" si="79"/>
        <v>4830000</v>
      </c>
      <c r="Z252" s="24"/>
      <c r="AA252" s="24"/>
      <c r="AB252" s="24"/>
      <c r="AC252" s="25">
        <f t="shared" si="80"/>
        <v>0</v>
      </c>
      <c r="AD252" s="24"/>
      <c r="AE252" s="24"/>
      <c r="AF252" s="24"/>
      <c r="AG252" s="25">
        <f t="shared" si="81"/>
        <v>0</v>
      </c>
      <c r="AH252" s="25">
        <f t="shared" si="82"/>
        <v>4830000</v>
      </c>
      <c r="AI252" s="26">
        <f t="shared" si="83"/>
        <v>0</v>
      </c>
      <c r="AJ252" s="27">
        <f t="shared" si="84"/>
        <v>8.6726210618060038E-4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12.75" customHeight="1" outlineLevel="1" x14ac:dyDescent="0.25">
      <c r="A253" s="18">
        <v>12</v>
      </c>
      <c r="B253" s="19"/>
      <c r="C253" s="20" t="s">
        <v>231</v>
      </c>
      <c r="D253" s="21">
        <v>45362</v>
      </c>
      <c r="E253" s="30" t="s">
        <v>640</v>
      </c>
      <c r="F253" s="22" t="s">
        <v>895</v>
      </c>
      <c r="G253" s="22" t="s">
        <v>896</v>
      </c>
      <c r="H253" s="21"/>
      <c r="I253" s="29"/>
      <c r="J253" s="141"/>
      <c r="K253" s="57">
        <v>4070000</v>
      </c>
      <c r="L253" s="22" t="s">
        <v>897</v>
      </c>
      <c r="M253" s="24"/>
      <c r="N253" s="24"/>
      <c r="O253" s="24"/>
      <c r="P253" s="30"/>
      <c r="Q253" s="30"/>
      <c r="R253" s="24"/>
      <c r="S253" s="24"/>
      <c r="T253" s="24"/>
      <c r="U253" s="25">
        <f t="shared" si="78"/>
        <v>0</v>
      </c>
      <c r="V253" s="57">
        <v>4070000</v>
      </c>
      <c r="W253" s="24"/>
      <c r="X253" s="24"/>
      <c r="Y253" s="25">
        <f t="shared" si="79"/>
        <v>4070000</v>
      </c>
      <c r="Z253" s="24"/>
      <c r="AA253" s="24"/>
      <c r="AB253" s="24"/>
      <c r="AC253" s="25">
        <f t="shared" si="80"/>
        <v>0</v>
      </c>
      <c r="AD253" s="24"/>
      <c r="AE253" s="24"/>
      <c r="AF253" s="24"/>
      <c r="AG253" s="25">
        <f t="shared" si="81"/>
        <v>0</v>
      </c>
      <c r="AH253" s="25">
        <f t="shared" si="82"/>
        <v>4070000</v>
      </c>
      <c r="AI253" s="26">
        <f t="shared" si="83"/>
        <v>0</v>
      </c>
      <c r="AJ253" s="27">
        <f t="shared" si="84"/>
        <v>7.3079850355176892E-4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12.75" customHeight="1" outlineLevel="1" x14ac:dyDescent="0.25">
      <c r="A254" s="18">
        <v>13</v>
      </c>
      <c r="B254" s="19"/>
      <c r="C254" s="20" t="s">
        <v>641</v>
      </c>
      <c r="D254" s="21">
        <v>45362</v>
      </c>
      <c r="E254" s="30" t="s">
        <v>642</v>
      </c>
      <c r="F254" s="22" t="s">
        <v>895</v>
      </c>
      <c r="G254" s="22" t="s">
        <v>896</v>
      </c>
      <c r="H254" s="21"/>
      <c r="I254" s="29"/>
      <c r="J254" s="141"/>
      <c r="K254" s="57">
        <v>4100000</v>
      </c>
      <c r="L254" s="22" t="s">
        <v>897</v>
      </c>
      <c r="M254" s="24"/>
      <c r="N254" s="24"/>
      <c r="O254" s="24"/>
      <c r="P254" s="30"/>
      <c r="Q254" s="30"/>
      <c r="R254" s="24"/>
      <c r="S254" s="24"/>
      <c r="T254" s="24"/>
      <c r="U254" s="25">
        <f t="shared" si="78"/>
        <v>0</v>
      </c>
      <c r="V254" s="57">
        <v>4100000</v>
      </c>
      <c r="W254" s="24"/>
      <c r="X254" s="24"/>
      <c r="Y254" s="25">
        <f t="shared" si="79"/>
        <v>4100000</v>
      </c>
      <c r="Z254" s="24"/>
      <c r="AA254" s="24"/>
      <c r="AB254" s="24"/>
      <c r="AC254" s="25">
        <f t="shared" si="80"/>
        <v>0</v>
      </c>
      <c r="AD254" s="24"/>
      <c r="AE254" s="24"/>
      <c r="AF254" s="24"/>
      <c r="AG254" s="25">
        <f t="shared" si="81"/>
        <v>0</v>
      </c>
      <c r="AH254" s="25">
        <f t="shared" si="82"/>
        <v>4100000</v>
      </c>
      <c r="AI254" s="26">
        <f t="shared" si="83"/>
        <v>0</v>
      </c>
      <c r="AJ254" s="27">
        <f t="shared" si="84"/>
        <v>7.3618522470817013E-4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12.75" customHeight="1" outlineLevel="1" x14ac:dyDescent="0.25">
      <c r="A255" s="18">
        <v>14</v>
      </c>
      <c r="B255" s="19"/>
      <c r="C255" s="20" t="s">
        <v>584</v>
      </c>
      <c r="D255" s="21">
        <v>45362</v>
      </c>
      <c r="E255" s="30" t="s">
        <v>643</v>
      </c>
      <c r="F255" s="22" t="s">
        <v>895</v>
      </c>
      <c r="G255" s="22" t="s">
        <v>896</v>
      </c>
      <c r="H255" s="21"/>
      <c r="I255" s="29"/>
      <c r="J255" s="141"/>
      <c r="K255" s="57">
        <v>6950000</v>
      </c>
      <c r="L255" s="22" t="s">
        <v>897</v>
      </c>
      <c r="M255" s="24"/>
      <c r="N255" s="24"/>
      <c r="O255" s="24"/>
      <c r="P255" s="30"/>
      <c r="Q255" s="30"/>
      <c r="R255" s="24"/>
      <c r="S255" s="24"/>
      <c r="T255" s="24"/>
      <c r="U255" s="25">
        <f t="shared" si="78"/>
        <v>0</v>
      </c>
      <c r="V255" s="57">
        <v>6950000</v>
      </c>
      <c r="W255" s="24"/>
      <c r="X255" s="24"/>
      <c r="Y255" s="25">
        <f t="shared" si="79"/>
        <v>6950000</v>
      </c>
      <c r="Z255" s="24"/>
      <c r="AA255" s="24"/>
      <c r="AB255" s="24"/>
      <c r="AC255" s="25">
        <f t="shared" si="80"/>
        <v>0</v>
      </c>
      <c r="AD255" s="24"/>
      <c r="AE255" s="24"/>
      <c r="AF255" s="24"/>
      <c r="AG255" s="25">
        <f t="shared" si="81"/>
        <v>0</v>
      </c>
      <c r="AH255" s="25">
        <f t="shared" si="82"/>
        <v>6950000</v>
      </c>
      <c r="AI255" s="26">
        <f t="shared" si="83"/>
        <v>0</v>
      </c>
      <c r="AJ255" s="27">
        <f t="shared" si="84"/>
        <v>1.2479237345662884E-3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12.75" customHeight="1" outlineLevel="1" x14ac:dyDescent="0.25">
      <c r="A256" s="18">
        <v>15</v>
      </c>
      <c r="B256" s="19"/>
      <c r="C256" s="20" t="s">
        <v>644</v>
      </c>
      <c r="D256" s="21">
        <v>45371</v>
      </c>
      <c r="E256" s="30" t="s">
        <v>645</v>
      </c>
      <c r="F256" s="22" t="s">
        <v>895</v>
      </c>
      <c r="G256" s="22" t="s">
        <v>896</v>
      </c>
      <c r="H256" s="21"/>
      <c r="I256" s="29"/>
      <c r="J256" s="141"/>
      <c r="K256" s="57">
        <v>5440000</v>
      </c>
      <c r="L256" s="22" t="s">
        <v>897</v>
      </c>
      <c r="M256" s="24"/>
      <c r="N256" s="24"/>
      <c r="O256" s="24"/>
      <c r="P256" s="30"/>
      <c r="Q256" s="30"/>
      <c r="R256" s="24"/>
      <c r="S256" s="24"/>
      <c r="T256" s="24"/>
      <c r="U256" s="25">
        <f t="shared" si="78"/>
        <v>0</v>
      </c>
      <c r="V256" s="57">
        <v>5440000</v>
      </c>
      <c r="W256" s="24"/>
      <c r="X256" s="24"/>
      <c r="Y256" s="25">
        <f t="shared" si="79"/>
        <v>5440000</v>
      </c>
      <c r="Z256" s="24"/>
      <c r="AA256" s="24"/>
      <c r="AB256" s="24"/>
      <c r="AC256" s="25">
        <f t="shared" si="80"/>
        <v>0</v>
      </c>
      <c r="AD256" s="24"/>
      <c r="AE256" s="24"/>
      <c r="AF256" s="24"/>
      <c r="AG256" s="25">
        <f t="shared" si="81"/>
        <v>0</v>
      </c>
      <c r="AH256" s="25">
        <f t="shared" si="82"/>
        <v>5440000</v>
      </c>
      <c r="AI256" s="26">
        <f t="shared" si="83"/>
        <v>0</v>
      </c>
      <c r="AJ256" s="27">
        <f t="shared" si="84"/>
        <v>9.7679210302742576E-4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ht="12.75" customHeight="1" outlineLevel="1" x14ac:dyDescent="0.25">
      <c r="A257" s="18">
        <v>16</v>
      </c>
      <c r="B257" s="19"/>
      <c r="C257" s="20" t="s">
        <v>646</v>
      </c>
      <c r="D257" s="21">
        <v>45371</v>
      </c>
      <c r="E257" s="30" t="s">
        <v>647</v>
      </c>
      <c r="F257" s="22" t="s">
        <v>895</v>
      </c>
      <c r="G257" s="22" t="s">
        <v>896</v>
      </c>
      <c r="H257" s="21"/>
      <c r="I257" s="29"/>
      <c r="J257" s="141"/>
      <c r="K257" s="57">
        <v>4490000</v>
      </c>
      <c r="L257" s="22" t="s">
        <v>897</v>
      </c>
      <c r="M257" s="24"/>
      <c r="N257" s="24"/>
      <c r="O257" s="24"/>
      <c r="P257" s="30"/>
      <c r="Q257" s="30"/>
      <c r="R257" s="24"/>
      <c r="S257" s="24"/>
      <c r="T257" s="24"/>
      <c r="U257" s="25">
        <f t="shared" si="78"/>
        <v>0</v>
      </c>
      <c r="V257" s="57">
        <v>4490000</v>
      </c>
      <c r="W257" s="24"/>
      <c r="X257" s="24"/>
      <c r="Y257" s="25">
        <f t="shared" si="79"/>
        <v>4490000</v>
      </c>
      <c r="Z257" s="24"/>
      <c r="AA257" s="24"/>
      <c r="AB257" s="24"/>
      <c r="AC257" s="25">
        <f t="shared" si="80"/>
        <v>0</v>
      </c>
      <c r="AD257" s="24"/>
      <c r="AE257" s="24"/>
      <c r="AF257" s="24"/>
      <c r="AG257" s="25">
        <f t="shared" si="81"/>
        <v>0</v>
      </c>
      <c r="AH257" s="25">
        <f t="shared" si="82"/>
        <v>4490000</v>
      </c>
      <c r="AI257" s="26">
        <f t="shared" si="83"/>
        <v>0</v>
      </c>
      <c r="AJ257" s="27">
        <f t="shared" si="84"/>
        <v>8.0621259974138627E-4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12.75" customHeight="1" outlineLevel="1" x14ac:dyDescent="0.25">
      <c r="A258" s="18">
        <v>17</v>
      </c>
      <c r="B258" s="19"/>
      <c r="C258" s="20" t="s">
        <v>648</v>
      </c>
      <c r="D258" s="21">
        <v>45378</v>
      </c>
      <c r="E258" s="30" t="s">
        <v>649</v>
      </c>
      <c r="F258" s="22" t="s">
        <v>895</v>
      </c>
      <c r="G258" s="22" t="s">
        <v>896</v>
      </c>
      <c r="H258" s="21"/>
      <c r="I258" s="29"/>
      <c r="J258" s="141"/>
      <c r="K258" s="57">
        <v>64760000</v>
      </c>
      <c r="L258" s="22" t="s">
        <v>897</v>
      </c>
      <c r="M258" s="24"/>
      <c r="N258" s="24"/>
      <c r="O258" s="24"/>
      <c r="P258" s="30"/>
      <c r="Q258" s="30"/>
      <c r="R258" s="24"/>
      <c r="S258" s="24"/>
      <c r="T258" s="24"/>
      <c r="U258" s="25">
        <f t="shared" si="78"/>
        <v>0</v>
      </c>
      <c r="V258" s="57">
        <v>64760000</v>
      </c>
      <c r="W258" s="24"/>
      <c r="X258" s="24"/>
      <c r="Y258" s="25">
        <f t="shared" si="79"/>
        <v>64760000</v>
      </c>
      <c r="Z258" s="24"/>
      <c r="AA258" s="24"/>
      <c r="AB258" s="24"/>
      <c r="AC258" s="25">
        <f t="shared" si="80"/>
        <v>0</v>
      </c>
      <c r="AD258" s="24"/>
      <c r="AE258" s="24"/>
      <c r="AF258" s="24"/>
      <c r="AG258" s="25">
        <f t="shared" si="81"/>
        <v>0</v>
      </c>
      <c r="AH258" s="25">
        <f t="shared" si="82"/>
        <v>64760000</v>
      </c>
      <c r="AI258" s="26">
        <f t="shared" si="83"/>
        <v>0</v>
      </c>
      <c r="AJ258" s="27">
        <f t="shared" si="84"/>
        <v>1.1628135402951488E-2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ht="12.75" customHeight="1" outlineLevel="1" x14ac:dyDescent="0.25">
      <c r="A259" s="18">
        <v>18</v>
      </c>
      <c r="B259" s="19"/>
      <c r="C259" s="20" t="s">
        <v>650</v>
      </c>
      <c r="D259" s="21">
        <v>45362</v>
      </c>
      <c r="E259" s="30" t="s">
        <v>651</v>
      </c>
      <c r="F259" s="22" t="s">
        <v>895</v>
      </c>
      <c r="G259" s="22" t="s">
        <v>896</v>
      </c>
      <c r="H259" s="21"/>
      <c r="I259" s="29"/>
      <c r="J259" s="141"/>
      <c r="K259" s="57">
        <v>3530000</v>
      </c>
      <c r="L259" s="22" t="s">
        <v>897</v>
      </c>
      <c r="M259" s="24"/>
      <c r="N259" s="24"/>
      <c r="O259" s="24"/>
      <c r="P259" s="30"/>
      <c r="Q259" s="30"/>
      <c r="R259" s="24"/>
      <c r="S259" s="24"/>
      <c r="T259" s="24"/>
      <c r="U259" s="25">
        <f t="shared" si="78"/>
        <v>0</v>
      </c>
      <c r="V259" s="57">
        <v>3530000</v>
      </c>
      <c r="W259" s="24"/>
      <c r="X259" s="24"/>
      <c r="Y259" s="25">
        <f t="shared" si="79"/>
        <v>3530000</v>
      </c>
      <c r="Z259" s="24"/>
      <c r="AA259" s="24"/>
      <c r="AB259" s="24"/>
      <c r="AC259" s="25">
        <f t="shared" si="80"/>
        <v>0</v>
      </c>
      <c r="AD259" s="24"/>
      <c r="AE259" s="24"/>
      <c r="AF259" s="24"/>
      <c r="AG259" s="25">
        <f t="shared" si="81"/>
        <v>0</v>
      </c>
      <c r="AH259" s="25">
        <f t="shared" si="82"/>
        <v>3530000</v>
      </c>
      <c r="AI259" s="26">
        <f t="shared" si="83"/>
        <v>0</v>
      </c>
      <c r="AJ259" s="27">
        <f t="shared" si="84"/>
        <v>6.3383752273654648E-4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12.75" customHeight="1" outlineLevel="1" x14ac:dyDescent="0.25">
      <c r="A260" s="18">
        <v>19</v>
      </c>
      <c r="B260" s="19"/>
      <c r="C260" s="20" t="s">
        <v>652</v>
      </c>
      <c r="D260" s="21">
        <v>45371</v>
      </c>
      <c r="E260" s="30" t="s">
        <v>653</v>
      </c>
      <c r="F260" s="22" t="s">
        <v>895</v>
      </c>
      <c r="G260" s="22" t="s">
        <v>896</v>
      </c>
      <c r="H260" s="21"/>
      <c r="I260" s="29"/>
      <c r="J260" s="141"/>
      <c r="K260" s="57">
        <v>13500000</v>
      </c>
      <c r="L260" s="22" t="s">
        <v>897</v>
      </c>
      <c r="M260" s="24"/>
      <c r="N260" s="24"/>
      <c r="O260" s="24"/>
      <c r="P260" s="30"/>
      <c r="Q260" s="30"/>
      <c r="R260" s="24"/>
      <c r="S260" s="24"/>
      <c r="T260" s="24"/>
      <c r="U260" s="25">
        <f t="shared" si="78"/>
        <v>0</v>
      </c>
      <c r="V260" s="24"/>
      <c r="W260" s="57">
        <v>13500000</v>
      </c>
      <c r="X260" s="24"/>
      <c r="Y260" s="25">
        <f t="shared" si="79"/>
        <v>13500000</v>
      </c>
      <c r="Z260" s="24"/>
      <c r="AA260" s="24"/>
      <c r="AB260" s="24"/>
      <c r="AC260" s="25">
        <f t="shared" si="80"/>
        <v>0</v>
      </c>
      <c r="AD260" s="24"/>
      <c r="AE260" s="24"/>
      <c r="AF260" s="24"/>
      <c r="AG260" s="25">
        <f t="shared" si="81"/>
        <v>0</v>
      </c>
      <c r="AH260" s="25">
        <f t="shared" si="82"/>
        <v>13500000</v>
      </c>
      <c r="AI260" s="26">
        <f t="shared" si="83"/>
        <v>0</v>
      </c>
      <c r="AJ260" s="27">
        <f t="shared" si="84"/>
        <v>2.4240245203805601E-3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12.75" customHeight="1" outlineLevel="1" x14ac:dyDescent="0.25">
      <c r="A261" s="18">
        <v>20</v>
      </c>
      <c r="B261" s="19"/>
      <c r="C261" s="20" t="s">
        <v>654</v>
      </c>
      <c r="D261" s="21">
        <v>45362</v>
      </c>
      <c r="E261" s="30" t="s">
        <v>655</v>
      </c>
      <c r="F261" s="22" t="s">
        <v>895</v>
      </c>
      <c r="G261" s="22" t="s">
        <v>896</v>
      </c>
      <c r="H261" s="21"/>
      <c r="I261" s="29"/>
      <c r="J261" s="141"/>
      <c r="K261" s="57">
        <v>10950000</v>
      </c>
      <c r="L261" s="22" t="s">
        <v>897</v>
      </c>
      <c r="M261" s="24"/>
      <c r="N261" s="24"/>
      <c r="O261" s="24"/>
      <c r="P261" s="30"/>
      <c r="Q261" s="30"/>
      <c r="R261" s="24"/>
      <c r="S261" s="24"/>
      <c r="T261" s="24"/>
      <c r="U261" s="25">
        <f t="shared" si="78"/>
        <v>0</v>
      </c>
      <c r="V261" s="24"/>
      <c r="W261" s="57">
        <v>10950000</v>
      </c>
      <c r="X261" s="24"/>
      <c r="Y261" s="25">
        <f t="shared" si="79"/>
        <v>10950000</v>
      </c>
      <c r="Z261" s="24"/>
      <c r="AA261" s="24"/>
      <c r="AB261" s="24"/>
      <c r="AC261" s="25">
        <f t="shared" si="80"/>
        <v>0</v>
      </c>
      <c r="AD261" s="24"/>
      <c r="AE261" s="24"/>
      <c r="AF261" s="24"/>
      <c r="AG261" s="25">
        <f t="shared" si="81"/>
        <v>0</v>
      </c>
      <c r="AH261" s="25">
        <f t="shared" si="82"/>
        <v>10950000</v>
      </c>
      <c r="AI261" s="26">
        <f t="shared" si="83"/>
        <v>0</v>
      </c>
      <c r="AJ261" s="27">
        <f t="shared" si="84"/>
        <v>1.9661532220864543E-3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ht="12.75" customHeight="1" outlineLevel="1" x14ac:dyDescent="0.25">
      <c r="A262" s="18">
        <v>21</v>
      </c>
      <c r="B262" s="19"/>
      <c r="C262" s="20" t="s">
        <v>656</v>
      </c>
      <c r="D262" s="21">
        <v>45362</v>
      </c>
      <c r="E262" s="30" t="s">
        <v>657</v>
      </c>
      <c r="F262" s="22" t="s">
        <v>895</v>
      </c>
      <c r="G262" s="22" t="s">
        <v>896</v>
      </c>
      <c r="H262" s="21"/>
      <c r="I262" s="29"/>
      <c r="J262" s="141"/>
      <c r="K262" s="57">
        <v>8300000</v>
      </c>
      <c r="L262" s="22" t="s">
        <v>897</v>
      </c>
      <c r="M262" s="24"/>
      <c r="N262" s="24"/>
      <c r="O262" s="24"/>
      <c r="P262" s="30"/>
      <c r="Q262" s="30"/>
      <c r="R262" s="24"/>
      <c r="S262" s="24"/>
      <c r="T262" s="24"/>
      <c r="U262" s="25">
        <f t="shared" si="78"/>
        <v>0</v>
      </c>
      <c r="V262" s="24"/>
      <c r="W262" s="57">
        <v>8300000</v>
      </c>
      <c r="X262" s="24"/>
      <c r="Y262" s="25">
        <f t="shared" si="79"/>
        <v>8300000</v>
      </c>
      <c r="Z262" s="24"/>
      <c r="AA262" s="24"/>
      <c r="AB262" s="24"/>
      <c r="AC262" s="25">
        <f t="shared" si="80"/>
        <v>0</v>
      </c>
      <c r="AD262" s="24"/>
      <c r="AE262" s="24"/>
      <c r="AF262" s="24"/>
      <c r="AG262" s="25">
        <f t="shared" si="81"/>
        <v>0</v>
      </c>
      <c r="AH262" s="25">
        <f t="shared" si="82"/>
        <v>8300000</v>
      </c>
      <c r="AI262" s="26">
        <f t="shared" si="83"/>
        <v>0</v>
      </c>
      <c r="AJ262" s="27">
        <f t="shared" si="84"/>
        <v>1.4903261866043443E-3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ht="12.75" customHeight="1" outlineLevel="1" x14ac:dyDescent="0.25">
      <c r="A263" s="18">
        <v>22</v>
      </c>
      <c r="B263" s="19"/>
      <c r="C263" s="20" t="s">
        <v>658</v>
      </c>
      <c r="D263" s="21">
        <v>45362</v>
      </c>
      <c r="E263" s="30" t="s">
        <v>659</v>
      </c>
      <c r="F263" s="22" t="s">
        <v>895</v>
      </c>
      <c r="G263" s="22" t="s">
        <v>896</v>
      </c>
      <c r="H263" s="21"/>
      <c r="I263" s="29"/>
      <c r="J263" s="141"/>
      <c r="K263" s="57">
        <v>3950000</v>
      </c>
      <c r="L263" s="22" t="s">
        <v>897</v>
      </c>
      <c r="M263" s="24"/>
      <c r="N263" s="24"/>
      <c r="O263" s="24"/>
      <c r="P263" s="30"/>
      <c r="Q263" s="30"/>
      <c r="R263" s="24"/>
      <c r="S263" s="24"/>
      <c r="T263" s="24"/>
      <c r="U263" s="25">
        <f t="shared" si="78"/>
        <v>0</v>
      </c>
      <c r="V263" s="24"/>
      <c r="W263" s="57">
        <v>3950000</v>
      </c>
      <c r="X263" s="24"/>
      <c r="Y263" s="25">
        <f t="shared" si="79"/>
        <v>3950000</v>
      </c>
      <c r="Z263" s="24"/>
      <c r="AA263" s="24"/>
      <c r="AB263" s="24"/>
      <c r="AC263" s="25">
        <f t="shared" si="80"/>
        <v>0</v>
      </c>
      <c r="AD263" s="24"/>
      <c r="AE263" s="24"/>
      <c r="AF263" s="24"/>
      <c r="AG263" s="25">
        <f t="shared" si="81"/>
        <v>0</v>
      </c>
      <c r="AH263" s="25">
        <f t="shared" si="82"/>
        <v>3950000</v>
      </c>
      <c r="AI263" s="26">
        <f t="shared" si="83"/>
        <v>0</v>
      </c>
      <c r="AJ263" s="27">
        <f t="shared" si="84"/>
        <v>7.0925161892616394E-4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ht="12.75" customHeight="1" outlineLevel="1" x14ac:dyDescent="0.25">
      <c r="A264" s="18">
        <v>23</v>
      </c>
      <c r="B264" s="19"/>
      <c r="C264" s="20" t="s">
        <v>660</v>
      </c>
      <c r="D264" s="21">
        <v>45362</v>
      </c>
      <c r="E264" s="30" t="s">
        <v>661</v>
      </c>
      <c r="F264" s="22" t="s">
        <v>895</v>
      </c>
      <c r="G264" s="22" t="s">
        <v>896</v>
      </c>
      <c r="H264" s="21"/>
      <c r="I264" s="29"/>
      <c r="J264" s="141"/>
      <c r="K264" s="57">
        <v>5550000</v>
      </c>
      <c r="L264" s="22" t="s">
        <v>897</v>
      </c>
      <c r="M264" s="24"/>
      <c r="N264" s="24"/>
      <c r="O264" s="24"/>
      <c r="P264" s="30"/>
      <c r="Q264" s="30"/>
      <c r="R264" s="24"/>
      <c r="S264" s="24"/>
      <c r="T264" s="24"/>
      <c r="U264" s="25">
        <f t="shared" si="78"/>
        <v>0</v>
      </c>
      <c r="V264" s="24"/>
      <c r="W264" s="57">
        <v>5550000</v>
      </c>
      <c r="X264" s="24"/>
      <c r="Y264" s="25">
        <f t="shared" si="79"/>
        <v>5550000</v>
      </c>
      <c r="Z264" s="24"/>
      <c r="AA264" s="24"/>
      <c r="AB264" s="24"/>
      <c r="AC264" s="25">
        <f t="shared" si="80"/>
        <v>0</v>
      </c>
      <c r="AD264" s="24"/>
      <c r="AE264" s="24"/>
      <c r="AF264" s="24"/>
      <c r="AG264" s="25">
        <f t="shared" si="81"/>
        <v>0</v>
      </c>
      <c r="AH264" s="25">
        <f t="shared" si="82"/>
        <v>5550000</v>
      </c>
      <c r="AI264" s="26">
        <f t="shared" si="83"/>
        <v>0</v>
      </c>
      <c r="AJ264" s="27">
        <f t="shared" si="84"/>
        <v>9.9654341393423033E-4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ht="12.75" customHeight="1" outlineLevel="1" x14ac:dyDescent="0.25">
      <c r="A265" s="18">
        <v>24</v>
      </c>
      <c r="B265" s="19"/>
      <c r="C265" s="20" t="s">
        <v>662</v>
      </c>
      <c r="D265" s="21">
        <v>45371</v>
      </c>
      <c r="E265" s="30" t="s">
        <v>663</v>
      </c>
      <c r="F265" s="22" t="s">
        <v>895</v>
      </c>
      <c r="G265" s="22" t="s">
        <v>896</v>
      </c>
      <c r="H265" s="21"/>
      <c r="I265" s="29"/>
      <c r="J265" s="141"/>
      <c r="K265" s="57">
        <v>8940000</v>
      </c>
      <c r="L265" s="22" t="s">
        <v>897</v>
      </c>
      <c r="M265" s="24"/>
      <c r="N265" s="24"/>
      <c r="O265" s="24"/>
      <c r="P265" s="30"/>
      <c r="Q265" s="30"/>
      <c r="R265" s="24"/>
      <c r="S265" s="24"/>
      <c r="T265" s="24"/>
      <c r="U265" s="25">
        <f t="shared" si="78"/>
        <v>0</v>
      </c>
      <c r="V265" s="24"/>
      <c r="W265" s="57">
        <v>8940000</v>
      </c>
      <c r="X265" s="24"/>
      <c r="Y265" s="25">
        <f t="shared" si="79"/>
        <v>8940000</v>
      </c>
      <c r="Z265" s="24"/>
      <c r="AA265" s="24"/>
      <c r="AB265" s="24"/>
      <c r="AC265" s="25">
        <f t="shared" si="80"/>
        <v>0</v>
      </c>
      <c r="AD265" s="24"/>
      <c r="AE265" s="24"/>
      <c r="AF265" s="24"/>
      <c r="AG265" s="25">
        <f t="shared" si="81"/>
        <v>0</v>
      </c>
      <c r="AH265" s="25">
        <f t="shared" si="82"/>
        <v>8940000</v>
      </c>
      <c r="AI265" s="26">
        <f t="shared" si="83"/>
        <v>0</v>
      </c>
      <c r="AJ265" s="27">
        <f t="shared" si="84"/>
        <v>1.6052429046075709E-3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12.75" customHeight="1" outlineLevel="1" x14ac:dyDescent="0.25">
      <c r="A266" s="18">
        <v>25</v>
      </c>
      <c r="B266" s="19"/>
      <c r="C266" s="20" t="s">
        <v>664</v>
      </c>
      <c r="D266" s="21">
        <v>45362</v>
      </c>
      <c r="E266" s="30" t="s">
        <v>665</v>
      </c>
      <c r="F266" s="22" t="s">
        <v>895</v>
      </c>
      <c r="G266" s="22" t="s">
        <v>896</v>
      </c>
      <c r="H266" s="21"/>
      <c r="I266" s="29"/>
      <c r="J266" s="141"/>
      <c r="K266" s="57">
        <v>2560000</v>
      </c>
      <c r="L266" s="22" t="s">
        <v>897</v>
      </c>
      <c r="M266" s="24"/>
      <c r="N266" s="24"/>
      <c r="O266" s="24"/>
      <c r="P266" s="30"/>
      <c r="Q266" s="30"/>
      <c r="R266" s="24"/>
      <c r="S266" s="24"/>
      <c r="T266" s="24"/>
      <c r="U266" s="25">
        <f t="shared" si="78"/>
        <v>0</v>
      </c>
      <c r="V266" s="24"/>
      <c r="W266" s="57">
        <v>2560000</v>
      </c>
      <c r="X266" s="24"/>
      <c r="Y266" s="25">
        <f t="shared" si="79"/>
        <v>2560000</v>
      </c>
      <c r="Z266" s="24"/>
      <c r="AA266" s="24"/>
      <c r="AB266" s="24"/>
      <c r="AC266" s="25">
        <f t="shared" si="80"/>
        <v>0</v>
      </c>
      <c r="AD266" s="24"/>
      <c r="AE266" s="24"/>
      <c r="AF266" s="24"/>
      <c r="AG266" s="25">
        <f t="shared" si="81"/>
        <v>0</v>
      </c>
      <c r="AH266" s="25">
        <f t="shared" si="82"/>
        <v>2560000</v>
      </c>
      <c r="AI266" s="26">
        <f t="shared" si="83"/>
        <v>0</v>
      </c>
      <c r="AJ266" s="27">
        <f t="shared" si="84"/>
        <v>4.5966687201290623E-4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ht="12.75" customHeight="1" outlineLevel="1" x14ac:dyDescent="0.25">
      <c r="A267" s="18">
        <v>26</v>
      </c>
      <c r="B267" s="19"/>
      <c r="C267" s="20" t="s">
        <v>666</v>
      </c>
      <c r="D267" s="21">
        <v>45362</v>
      </c>
      <c r="E267" s="30" t="s">
        <v>667</v>
      </c>
      <c r="F267" s="22" t="s">
        <v>895</v>
      </c>
      <c r="G267" s="22" t="s">
        <v>896</v>
      </c>
      <c r="H267" s="21"/>
      <c r="I267" s="29"/>
      <c r="J267" s="141"/>
      <c r="K267" s="57">
        <v>7470000</v>
      </c>
      <c r="L267" s="22" t="s">
        <v>897</v>
      </c>
      <c r="M267" s="24"/>
      <c r="N267" s="24"/>
      <c r="O267" s="24"/>
      <c r="P267" s="30"/>
      <c r="Q267" s="30"/>
      <c r="R267" s="24"/>
      <c r="S267" s="24"/>
      <c r="T267" s="24"/>
      <c r="U267" s="25">
        <f t="shared" si="78"/>
        <v>0</v>
      </c>
      <c r="V267" s="24"/>
      <c r="W267" s="57">
        <v>7470000</v>
      </c>
      <c r="X267" s="24"/>
      <c r="Y267" s="25">
        <f t="shared" si="79"/>
        <v>7470000</v>
      </c>
      <c r="Z267" s="24"/>
      <c r="AA267" s="24"/>
      <c r="AB267" s="24"/>
      <c r="AC267" s="25">
        <f t="shared" si="80"/>
        <v>0</v>
      </c>
      <c r="AD267" s="24"/>
      <c r="AE267" s="24"/>
      <c r="AF267" s="24"/>
      <c r="AG267" s="25">
        <f t="shared" si="81"/>
        <v>0</v>
      </c>
      <c r="AH267" s="25">
        <f t="shared" si="82"/>
        <v>7470000</v>
      </c>
      <c r="AI267" s="26">
        <f t="shared" si="83"/>
        <v>0</v>
      </c>
      <c r="AJ267" s="27">
        <f t="shared" si="84"/>
        <v>1.3412935679439099E-3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ht="12.75" customHeight="1" outlineLevel="1" x14ac:dyDescent="0.25">
      <c r="A268" s="18">
        <v>27</v>
      </c>
      <c r="B268" s="19"/>
      <c r="C268" s="20" t="s">
        <v>668</v>
      </c>
      <c r="D268" s="21">
        <v>45392</v>
      </c>
      <c r="E268" s="30" t="s">
        <v>669</v>
      </c>
      <c r="F268" s="22" t="s">
        <v>895</v>
      </c>
      <c r="G268" s="22" t="s">
        <v>896</v>
      </c>
      <c r="H268" s="21"/>
      <c r="I268" s="29"/>
      <c r="J268" s="141"/>
      <c r="K268" s="57">
        <v>5000000</v>
      </c>
      <c r="L268" s="22" t="s">
        <v>897</v>
      </c>
      <c r="M268" s="24"/>
      <c r="N268" s="24"/>
      <c r="O268" s="24"/>
      <c r="P268" s="30"/>
      <c r="Q268" s="30"/>
      <c r="R268" s="24"/>
      <c r="S268" s="24"/>
      <c r="T268" s="24"/>
      <c r="U268" s="25">
        <f t="shared" si="78"/>
        <v>0</v>
      </c>
      <c r="V268" s="24"/>
      <c r="W268" s="57">
        <v>5000000</v>
      </c>
      <c r="X268" s="24"/>
      <c r="Y268" s="25">
        <f t="shared" si="79"/>
        <v>5000000</v>
      </c>
      <c r="Z268" s="24"/>
      <c r="AA268" s="24"/>
      <c r="AB268" s="24"/>
      <c r="AC268" s="25">
        <f t="shared" si="80"/>
        <v>0</v>
      </c>
      <c r="AD268" s="24"/>
      <c r="AE268" s="24"/>
      <c r="AF268" s="24"/>
      <c r="AG268" s="25">
        <f t="shared" si="81"/>
        <v>0</v>
      </c>
      <c r="AH268" s="25">
        <f t="shared" si="82"/>
        <v>5000000</v>
      </c>
      <c r="AI268" s="26">
        <f t="shared" si="83"/>
        <v>0</v>
      </c>
      <c r="AJ268" s="27">
        <f t="shared" si="84"/>
        <v>8.9778685940020749E-4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ht="12.75" customHeight="1" outlineLevel="1" x14ac:dyDescent="0.25">
      <c r="A269" s="18">
        <v>28</v>
      </c>
      <c r="B269" s="19"/>
      <c r="C269" s="20" t="s">
        <v>670</v>
      </c>
      <c r="D269" s="21">
        <v>45362</v>
      </c>
      <c r="E269" s="30" t="s">
        <v>671</v>
      </c>
      <c r="F269" s="22" t="s">
        <v>895</v>
      </c>
      <c r="G269" s="22" t="s">
        <v>896</v>
      </c>
      <c r="H269" s="21"/>
      <c r="I269" s="29"/>
      <c r="J269" s="141"/>
      <c r="K269" s="57">
        <v>5320000</v>
      </c>
      <c r="L269" s="22" t="s">
        <v>897</v>
      </c>
      <c r="M269" s="24"/>
      <c r="N269" s="24"/>
      <c r="O269" s="24"/>
      <c r="P269" s="30"/>
      <c r="Q269" s="30"/>
      <c r="R269" s="24"/>
      <c r="S269" s="24"/>
      <c r="T269" s="24"/>
      <c r="U269" s="25">
        <f t="shared" si="78"/>
        <v>0</v>
      </c>
      <c r="V269" s="24"/>
      <c r="W269" s="24"/>
      <c r="X269" s="57">
        <v>5320000</v>
      </c>
      <c r="Y269" s="25">
        <f t="shared" si="79"/>
        <v>5320000</v>
      </c>
      <c r="Z269" s="24"/>
      <c r="AA269" s="24"/>
      <c r="AB269" s="24"/>
      <c r="AC269" s="25">
        <f t="shared" si="80"/>
        <v>0</v>
      </c>
      <c r="AD269" s="24"/>
      <c r="AE269" s="24"/>
      <c r="AF269" s="24"/>
      <c r="AG269" s="25">
        <f t="shared" si="81"/>
        <v>0</v>
      </c>
      <c r="AH269" s="25">
        <f t="shared" si="82"/>
        <v>5320000</v>
      </c>
      <c r="AI269" s="26">
        <f t="shared" si="83"/>
        <v>0</v>
      </c>
      <c r="AJ269" s="27">
        <f t="shared" si="84"/>
        <v>9.5524521840182079E-4</v>
      </c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ht="12.75" customHeight="1" outlineLevel="1" x14ac:dyDescent="0.25">
      <c r="A270" s="18">
        <v>29</v>
      </c>
      <c r="B270" s="19"/>
      <c r="C270" s="20" t="s">
        <v>169</v>
      </c>
      <c r="D270" s="21">
        <v>45362</v>
      </c>
      <c r="E270" s="30" t="s">
        <v>672</v>
      </c>
      <c r="F270" s="22" t="s">
        <v>895</v>
      </c>
      <c r="G270" s="22" t="s">
        <v>896</v>
      </c>
      <c r="H270" s="21"/>
      <c r="I270" s="29"/>
      <c r="J270" s="141"/>
      <c r="K270" s="57">
        <v>10770000</v>
      </c>
      <c r="L270" s="22" t="s">
        <v>897</v>
      </c>
      <c r="M270" s="24"/>
      <c r="N270" s="24"/>
      <c r="O270" s="24"/>
      <c r="P270" s="30"/>
      <c r="Q270" s="30"/>
      <c r="R270" s="24"/>
      <c r="S270" s="24"/>
      <c r="T270" s="24"/>
      <c r="U270" s="25">
        <f t="shared" si="78"/>
        <v>0</v>
      </c>
      <c r="V270" s="24"/>
      <c r="W270" s="24"/>
      <c r="X270" s="57">
        <v>10770000</v>
      </c>
      <c r="Y270" s="25">
        <f t="shared" si="79"/>
        <v>10770000</v>
      </c>
      <c r="Z270" s="24"/>
      <c r="AA270" s="24"/>
      <c r="AB270" s="24"/>
      <c r="AC270" s="25">
        <f t="shared" si="80"/>
        <v>0</v>
      </c>
      <c r="AD270" s="24"/>
      <c r="AE270" s="24"/>
      <c r="AF270" s="24"/>
      <c r="AG270" s="25">
        <f t="shared" si="81"/>
        <v>0</v>
      </c>
      <c r="AH270" s="25">
        <f t="shared" si="82"/>
        <v>10770000</v>
      </c>
      <c r="AI270" s="26">
        <f t="shared" si="83"/>
        <v>0</v>
      </c>
      <c r="AJ270" s="27">
        <f t="shared" si="84"/>
        <v>1.933832895148047E-3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ht="12.75" customHeight="1" outlineLevel="1" x14ac:dyDescent="0.25">
      <c r="A271" s="18">
        <v>30</v>
      </c>
      <c r="B271" s="19"/>
      <c r="C271" s="20" t="s">
        <v>601</v>
      </c>
      <c r="D271" s="21">
        <v>45362</v>
      </c>
      <c r="E271" s="30" t="s">
        <v>673</v>
      </c>
      <c r="F271" s="22" t="s">
        <v>895</v>
      </c>
      <c r="G271" s="22" t="s">
        <v>896</v>
      </c>
      <c r="H271" s="21"/>
      <c r="I271" s="29"/>
      <c r="J271" s="141"/>
      <c r="K271" s="57">
        <v>5410000</v>
      </c>
      <c r="L271" s="22" t="s">
        <v>897</v>
      </c>
      <c r="M271" s="24"/>
      <c r="N271" s="24"/>
      <c r="O271" s="24"/>
      <c r="P271" s="30"/>
      <c r="Q271" s="30"/>
      <c r="R271" s="24"/>
      <c r="S271" s="24"/>
      <c r="T271" s="24"/>
      <c r="U271" s="25">
        <f t="shared" si="78"/>
        <v>0</v>
      </c>
      <c r="V271" s="24"/>
      <c r="W271" s="24"/>
      <c r="X271" s="57">
        <v>5410000</v>
      </c>
      <c r="Y271" s="25">
        <f t="shared" si="79"/>
        <v>5410000</v>
      </c>
      <c r="Z271" s="24"/>
      <c r="AA271" s="24"/>
      <c r="AB271" s="24"/>
      <c r="AC271" s="25">
        <f t="shared" si="80"/>
        <v>0</v>
      </c>
      <c r="AD271" s="24"/>
      <c r="AE271" s="24"/>
      <c r="AF271" s="24"/>
      <c r="AG271" s="25">
        <f t="shared" si="81"/>
        <v>0</v>
      </c>
      <c r="AH271" s="25">
        <f t="shared" si="82"/>
        <v>5410000</v>
      </c>
      <c r="AI271" s="26">
        <f t="shared" si="83"/>
        <v>0</v>
      </c>
      <c r="AJ271" s="27">
        <f t="shared" si="84"/>
        <v>9.7140538187102455E-4</v>
      </c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ht="12.75" customHeight="1" outlineLevel="1" x14ac:dyDescent="0.25">
      <c r="A272" s="18">
        <v>2</v>
      </c>
      <c r="B272" s="19"/>
      <c r="C272" s="20"/>
      <c r="D272" s="21"/>
      <c r="E272" s="30"/>
      <c r="F272" s="22"/>
      <c r="G272" s="22"/>
      <c r="H272" s="21"/>
      <c r="I272" s="29"/>
      <c r="J272" s="141"/>
      <c r="K272" s="57">
        <f>18358+85702</f>
        <v>104060</v>
      </c>
      <c r="L272" s="22" t="s">
        <v>304</v>
      </c>
      <c r="M272" s="24"/>
      <c r="N272" s="24"/>
      <c r="O272" s="24"/>
      <c r="P272" s="30"/>
      <c r="Q272" s="30"/>
      <c r="R272" s="24"/>
      <c r="S272" s="24"/>
      <c r="T272" s="24"/>
      <c r="U272" s="25">
        <f t="shared" si="78"/>
        <v>0</v>
      </c>
      <c r="V272" s="24"/>
      <c r="W272" s="24">
        <f>18358+85702</f>
        <v>104060</v>
      </c>
      <c r="X272" s="24"/>
      <c r="Y272" s="25">
        <f t="shared" si="79"/>
        <v>104060</v>
      </c>
      <c r="Z272" s="24"/>
      <c r="AA272" s="24"/>
      <c r="AB272" s="24"/>
      <c r="AC272" s="25">
        <f t="shared" si="80"/>
        <v>0</v>
      </c>
      <c r="AD272" s="24"/>
      <c r="AE272" s="24"/>
      <c r="AF272" s="24"/>
      <c r="AG272" s="25">
        <f t="shared" si="81"/>
        <v>0</v>
      </c>
      <c r="AH272" s="25">
        <f t="shared" si="82"/>
        <v>104060</v>
      </c>
      <c r="AI272" s="26">
        <f t="shared" si="83"/>
        <v>0</v>
      </c>
      <c r="AJ272" s="27">
        <f t="shared" si="84"/>
        <v>1.8684740117837116E-5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12.75" hidden="1" customHeight="1" outlineLevel="1" x14ac:dyDescent="0.25">
      <c r="A273" s="18">
        <v>2</v>
      </c>
      <c r="B273" s="19"/>
      <c r="C273" s="20"/>
      <c r="D273" s="21"/>
      <c r="E273" s="30"/>
      <c r="F273" s="22"/>
      <c r="G273" s="22"/>
      <c r="H273" s="21"/>
      <c r="I273" s="29"/>
      <c r="J273" s="141"/>
      <c r="K273" s="57"/>
      <c r="L273" s="28"/>
      <c r="M273" s="24"/>
      <c r="N273" s="24"/>
      <c r="O273" s="24"/>
      <c r="P273" s="30"/>
      <c r="Q273" s="30"/>
      <c r="R273" s="24"/>
      <c r="S273" s="24"/>
      <c r="T273" s="24"/>
      <c r="U273" s="25">
        <f t="shared" si="78"/>
        <v>0</v>
      </c>
      <c r="V273" s="24"/>
      <c r="W273" s="24"/>
      <c r="X273" s="24"/>
      <c r="Y273" s="25">
        <f t="shared" si="79"/>
        <v>0</v>
      </c>
      <c r="Z273" s="24"/>
      <c r="AA273" s="24"/>
      <c r="AB273" s="24"/>
      <c r="AC273" s="25">
        <f t="shared" si="80"/>
        <v>0</v>
      </c>
      <c r="AD273" s="24"/>
      <c r="AE273" s="24"/>
      <c r="AF273" s="24"/>
      <c r="AG273" s="25">
        <f t="shared" si="81"/>
        <v>0</v>
      </c>
      <c r="AH273" s="25">
        <f t="shared" si="82"/>
        <v>0</v>
      </c>
      <c r="AI273" s="26">
        <f t="shared" si="83"/>
        <v>0</v>
      </c>
      <c r="AJ273" s="27">
        <f t="shared" si="84"/>
        <v>0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ht="12.75" hidden="1" customHeight="1" outlineLevel="1" x14ac:dyDescent="0.25">
      <c r="A274" s="18">
        <v>2</v>
      </c>
      <c r="B274" s="19"/>
      <c r="C274" s="20"/>
      <c r="D274" s="21"/>
      <c r="E274" s="30"/>
      <c r="F274" s="22"/>
      <c r="G274" s="22"/>
      <c r="H274" s="21"/>
      <c r="I274" s="29"/>
      <c r="J274" s="141"/>
      <c r="K274" s="57"/>
      <c r="L274" s="28"/>
      <c r="M274" s="24"/>
      <c r="N274" s="24"/>
      <c r="O274" s="24"/>
      <c r="P274" s="30"/>
      <c r="Q274" s="30"/>
      <c r="R274" s="24"/>
      <c r="S274" s="24"/>
      <c r="T274" s="24"/>
      <c r="U274" s="25">
        <f t="shared" si="78"/>
        <v>0</v>
      </c>
      <c r="V274" s="24"/>
      <c r="W274" s="24"/>
      <c r="X274" s="24"/>
      <c r="Y274" s="25">
        <f t="shared" si="79"/>
        <v>0</v>
      </c>
      <c r="Z274" s="24"/>
      <c r="AA274" s="24"/>
      <c r="AB274" s="24"/>
      <c r="AC274" s="25">
        <f t="shared" si="80"/>
        <v>0</v>
      </c>
      <c r="AD274" s="24"/>
      <c r="AE274" s="24"/>
      <c r="AF274" s="24"/>
      <c r="AG274" s="25">
        <f t="shared" si="81"/>
        <v>0</v>
      </c>
      <c r="AH274" s="25">
        <f t="shared" si="82"/>
        <v>0</v>
      </c>
      <c r="AI274" s="26">
        <f t="shared" si="83"/>
        <v>0</v>
      </c>
      <c r="AJ274" s="27">
        <f t="shared" si="84"/>
        <v>0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ht="12.75" hidden="1" customHeight="1" outlineLevel="1" x14ac:dyDescent="0.25">
      <c r="A275" s="18">
        <v>2</v>
      </c>
      <c r="B275" s="19"/>
      <c r="C275" s="20"/>
      <c r="D275" s="21"/>
      <c r="E275" s="30"/>
      <c r="F275" s="22"/>
      <c r="G275" s="22"/>
      <c r="H275" s="21"/>
      <c r="I275" s="29"/>
      <c r="J275" s="141"/>
      <c r="K275" s="57"/>
      <c r="L275" s="28"/>
      <c r="M275" s="24"/>
      <c r="N275" s="24"/>
      <c r="O275" s="24"/>
      <c r="P275" s="30"/>
      <c r="Q275" s="30"/>
      <c r="R275" s="24"/>
      <c r="S275" s="24"/>
      <c r="T275" s="24"/>
      <c r="U275" s="25">
        <f t="shared" si="78"/>
        <v>0</v>
      </c>
      <c r="V275" s="24"/>
      <c r="W275" s="24"/>
      <c r="X275" s="24"/>
      <c r="Y275" s="25">
        <f t="shared" si="79"/>
        <v>0</v>
      </c>
      <c r="Z275" s="24"/>
      <c r="AA275" s="24"/>
      <c r="AB275" s="24"/>
      <c r="AC275" s="25">
        <f t="shared" si="80"/>
        <v>0</v>
      </c>
      <c r="AD275" s="24"/>
      <c r="AE275" s="24"/>
      <c r="AF275" s="24"/>
      <c r="AG275" s="25">
        <f t="shared" si="81"/>
        <v>0</v>
      </c>
      <c r="AH275" s="25">
        <f t="shared" si="82"/>
        <v>0</v>
      </c>
      <c r="AI275" s="26">
        <f t="shared" si="83"/>
        <v>0</v>
      </c>
      <c r="AJ275" s="27">
        <f t="shared" si="84"/>
        <v>0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ht="12.75" hidden="1" customHeight="1" outlineLevel="1" x14ac:dyDescent="0.25">
      <c r="A276" s="18">
        <v>2</v>
      </c>
      <c r="B276" s="19"/>
      <c r="C276" s="20"/>
      <c r="D276" s="21"/>
      <c r="E276" s="30"/>
      <c r="F276" s="22"/>
      <c r="G276" s="22"/>
      <c r="H276" s="21"/>
      <c r="I276" s="29"/>
      <c r="J276" s="141"/>
      <c r="K276" s="57"/>
      <c r="L276" s="28"/>
      <c r="M276" s="24"/>
      <c r="N276" s="24"/>
      <c r="O276" s="24"/>
      <c r="P276" s="30"/>
      <c r="Q276" s="30"/>
      <c r="R276" s="24"/>
      <c r="S276" s="24"/>
      <c r="T276" s="24"/>
      <c r="U276" s="25">
        <f t="shared" si="78"/>
        <v>0</v>
      </c>
      <c r="V276" s="24"/>
      <c r="W276" s="24"/>
      <c r="X276" s="24"/>
      <c r="Y276" s="25">
        <f t="shared" si="79"/>
        <v>0</v>
      </c>
      <c r="Z276" s="24"/>
      <c r="AA276" s="24"/>
      <c r="AB276" s="24"/>
      <c r="AC276" s="25">
        <f t="shared" si="80"/>
        <v>0</v>
      </c>
      <c r="AD276" s="24"/>
      <c r="AE276" s="24"/>
      <c r="AF276" s="24"/>
      <c r="AG276" s="25">
        <f t="shared" si="81"/>
        <v>0</v>
      </c>
      <c r="AH276" s="25">
        <f t="shared" si="82"/>
        <v>0</v>
      </c>
      <c r="AI276" s="26">
        <f t="shared" si="83"/>
        <v>0</v>
      </c>
      <c r="AJ276" s="27">
        <f t="shared" si="84"/>
        <v>0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ht="12.75" hidden="1" customHeight="1" outlineLevel="1" x14ac:dyDescent="0.25">
      <c r="A277" s="18">
        <v>2</v>
      </c>
      <c r="B277" s="19"/>
      <c r="C277" s="20"/>
      <c r="D277" s="21"/>
      <c r="E277" s="30"/>
      <c r="F277" s="22"/>
      <c r="G277" s="22"/>
      <c r="H277" s="21"/>
      <c r="I277" s="29"/>
      <c r="J277" s="141"/>
      <c r="K277" s="57"/>
      <c r="L277" s="28"/>
      <c r="M277" s="24"/>
      <c r="N277" s="24"/>
      <c r="O277" s="24"/>
      <c r="P277" s="30"/>
      <c r="Q277" s="30"/>
      <c r="R277" s="24"/>
      <c r="S277" s="24"/>
      <c r="T277" s="24"/>
      <c r="U277" s="25">
        <f t="shared" si="78"/>
        <v>0</v>
      </c>
      <c r="V277" s="24"/>
      <c r="W277" s="24"/>
      <c r="X277" s="24"/>
      <c r="Y277" s="25">
        <f t="shared" si="79"/>
        <v>0</v>
      </c>
      <c r="Z277" s="24"/>
      <c r="AA277" s="24"/>
      <c r="AB277" s="24"/>
      <c r="AC277" s="25">
        <f t="shared" si="80"/>
        <v>0</v>
      </c>
      <c r="AD277" s="24"/>
      <c r="AE277" s="24"/>
      <c r="AF277" s="24"/>
      <c r="AG277" s="25">
        <f t="shared" si="81"/>
        <v>0</v>
      </c>
      <c r="AH277" s="25">
        <f t="shared" si="82"/>
        <v>0</v>
      </c>
      <c r="AI277" s="26">
        <f t="shared" si="83"/>
        <v>0</v>
      </c>
      <c r="AJ277" s="27">
        <f t="shared" si="84"/>
        <v>0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ht="12.75" hidden="1" customHeight="1" outlineLevel="1" x14ac:dyDescent="0.25">
      <c r="A278" s="18">
        <v>2</v>
      </c>
      <c r="B278" s="19"/>
      <c r="C278" s="20"/>
      <c r="D278" s="21"/>
      <c r="E278" s="30"/>
      <c r="F278" s="22"/>
      <c r="G278" s="22"/>
      <c r="H278" s="21"/>
      <c r="I278" s="29"/>
      <c r="J278" s="128"/>
      <c r="K278" s="57"/>
      <c r="L278" s="28"/>
      <c r="M278" s="24"/>
      <c r="N278" s="24"/>
      <c r="O278" s="24"/>
      <c r="P278" s="30"/>
      <c r="Q278" s="30"/>
      <c r="R278" s="24"/>
      <c r="S278" s="24"/>
      <c r="T278" s="24"/>
      <c r="U278" s="25">
        <f>SUM(R278:T278)</f>
        <v>0</v>
      </c>
      <c r="V278" s="24"/>
      <c r="W278" s="24"/>
      <c r="X278" s="24"/>
      <c r="Y278" s="25">
        <f>SUM(V278:X278)</f>
        <v>0</v>
      </c>
      <c r="Z278" s="24"/>
      <c r="AA278" s="24"/>
      <c r="AB278" s="24"/>
      <c r="AC278" s="25">
        <f>SUM(Z278:AB278)</f>
        <v>0</v>
      </c>
      <c r="AD278" s="24"/>
      <c r="AE278" s="24"/>
      <c r="AF278" s="24"/>
      <c r="AG278" s="25">
        <f>SUM(AD278:AF278)</f>
        <v>0</v>
      </c>
      <c r="AH278" s="25">
        <f>SUM(U278,Y278,AC278,AG278)</f>
        <v>0</v>
      </c>
      <c r="AI278" s="26">
        <f>IF(ISERROR(AH278/J278),0,AH278/J278)</f>
        <v>0</v>
      </c>
      <c r="AJ278" s="27">
        <f>IF(ISERROR(AH278/$AH$412),"-",AH278/$AH$412)</f>
        <v>0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s="37" customFormat="1" ht="12.75" customHeight="1" x14ac:dyDescent="0.25">
      <c r="A279" s="117" t="s">
        <v>65</v>
      </c>
      <c r="B279" s="118"/>
      <c r="C279" s="119"/>
      <c r="D279" s="119"/>
      <c r="E279" s="119"/>
      <c r="F279" s="119"/>
      <c r="G279" s="119"/>
      <c r="H279" s="119"/>
      <c r="I279" s="120"/>
      <c r="J279" s="33">
        <f>SUM(J242:J278)</f>
        <v>290304486</v>
      </c>
      <c r="K279" s="33">
        <f>SUM(K242:K278)</f>
        <v>284767518</v>
      </c>
      <c r="L279" s="32"/>
      <c r="M279" s="33">
        <f>SUM(M242:M278)</f>
        <v>0</v>
      </c>
      <c r="N279" s="33">
        <f>SUM(N242:N278)</f>
        <v>0</v>
      </c>
      <c r="O279" s="33">
        <f>SUM(O242:O278)</f>
        <v>0</v>
      </c>
      <c r="P279" s="34"/>
      <c r="Q279" s="35"/>
      <c r="R279" s="33">
        <f t="shared" ref="R279:AH279" si="85">SUM(R242:R278)</f>
        <v>0</v>
      </c>
      <c r="S279" s="33">
        <f t="shared" si="85"/>
        <v>0</v>
      </c>
      <c r="T279" s="33">
        <f t="shared" si="85"/>
        <v>24486</v>
      </c>
      <c r="U279" s="33">
        <f t="shared" si="85"/>
        <v>24486</v>
      </c>
      <c r="V279" s="33">
        <f t="shared" si="85"/>
        <v>196870000</v>
      </c>
      <c r="W279" s="33">
        <f t="shared" si="85"/>
        <v>66373032</v>
      </c>
      <c r="X279" s="33">
        <f t="shared" si="85"/>
        <v>21500000</v>
      </c>
      <c r="Y279" s="33">
        <f t="shared" si="85"/>
        <v>284743032</v>
      </c>
      <c r="Z279" s="33">
        <f t="shared" si="85"/>
        <v>0</v>
      </c>
      <c r="AA279" s="33">
        <f t="shared" si="85"/>
        <v>0</v>
      </c>
      <c r="AB279" s="33">
        <f t="shared" si="85"/>
        <v>0</v>
      </c>
      <c r="AC279" s="33">
        <f t="shared" si="85"/>
        <v>0</v>
      </c>
      <c r="AD279" s="33">
        <f t="shared" si="85"/>
        <v>0</v>
      </c>
      <c r="AE279" s="33">
        <f t="shared" si="85"/>
        <v>0</v>
      </c>
      <c r="AF279" s="33">
        <f t="shared" si="85"/>
        <v>0</v>
      </c>
      <c r="AG279" s="33">
        <f t="shared" si="85"/>
        <v>0</v>
      </c>
      <c r="AH279" s="33">
        <f t="shared" si="85"/>
        <v>284767518</v>
      </c>
      <c r="AI279" s="36">
        <f>IF(ISERROR(AH279/J279),0,AH279/J279)</f>
        <v>0.98092703259156666</v>
      </c>
      <c r="AJ279" s="36">
        <f>IF(ISERROR(AH279/$AH$412),0,AH279/$AH$412)</f>
        <v>5.1132107128882408E-2</v>
      </c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</row>
    <row r="280" spans="1:106" ht="12.75" customHeight="1" x14ac:dyDescent="0.25">
      <c r="A280" s="129" t="s">
        <v>66</v>
      </c>
      <c r="B280" s="130"/>
      <c r="C280" s="130"/>
      <c r="D280" s="130"/>
      <c r="E280" s="131"/>
      <c r="F280" s="9"/>
      <c r="G280" s="10"/>
      <c r="H280" s="11"/>
      <c r="I280" s="11"/>
      <c r="J280" s="12"/>
      <c r="K280" s="13"/>
      <c r="L280" s="14"/>
      <c r="M280" s="15"/>
      <c r="N280" s="15"/>
      <c r="O280" s="15"/>
      <c r="P280" s="10"/>
      <c r="Q280" s="16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7"/>
      <c r="AJ280" s="17"/>
    </row>
    <row r="281" spans="1:106" ht="38.25" outlineLevel="1" x14ac:dyDescent="0.25">
      <c r="A281" s="19">
        <v>1</v>
      </c>
      <c r="B281" s="46"/>
      <c r="C281" s="64" t="s">
        <v>674</v>
      </c>
      <c r="D281" s="29">
        <v>45342</v>
      </c>
      <c r="E281" s="59" t="s">
        <v>675</v>
      </c>
      <c r="F281" s="22" t="s">
        <v>895</v>
      </c>
      <c r="G281" s="22" t="s">
        <v>896</v>
      </c>
      <c r="H281" s="55"/>
      <c r="I281" s="55"/>
      <c r="J281" s="127">
        <v>79750000</v>
      </c>
      <c r="K281" s="31">
        <v>13544000</v>
      </c>
      <c r="L281" s="22" t="s">
        <v>897</v>
      </c>
      <c r="M281" s="62"/>
      <c r="N281" s="62"/>
      <c r="O281" s="10"/>
      <c r="P281" s="10"/>
      <c r="Q281" s="10"/>
      <c r="R281" s="63"/>
      <c r="S281" s="63"/>
      <c r="T281" s="31">
        <v>13544000</v>
      </c>
      <c r="U281" s="25">
        <f>SUM(R281:T281)</f>
        <v>13544000</v>
      </c>
      <c r="V281" s="24"/>
      <c r="W281" s="24"/>
      <c r="X281" s="24"/>
      <c r="Y281" s="25">
        <f>SUM(V281:X281)</f>
        <v>0</v>
      </c>
      <c r="Z281" s="24"/>
      <c r="AA281" s="24"/>
      <c r="AB281" s="24"/>
      <c r="AC281" s="25">
        <f>SUM(Z281:AB281)</f>
        <v>0</v>
      </c>
      <c r="AD281" s="24"/>
      <c r="AE281" s="24"/>
      <c r="AF281" s="24"/>
      <c r="AG281" s="25">
        <f>SUM(AD281:AF281)</f>
        <v>0</v>
      </c>
      <c r="AH281" s="25">
        <f>SUM(U281,Y281,AC281,AG281)</f>
        <v>13544000</v>
      </c>
      <c r="AI281" s="26">
        <f>IF(ISERROR(AH281/J281),0,AH281/J281)</f>
        <v>0.16983072100313479</v>
      </c>
      <c r="AJ281" s="27">
        <f t="shared" ref="AJ281:AJ291" si="86">IF(ISERROR(AH281/$AH$412),"-",AH281/$AH$412)</f>
        <v>2.4319250447432821E-3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ht="12.75" customHeight="1" outlineLevel="1" x14ac:dyDescent="0.25">
      <c r="A282" s="19">
        <v>2</v>
      </c>
      <c r="B282" s="19"/>
      <c r="C282" s="64" t="s">
        <v>676</v>
      </c>
      <c r="D282" s="29">
        <v>45342</v>
      </c>
      <c r="E282" s="64" t="s">
        <v>677</v>
      </c>
      <c r="F282" s="22" t="s">
        <v>895</v>
      </c>
      <c r="G282" s="22" t="s">
        <v>896</v>
      </c>
      <c r="H282" s="29"/>
      <c r="I282" s="29"/>
      <c r="J282" s="141"/>
      <c r="K282" s="31">
        <v>4100000</v>
      </c>
      <c r="L282" s="22" t="s">
        <v>897</v>
      </c>
      <c r="M282" s="24"/>
      <c r="N282" s="24"/>
      <c r="O282" s="24"/>
      <c r="P282" s="30"/>
      <c r="Q282" s="30"/>
      <c r="R282" s="24"/>
      <c r="S282" s="24"/>
      <c r="T282" s="31">
        <v>4100000</v>
      </c>
      <c r="U282" s="25">
        <f t="shared" ref="U282:U290" si="87">SUM(R282:T282)</f>
        <v>4100000</v>
      </c>
      <c r="V282" s="24"/>
      <c r="W282" s="24"/>
      <c r="X282" s="24"/>
      <c r="Y282" s="25">
        <f t="shared" ref="Y282:Y290" si="88">SUM(V282:X282)</f>
        <v>0</v>
      </c>
      <c r="Z282" s="24"/>
      <c r="AA282" s="24"/>
      <c r="AB282" s="24"/>
      <c r="AC282" s="25">
        <f t="shared" ref="AC282:AC290" si="89">SUM(Z282:AB282)</f>
        <v>0</v>
      </c>
      <c r="AD282" s="24"/>
      <c r="AE282" s="24"/>
      <c r="AF282" s="24"/>
      <c r="AG282" s="25">
        <f t="shared" ref="AG282:AG290" si="90">SUM(AD282:AF282)</f>
        <v>0</v>
      </c>
      <c r="AH282" s="25">
        <f t="shared" ref="AH282:AH290" si="91">SUM(U282,Y282,AC282,AG282)</f>
        <v>4100000</v>
      </c>
      <c r="AI282" s="26">
        <f t="shared" ref="AI282:AI290" si="92">IF(ISERROR(AH282/J282),0,AH282/J282)</f>
        <v>0</v>
      </c>
      <c r="AJ282" s="27">
        <f t="shared" si="86"/>
        <v>7.3618522470817013E-4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12.75" customHeight="1" outlineLevel="1" x14ac:dyDescent="0.25">
      <c r="A283" s="19">
        <v>3</v>
      </c>
      <c r="B283" s="19"/>
      <c r="C283" s="64" t="s">
        <v>678</v>
      </c>
      <c r="D283" s="29">
        <v>45357</v>
      </c>
      <c r="E283" s="64" t="s">
        <v>679</v>
      </c>
      <c r="F283" s="22" t="s">
        <v>895</v>
      </c>
      <c r="G283" s="22" t="s">
        <v>896</v>
      </c>
      <c r="H283" s="29"/>
      <c r="I283" s="29"/>
      <c r="J283" s="141"/>
      <c r="K283" s="31">
        <v>3530000</v>
      </c>
      <c r="L283" s="22" t="s">
        <v>897</v>
      </c>
      <c r="M283" s="24"/>
      <c r="N283" s="24"/>
      <c r="O283" s="24"/>
      <c r="P283" s="30"/>
      <c r="Q283" s="30"/>
      <c r="R283" s="24"/>
      <c r="S283" s="24"/>
      <c r="T283" s="31">
        <v>3530000</v>
      </c>
      <c r="U283" s="25">
        <f t="shared" si="87"/>
        <v>3530000</v>
      </c>
      <c r="V283" s="24"/>
      <c r="W283" s="24"/>
      <c r="X283" s="24"/>
      <c r="Y283" s="25">
        <f t="shared" si="88"/>
        <v>0</v>
      </c>
      <c r="Z283" s="24"/>
      <c r="AA283" s="24"/>
      <c r="AB283" s="24"/>
      <c r="AC283" s="25">
        <f t="shared" si="89"/>
        <v>0</v>
      </c>
      <c r="AD283" s="24"/>
      <c r="AE283" s="24"/>
      <c r="AF283" s="24"/>
      <c r="AG283" s="25">
        <f t="shared" si="90"/>
        <v>0</v>
      </c>
      <c r="AH283" s="25">
        <f t="shared" si="91"/>
        <v>3530000</v>
      </c>
      <c r="AI283" s="26">
        <f t="shared" si="92"/>
        <v>0</v>
      </c>
      <c r="AJ283" s="27">
        <f t="shared" si="86"/>
        <v>6.3383752273654648E-4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ht="12.75" customHeight="1" outlineLevel="1" x14ac:dyDescent="0.25">
      <c r="A284" s="19">
        <v>4</v>
      </c>
      <c r="B284" s="19"/>
      <c r="C284" s="64" t="s">
        <v>404</v>
      </c>
      <c r="D284" s="29">
        <v>45344</v>
      </c>
      <c r="E284" s="64" t="s">
        <v>680</v>
      </c>
      <c r="F284" s="22" t="s">
        <v>895</v>
      </c>
      <c r="G284" s="22" t="s">
        <v>896</v>
      </c>
      <c r="H284" s="29"/>
      <c r="I284" s="29"/>
      <c r="J284" s="141"/>
      <c r="K284" s="31">
        <v>2810000</v>
      </c>
      <c r="L284" s="22" t="s">
        <v>897</v>
      </c>
      <c r="M284" s="24"/>
      <c r="N284" s="24"/>
      <c r="O284" s="24"/>
      <c r="P284" s="30"/>
      <c r="Q284" s="30"/>
      <c r="R284" s="24"/>
      <c r="S284" s="24"/>
      <c r="T284" s="31">
        <v>2810000</v>
      </c>
      <c r="U284" s="25">
        <f t="shared" si="87"/>
        <v>2810000</v>
      </c>
      <c r="V284" s="24"/>
      <c r="W284" s="24"/>
      <c r="X284" s="24"/>
      <c r="Y284" s="25">
        <f t="shared" si="88"/>
        <v>0</v>
      </c>
      <c r="Z284" s="24"/>
      <c r="AA284" s="24"/>
      <c r="AB284" s="24"/>
      <c r="AC284" s="25">
        <f t="shared" si="89"/>
        <v>0</v>
      </c>
      <c r="AD284" s="24"/>
      <c r="AE284" s="24"/>
      <c r="AF284" s="24"/>
      <c r="AG284" s="25">
        <f t="shared" si="90"/>
        <v>0</v>
      </c>
      <c r="AH284" s="25">
        <f t="shared" si="91"/>
        <v>2810000</v>
      </c>
      <c r="AI284" s="26">
        <f t="shared" si="92"/>
        <v>0</v>
      </c>
      <c r="AJ284" s="27">
        <f t="shared" si="86"/>
        <v>5.0455621498291664E-4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12.75" customHeight="1" outlineLevel="1" x14ac:dyDescent="0.25">
      <c r="A285" s="19">
        <v>5</v>
      </c>
      <c r="B285" s="19"/>
      <c r="C285" s="64" t="s">
        <v>681</v>
      </c>
      <c r="D285" s="29">
        <v>45342</v>
      </c>
      <c r="E285" s="64" t="s">
        <v>682</v>
      </c>
      <c r="F285" s="22" t="s">
        <v>895</v>
      </c>
      <c r="G285" s="22" t="s">
        <v>896</v>
      </c>
      <c r="H285" s="29"/>
      <c r="I285" s="29"/>
      <c r="J285" s="141"/>
      <c r="K285" s="31">
        <v>38596000</v>
      </c>
      <c r="L285" s="22" t="s">
        <v>897</v>
      </c>
      <c r="M285" s="24"/>
      <c r="N285" s="24"/>
      <c r="O285" s="24"/>
      <c r="P285" s="30"/>
      <c r="Q285" s="30"/>
      <c r="R285" s="24"/>
      <c r="S285" s="24"/>
      <c r="T285" s="31">
        <v>38596000</v>
      </c>
      <c r="U285" s="25">
        <f t="shared" si="87"/>
        <v>38596000</v>
      </c>
      <c r="V285" s="24"/>
      <c r="W285" s="24"/>
      <c r="X285" s="24"/>
      <c r="Y285" s="25">
        <f t="shared" si="88"/>
        <v>0</v>
      </c>
      <c r="Z285" s="24"/>
      <c r="AA285" s="24"/>
      <c r="AB285" s="24"/>
      <c r="AC285" s="25">
        <f t="shared" si="89"/>
        <v>0</v>
      </c>
      <c r="AD285" s="24"/>
      <c r="AE285" s="24"/>
      <c r="AF285" s="24"/>
      <c r="AG285" s="25">
        <f t="shared" si="90"/>
        <v>0</v>
      </c>
      <c r="AH285" s="25">
        <f t="shared" si="91"/>
        <v>38596000</v>
      </c>
      <c r="AI285" s="26">
        <f t="shared" si="92"/>
        <v>0</v>
      </c>
      <c r="AJ285" s="27">
        <f t="shared" si="86"/>
        <v>6.9301963250820815E-3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ht="12.75" customHeight="1" outlineLevel="1" x14ac:dyDescent="0.25">
      <c r="A286" s="19">
        <v>6</v>
      </c>
      <c r="B286" s="19"/>
      <c r="C286" s="64" t="s">
        <v>683</v>
      </c>
      <c r="D286" s="29">
        <v>45342</v>
      </c>
      <c r="E286" s="64" t="s">
        <v>213</v>
      </c>
      <c r="F286" s="22" t="s">
        <v>895</v>
      </c>
      <c r="G286" s="22" t="s">
        <v>896</v>
      </c>
      <c r="H286" s="29"/>
      <c r="I286" s="29"/>
      <c r="J286" s="141"/>
      <c r="K286" s="31">
        <v>3500000</v>
      </c>
      <c r="L286" s="22" t="s">
        <v>897</v>
      </c>
      <c r="M286" s="24"/>
      <c r="N286" s="24"/>
      <c r="O286" s="24"/>
      <c r="P286" s="30"/>
      <c r="Q286" s="30"/>
      <c r="R286" s="24"/>
      <c r="S286" s="24"/>
      <c r="T286" s="31">
        <v>3500000</v>
      </c>
      <c r="U286" s="25">
        <f t="shared" si="87"/>
        <v>3500000</v>
      </c>
      <c r="V286" s="24"/>
      <c r="W286" s="24"/>
      <c r="X286" s="24"/>
      <c r="Y286" s="25">
        <f t="shared" si="88"/>
        <v>0</v>
      </c>
      <c r="Z286" s="24"/>
      <c r="AA286" s="24"/>
      <c r="AB286" s="24"/>
      <c r="AC286" s="25">
        <f t="shared" si="89"/>
        <v>0</v>
      </c>
      <c r="AD286" s="24"/>
      <c r="AE286" s="24"/>
      <c r="AF286" s="24"/>
      <c r="AG286" s="25">
        <f t="shared" si="90"/>
        <v>0</v>
      </c>
      <c r="AH286" s="25">
        <f t="shared" si="91"/>
        <v>3500000</v>
      </c>
      <c r="AI286" s="26">
        <f t="shared" si="92"/>
        <v>0</v>
      </c>
      <c r="AJ286" s="27">
        <f t="shared" si="86"/>
        <v>6.2845080158014527E-4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12.75" customHeight="1" outlineLevel="1" x14ac:dyDescent="0.25">
      <c r="A287" s="19">
        <v>7</v>
      </c>
      <c r="B287" s="19"/>
      <c r="C287" s="64" t="s">
        <v>684</v>
      </c>
      <c r="D287" s="29">
        <v>45342</v>
      </c>
      <c r="E287" s="64" t="s">
        <v>685</v>
      </c>
      <c r="F287" s="22" t="s">
        <v>895</v>
      </c>
      <c r="G287" s="22" t="s">
        <v>896</v>
      </c>
      <c r="H287" s="29"/>
      <c r="I287" s="29"/>
      <c r="J287" s="141"/>
      <c r="K287" s="31">
        <v>3310000</v>
      </c>
      <c r="L287" s="22" t="s">
        <v>897</v>
      </c>
      <c r="M287" s="24"/>
      <c r="N287" s="24"/>
      <c r="O287" s="24"/>
      <c r="P287" s="30"/>
      <c r="Q287" s="30"/>
      <c r="R287" s="24"/>
      <c r="S287" s="24"/>
      <c r="T287" s="31">
        <v>3310000</v>
      </c>
      <c r="U287" s="25">
        <f t="shared" si="87"/>
        <v>3310000</v>
      </c>
      <c r="V287" s="24"/>
      <c r="W287" s="24"/>
      <c r="X287" s="24"/>
      <c r="Y287" s="25">
        <f t="shared" si="88"/>
        <v>0</v>
      </c>
      <c r="Z287" s="24"/>
      <c r="AA287" s="24"/>
      <c r="AB287" s="24"/>
      <c r="AC287" s="25">
        <f t="shared" si="89"/>
        <v>0</v>
      </c>
      <c r="AD287" s="24"/>
      <c r="AE287" s="24"/>
      <c r="AF287" s="24"/>
      <c r="AG287" s="25">
        <f t="shared" si="90"/>
        <v>0</v>
      </c>
      <c r="AH287" s="25">
        <f t="shared" si="91"/>
        <v>3310000</v>
      </c>
      <c r="AI287" s="26">
        <f t="shared" si="92"/>
        <v>0</v>
      </c>
      <c r="AJ287" s="27">
        <f t="shared" si="86"/>
        <v>5.9433490092293735E-4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ht="12.75" customHeight="1" outlineLevel="1" x14ac:dyDescent="0.25">
      <c r="A288" s="19">
        <v>8</v>
      </c>
      <c r="B288" s="19"/>
      <c r="C288" s="64" t="s">
        <v>374</v>
      </c>
      <c r="D288" s="29">
        <v>45344</v>
      </c>
      <c r="E288" s="64" t="s">
        <v>686</v>
      </c>
      <c r="F288" s="22" t="s">
        <v>895</v>
      </c>
      <c r="G288" s="22" t="s">
        <v>896</v>
      </c>
      <c r="H288" s="29"/>
      <c r="I288" s="29"/>
      <c r="J288" s="141"/>
      <c r="K288" s="31">
        <v>3310000</v>
      </c>
      <c r="L288" s="22" t="s">
        <v>897</v>
      </c>
      <c r="M288" s="24"/>
      <c r="N288" s="24"/>
      <c r="O288" s="24"/>
      <c r="P288" s="30"/>
      <c r="Q288" s="30"/>
      <c r="R288" s="24"/>
      <c r="S288" s="24"/>
      <c r="T288" s="31">
        <v>3310000</v>
      </c>
      <c r="U288" s="25">
        <f t="shared" si="87"/>
        <v>3310000</v>
      </c>
      <c r="V288" s="24"/>
      <c r="W288" s="24"/>
      <c r="X288" s="24"/>
      <c r="Y288" s="25">
        <f t="shared" si="88"/>
        <v>0</v>
      </c>
      <c r="Z288" s="24"/>
      <c r="AA288" s="24"/>
      <c r="AB288" s="24"/>
      <c r="AC288" s="25">
        <f t="shared" si="89"/>
        <v>0</v>
      </c>
      <c r="AD288" s="24"/>
      <c r="AE288" s="24"/>
      <c r="AF288" s="24"/>
      <c r="AG288" s="25">
        <f t="shared" si="90"/>
        <v>0</v>
      </c>
      <c r="AH288" s="25">
        <f t="shared" si="91"/>
        <v>3310000</v>
      </c>
      <c r="AI288" s="26">
        <f t="shared" si="92"/>
        <v>0</v>
      </c>
      <c r="AJ288" s="27">
        <f t="shared" si="86"/>
        <v>5.9433490092293735E-4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12.75" customHeight="1" outlineLevel="1" x14ac:dyDescent="0.25">
      <c r="A289" s="19">
        <v>9</v>
      </c>
      <c r="B289" s="19"/>
      <c r="C289" s="64" t="s">
        <v>291</v>
      </c>
      <c r="D289" s="29">
        <v>45344</v>
      </c>
      <c r="E289" s="64" t="s">
        <v>687</v>
      </c>
      <c r="F289" s="22" t="s">
        <v>895</v>
      </c>
      <c r="G289" s="22" t="s">
        <v>896</v>
      </c>
      <c r="H289" s="29"/>
      <c r="I289" s="29"/>
      <c r="J289" s="141"/>
      <c r="K289" s="31">
        <v>3920000</v>
      </c>
      <c r="L289" s="22" t="s">
        <v>897</v>
      </c>
      <c r="M289" s="24"/>
      <c r="N289" s="24"/>
      <c r="O289" s="24"/>
      <c r="P289" s="30"/>
      <c r="Q289" s="30"/>
      <c r="R289" s="24"/>
      <c r="S289" s="24"/>
      <c r="T289" s="31">
        <v>3920000</v>
      </c>
      <c r="U289" s="25">
        <f t="shared" si="87"/>
        <v>3920000</v>
      </c>
      <c r="V289" s="24"/>
      <c r="W289" s="24"/>
      <c r="X289" s="24"/>
      <c r="Y289" s="25">
        <f t="shared" si="88"/>
        <v>0</v>
      </c>
      <c r="Z289" s="24"/>
      <c r="AA289" s="24"/>
      <c r="AB289" s="24"/>
      <c r="AC289" s="25">
        <f t="shared" si="89"/>
        <v>0</v>
      </c>
      <c r="AD289" s="24"/>
      <c r="AE289" s="24"/>
      <c r="AF289" s="24"/>
      <c r="AG289" s="25">
        <f t="shared" si="90"/>
        <v>0</v>
      </c>
      <c r="AH289" s="25">
        <f t="shared" si="91"/>
        <v>3920000</v>
      </c>
      <c r="AI289" s="26">
        <f t="shared" si="92"/>
        <v>0</v>
      </c>
      <c r="AJ289" s="27">
        <f t="shared" si="86"/>
        <v>7.0386489776976262E-4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ht="12.75" customHeight="1" outlineLevel="1" x14ac:dyDescent="0.25">
      <c r="A290" s="19">
        <v>10</v>
      </c>
      <c r="B290" s="19"/>
      <c r="C290" s="64" t="s">
        <v>436</v>
      </c>
      <c r="D290" s="29">
        <v>45344</v>
      </c>
      <c r="E290" s="64" t="s">
        <v>688</v>
      </c>
      <c r="F290" s="22" t="s">
        <v>895</v>
      </c>
      <c r="G290" s="22" t="s">
        <v>896</v>
      </c>
      <c r="H290" s="29"/>
      <c r="I290" s="29"/>
      <c r="J290" s="141"/>
      <c r="K290" s="31">
        <v>3130000</v>
      </c>
      <c r="L290" s="22" t="s">
        <v>897</v>
      </c>
      <c r="M290" s="24"/>
      <c r="N290" s="24"/>
      <c r="O290" s="24"/>
      <c r="P290" s="30"/>
      <c r="Q290" s="30"/>
      <c r="R290" s="24"/>
      <c r="S290" s="24"/>
      <c r="T290" s="31">
        <v>3130000</v>
      </c>
      <c r="U290" s="25">
        <f t="shared" si="87"/>
        <v>3130000</v>
      </c>
      <c r="V290" s="24"/>
      <c r="W290" s="24"/>
      <c r="X290" s="24"/>
      <c r="Y290" s="25">
        <f t="shared" si="88"/>
        <v>0</v>
      </c>
      <c r="Z290" s="24"/>
      <c r="AA290" s="24"/>
      <c r="AB290" s="24"/>
      <c r="AC290" s="25">
        <f t="shared" si="89"/>
        <v>0</v>
      </c>
      <c r="AD290" s="24"/>
      <c r="AE290" s="24"/>
      <c r="AF290" s="24"/>
      <c r="AG290" s="25">
        <f t="shared" si="90"/>
        <v>0</v>
      </c>
      <c r="AH290" s="25">
        <f t="shared" si="91"/>
        <v>3130000</v>
      </c>
      <c r="AI290" s="26">
        <f t="shared" si="92"/>
        <v>0</v>
      </c>
      <c r="AJ290" s="27">
        <f t="shared" si="86"/>
        <v>5.6201457398452983E-4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12.75" customHeight="1" outlineLevel="1" x14ac:dyDescent="0.25">
      <c r="A291" s="19">
        <v>11</v>
      </c>
      <c r="B291" s="19"/>
      <c r="C291" s="64"/>
      <c r="D291" s="29"/>
      <c r="E291" s="64"/>
      <c r="F291" s="64"/>
      <c r="G291" s="64"/>
      <c r="H291" s="29"/>
      <c r="I291" s="29"/>
      <c r="J291" s="128"/>
      <c r="K291" s="31"/>
      <c r="L291" s="30"/>
      <c r="M291" s="24"/>
      <c r="N291" s="24"/>
      <c r="O291" s="24"/>
      <c r="P291" s="30"/>
      <c r="Q291" s="30"/>
      <c r="R291" s="24"/>
      <c r="S291" s="24"/>
      <c r="T291" s="24"/>
      <c r="U291" s="25">
        <f>SUM(R291:T291)</f>
        <v>0</v>
      </c>
      <c r="V291" s="24"/>
      <c r="W291" s="24"/>
      <c r="X291" s="24"/>
      <c r="Y291" s="25">
        <f>SUM(V291:X291)</f>
        <v>0</v>
      </c>
      <c r="Z291" s="24"/>
      <c r="AA291" s="24"/>
      <c r="AB291" s="24"/>
      <c r="AC291" s="25">
        <f>SUM(Z291:AB291)</f>
        <v>0</v>
      </c>
      <c r="AD291" s="24"/>
      <c r="AE291" s="24"/>
      <c r="AF291" s="24"/>
      <c r="AG291" s="25">
        <f>SUM(AD291:AF291)</f>
        <v>0</v>
      </c>
      <c r="AH291" s="25">
        <f>SUM(U291,Y291,AC291,AG291)</f>
        <v>0</v>
      </c>
      <c r="AI291" s="26">
        <f>IF(ISERROR(AH291/J291),0,AH291/J291)</f>
        <v>0</v>
      </c>
      <c r="AJ291" s="27">
        <f t="shared" si="86"/>
        <v>0</v>
      </c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s="37" customFormat="1" ht="12.75" customHeight="1" x14ac:dyDescent="0.25">
      <c r="A292" s="134" t="s">
        <v>67</v>
      </c>
      <c r="B292" s="134"/>
      <c r="C292" s="134"/>
      <c r="D292" s="134"/>
      <c r="E292" s="134"/>
      <c r="F292" s="134"/>
      <c r="G292" s="134"/>
      <c r="H292" s="134"/>
      <c r="I292" s="134"/>
      <c r="J292" s="33">
        <f>J281</f>
        <v>79750000</v>
      </c>
      <c r="K292" s="33">
        <f t="shared" ref="K292" si="93">SUM(K281:K291)</f>
        <v>79750000</v>
      </c>
      <c r="L292" s="32"/>
      <c r="M292" s="33">
        <f>SUM(M281:M291)</f>
        <v>0</v>
      </c>
      <c r="N292" s="33">
        <f>SUM(N281:N291)</f>
        <v>0</v>
      </c>
      <c r="O292" s="33">
        <f>SUM(O281:O291)</f>
        <v>0</v>
      </c>
      <c r="P292" s="34"/>
      <c r="Q292" s="35"/>
      <c r="R292" s="33">
        <f t="shared" ref="R292:AH292" si="94">SUM(R281:R291)</f>
        <v>0</v>
      </c>
      <c r="S292" s="33">
        <f t="shared" si="94"/>
        <v>0</v>
      </c>
      <c r="T292" s="33">
        <f t="shared" si="94"/>
        <v>79750000</v>
      </c>
      <c r="U292" s="33">
        <f t="shared" si="94"/>
        <v>79750000</v>
      </c>
      <c r="V292" s="33">
        <f t="shared" si="94"/>
        <v>0</v>
      </c>
      <c r="W292" s="33">
        <f t="shared" si="94"/>
        <v>0</v>
      </c>
      <c r="X292" s="33">
        <f t="shared" si="94"/>
        <v>0</v>
      </c>
      <c r="Y292" s="33">
        <f t="shared" si="94"/>
        <v>0</v>
      </c>
      <c r="Z292" s="33">
        <f t="shared" si="94"/>
        <v>0</v>
      </c>
      <c r="AA292" s="33">
        <f t="shared" si="94"/>
        <v>0</v>
      </c>
      <c r="AB292" s="33">
        <f t="shared" si="94"/>
        <v>0</v>
      </c>
      <c r="AC292" s="33">
        <f t="shared" si="94"/>
        <v>0</v>
      </c>
      <c r="AD292" s="33">
        <f t="shared" si="94"/>
        <v>0</v>
      </c>
      <c r="AE292" s="33">
        <f t="shared" si="94"/>
        <v>0</v>
      </c>
      <c r="AF292" s="33">
        <f t="shared" si="94"/>
        <v>0</v>
      </c>
      <c r="AG292" s="33">
        <f t="shared" si="94"/>
        <v>0</v>
      </c>
      <c r="AH292" s="33">
        <f t="shared" si="94"/>
        <v>79750000</v>
      </c>
      <c r="AI292" s="36">
        <f>IF(ISERROR(AH292/J292),0,AH292/J292)</f>
        <v>1</v>
      </c>
      <c r="AJ292" s="36">
        <f>IF(ISERROR(AH292/$AH$412),0,AH292/$AH$412)</f>
        <v>1.4319700407433309E-2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12.75" customHeight="1" x14ac:dyDescent="0.25">
      <c r="A293" s="135" t="s">
        <v>68</v>
      </c>
      <c r="B293" s="136"/>
      <c r="C293" s="136"/>
      <c r="D293" s="136"/>
      <c r="E293" s="137"/>
      <c r="F293" s="65"/>
      <c r="G293" s="66"/>
      <c r="H293" s="67"/>
      <c r="I293" s="67"/>
      <c r="J293" s="12"/>
      <c r="K293" s="13"/>
      <c r="L293" s="14"/>
      <c r="M293" s="15"/>
      <c r="N293" s="15"/>
      <c r="O293" s="15"/>
      <c r="P293" s="10"/>
      <c r="Q293" s="16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7"/>
      <c r="AJ293" s="17"/>
    </row>
    <row r="294" spans="1:106" ht="12.75" customHeight="1" outlineLevel="1" x14ac:dyDescent="0.25">
      <c r="A294" s="18">
        <v>1</v>
      </c>
      <c r="B294" s="19"/>
      <c r="C294" s="20" t="s">
        <v>689</v>
      </c>
      <c r="D294" s="21">
        <v>45349</v>
      </c>
      <c r="E294" s="22" t="s">
        <v>690</v>
      </c>
      <c r="F294" s="22" t="s">
        <v>895</v>
      </c>
      <c r="G294" s="22" t="s">
        <v>896</v>
      </c>
      <c r="H294" s="21"/>
      <c r="I294" s="21"/>
      <c r="J294" s="127">
        <v>73810000</v>
      </c>
      <c r="K294" s="23">
        <v>5750000</v>
      </c>
      <c r="L294" s="22" t="s">
        <v>897</v>
      </c>
      <c r="M294" s="24"/>
      <c r="N294" s="24"/>
      <c r="O294" s="24"/>
      <c r="P294" s="22"/>
      <c r="Q294" s="22"/>
      <c r="R294" s="24"/>
      <c r="S294" s="24"/>
      <c r="T294" s="23">
        <v>5750000</v>
      </c>
      <c r="U294" s="25">
        <f>SUM(R294:T294)</f>
        <v>5750000</v>
      </c>
      <c r="V294" s="24"/>
      <c r="W294" s="24"/>
      <c r="X294" s="24"/>
      <c r="Y294" s="25">
        <f>SUM(V294:X294)</f>
        <v>0</v>
      </c>
      <c r="Z294" s="24"/>
      <c r="AA294" s="24"/>
      <c r="AB294" s="24"/>
      <c r="AC294" s="25">
        <f>SUM(Z294:AB294)</f>
        <v>0</v>
      </c>
      <c r="AD294" s="24"/>
      <c r="AE294" s="24"/>
      <c r="AF294" s="24"/>
      <c r="AG294" s="25">
        <f>SUM(AD294:AF294)</f>
        <v>0</v>
      </c>
      <c r="AH294" s="25">
        <f>SUM(U294,Y294,AC294,AG294)</f>
        <v>5750000</v>
      </c>
      <c r="AI294" s="26">
        <f>IF(ISERROR(AH294/J294),0,AH294/J294)</f>
        <v>7.7902723208237365E-2</v>
      </c>
      <c r="AJ294" s="27">
        <f t="shared" ref="AJ294:AJ304" si="95">IF(ISERROR(AH294/$AH$412),"-",AH294/$AH$412)</f>
        <v>1.0324548883102387E-3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12.75" customHeight="1" outlineLevel="1" x14ac:dyDescent="0.25">
      <c r="A295" s="18">
        <v>2</v>
      </c>
      <c r="B295" s="19"/>
      <c r="C295" s="28" t="s">
        <v>552</v>
      </c>
      <c r="D295" s="29">
        <v>45349</v>
      </c>
      <c r="E295" s="30" t="s">
        <v>691</v>
      </c>
      <c r="F295" s="22" t="s">
        <v>895</v>
      </c>
      <c r="G295" s="22" t="s">
        <v>896</v>
      </c>
      <c r="H295" s="29"/>
      <c r="I295" s="29"/>
      <c r="J295" s="141"/>
      <c r="K295" s="31">
        <v>2300000</v>
      </c>
      <c r="L295" s="22" t="s">
        <v>897</v>
      </c>
      <c r="M295" s="24"/>
      <c r="N295" s="24"/>
      <c r="O295" s="24"/>
      <c r="P295" s="30"/>
      <c r="Q295" s="30"/>
      <c r="R295" s="24"/>
      <c r="S295" s="24"/>
      <c r="T295" s="31">
        <v>2300000</v>
      </c>
      <c r="U295" s="25">
        <f t="shared" ref="U295:U303" si="96">SUM(R295:T295)</f>
        <v>2300000</v>
      </c>
      <c r="V295" s="24"/>
      <c r="W295" s="24"/>
      <c r="X295" s="24"/>
      <c r="Y295" s="25">
        <f t="shared" ref="Y295:Y303" si="97">SUM(V295:X295)</f>
        <v>0</v>
      </c>
      <c r="Z295" s="24"/>
      <c r="AA295" s="24"/>
      <c r="AB295" s="24"/>
      <c r="AC295" s="25">
        <f t="shared" ref="AC295:AC303" si="98">SUM(Z295:AB295)</f>
        <v>0</v>
      </c>
      <c r="AD295" s="24"/>
      <c r="AE295" s="24"/>
      <c r="AF295" s="24"/>
      <c r="AG295" s="25">
        <f t="shared" ref="AG295:AG303" si="99">SUM(AD295:AF295)</f>
        <v>0</v>
      </c>
      <c r="AH295" s="25">
        <f t="shared" ref="AH295:AH303" si="100">SUM(U295,Y295,AC295,AG295)</f>
        <v>2300000</v>
      </c>
      <c r="AI295" s="26">
        <f t="shared" ref="AI295:AI303" si="101">IF(ISERROR(AH295/J295),0,AH295/J295)</f>
        <v>0</v>
      </c>
      <c r="AJ295" s="27">
        <f t="shared" si="95"/>
        <v>4.1298195532409542E-4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ht="12.75" customHeight="1" outlineLevel="1" x14ac:dyDescent="0.25">
      <c r="A296" s="18">
        <v>3</v>
      </c>
      <c r="B296" s="19"/>
      <c r="C296" s="28" t="s">
        <v>692</v>
      </c>
      <c r="D296" s="29">
        <v>45349</v>
      </c>
      <c r="E296" s="30" t="s">
        <v>217</v>
      </c>
      <c r="F296" s="22" t="s">
        <v>895</v>
      </c>
      <c r="G296" s="22" t="s">
        <v>896</v>
      </c>
      <c r="H296" s="29"/>
      <c r="I296" s="29"/>
      <c r="J296" s="141"/>
      <c r="K296" s="31">
        <v>11800000</v>
      </c>
      <c r="L296" s="22" t="s">
        <v>897</v>
      </c>
      <c r="M296" s="24"/>
      <c r="N296" s="24"/>
      <c r="O296" s="24"/>
      <c r="P296" s="30"/>
      <c r="Q296" s="30"/>
      <c r="R296" s="24"/>
      <c r="S296" s="24"/>
      <c r="T296" s="31">
        <v>11800000</v>
      </c>
      <c r="U296" s="25">
        <f t="shared" si="96"/>
        <v>11800000</v>
      </c>
      <c r="V296" s="24"/>
      <c r="W296" s="24"/>
      <c r="X296" s="24"/>
      <c r="Y296" s="25">
        <f t="shared" si="97"/>
        <v>0</v>
      </c>
      <c r="Z296" s="24"/>
      <c r="AA296" s="24"/>
      <c r="AB296" s="24"/>
      <c r="AC296" s="25">
        <f t="shared" si="98"/>
        <v>0</v>
      </c>
      <c r="AD296" s="24"/>
      <c r="AE296" s="24"/>
      <c r="AF296" s="24"/>
      <c r="AG296" s="25">
        <f t="shared" si="99"/>
        <v>0</v>
      </c>
      <c r="AH296" s="25">
        <f t="shared" si="100"/>
        <v>11800000</v>
      </c>
      <c r="AI296" s="26">
        <f t="shared" si="101"/>
        <v>0</v>
      </c>
      <c r="AJ296" s="27">
        <f t="shared" si="95"/>
        <v>2.1187769881844897E-3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12.75" customHeight="1" outlineLevel="1" x14ac:dyDescent="0.25">
      <c r="A297" s="18">
        <v>4</v>
      </c>
      <c r="B297" s="19"/>
      <c r="C297" s="28" t="s">
        <v>398</v>
      </c>
      <c r="D297" s="29">
        <v>45349</v>
      </c>
      <c r="E297" s="30" t="s">
        <v>693</v>
      </c>
      <c r="F297" s="22" t="s">
        <v>895</v>
      </c>
      <c r="G297" s="22" t="s">
        <v>896</v>
      </c>
      <c r="H297" s="29"/>
      <c r="I297" s="29"/>
      <c r="J297" s="141"/>
      <c r="K297" s="31">
        <v>5800000</v>
      </c>
      <c r="L297" s="22" t="s">
        <v>897</v>
      </c>
      <c r="M297" s="24"/>
      <c r="N297" s="24"/>
      <c r="O297" s="24"/>
      <c r="P297" s="30"/>
      <c r="Q297" s="30"/>
      <c r="R297" s="24"/>
      <c r="S297" s="24"/>
      <c r="T297" s="31">
        <v>5800000</v>
      </c>
      <c r="U297" s="25">
        <f t="shared" si="96"/>
        <v>5800000</v>
      </c>
      <c r="V297" s="24"/>
      <c r="W297" s="24"/>
      <c r="X297" s="24"/>
      <c r="Y297" s="25">
        <f t="shared" si="97"/>
        <v>0</v>
      </c>
      <c r="Z297" s="24"/>
      <c r="AA297" s="24"/>
      <c r="AB297" s="24"/>
      <c r="AC297" s="25">
        <f t="shared" si="98"/>
        <v>0</v>
      </c>
      <c r="AD297" s="24"/>
      <c r="AE297" s="24"/>
      <c r="AF297" s="24"/>
      <c r="AG297" s="25">
        <f t="shared" si="99"/>
        <v>0</v>
      </c>
      <c r="AH297" s="25">
        <f t="shared" si="100"/>
        <v>5800000</v>
      </c>
      <c r="AI297" s="26">
        <f t="shared" si="101"/>
        <v>0</v>
      </c>
      <c r="AJ297" s="27">
        <f t="shared" si="95"/>
        <v>1.0414327569042406E-3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ht="12.75" customHeight="1" outlineLevel="1" x14ac:dyDescent="0.25">
      <c r="A298" s="18">
        <v>5</v>
      </c>
      <c r="B298" s="19"/>
      <c r="C298" s="28" t="s">
        <v>694</v>
      </c>
      <c r="D298" s="29">
        <v>45349</v>
      </c>
      <c r="E298" s="30" t="s">
        <v>695</v>
      </c>
      <c r="F298" s="22" t="s">
        <v>895</v>
      </c>
      <c r="G298" s="22" t="s">
        <v>896</v>
      </c>
      <c r="H298" s="29"/>
      <c r="I298" s="29"/>
      <c r="J298" s="141"/>
      <c r="K298" s="31">
        <v>2300000</v>
      </c>
      <c r="L298" s="22" t="s">
        <v>897</v>
      </c>
      <c r="M298" s="24"/>
      <c r="N298" s="24"/>
      <c r="O298" s="24"/>
      <c r="P298" s="30"/>
      <c r="Q298" s="30"/>
      <c r="R298" s="24"/>
      <c r="S298" s="24"/>
      <c r="T298" s="31">
        <v>2300000</v>
      </c>
      <c r="U298" s="25">
        <f t="shared" si="96"/>
        <v>2300000</v>
      </c>
      <c r="V298" s="24"/>
      <c r="W298" s="24"/>
      <c r="X298" s="24"/>
      <c r="Y298" s="25">
        <f t="shared" si="97"/>
        <v>0</v>
      </c>
      <c r="Z298" s="24"/>
      <c r="AA298" s="24"/>
      <c r="AB298" s="24"/>
      <c r="AC298" s="25">
        <f t="shared" si="98"/>
        <v>0</v>
      </c>
      <c r="AD298" s="24"/>
      <c r="AE298" s="24"/>
      <c r="AF298" s="24"/>
      <c r="AG298" s="25">
        <f t="shared" si="99"/>
        <v>0</v>
      </c>
      <c r="AH298" s="25">
        <f t="shared" si="100"/>
        <v>2300000</v>
      </c>
      <c r="AI298" s="26">
        <f t="shared" si="101"/>
        <v>0</v>
      </c>
      <c r="AJ298" s="27">
        <f t="shared" si="95"/>
        <v>4.1298195532409542E-4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ht="12.75" customHeight="1" outlineLevel="1" x14ac:dyDescent="0.25">
      <c r="A299" s="18">
        <v>6</v>
      </c>
      <c r="B299" s="19"/>
      <c r="C299" s="28" t="s">
        <v>337</v>
      </c>
      <c r="D299" s="29">
        <v>45345</v>
      </c>
      <c r="E299" s="30" t="s">
        <v>696</v>
      </c>
      <c r="F299" s="22" t="s">
        <v>895</v>
      </c>
      <c r="G299" s="22" t="s">
        <v>896</v>
      </c>
      <c r="H299" s="29"/>
      <c r="I299" s="29"/>
      <c r="J299" s="141"/>
      <c r="K299" s="31">
        <v>36100000</v>
      </c>
      <c r="L299" s="22" t="s">
        <v>897</v>
      </c>
      <c r="M299" s="24"/>
      <c r="N299" s="24"/>
      <c r="O299" s="24"/>
      <c r="P299" s="30"/>
      <c r="Q299" s="30"/>
      <c r="R299" s="24"/>
      <c r="S299" s="24"/>
      <c r="T299" s="31">
        <v>36100000</v>
      </c>
      <c r="U299" s="25">
        <f t="shared" si="96"/>
        <v>36100000</v>
      </c>
      <c r="V299" s="24"/>
      <c r="W299" s="24"/>
      <c r="X299" s="24"/>
      <c r="Y299" s="25">
        <f t="shared" si="97"/>
        <v>0</v>
      </c>
      <c r="Z299" s="24"/>
      <c r="AA299" s="24"/>
      <c r="AB299" s="24"/>
      <c r="AC299" s="25">
        <f t="shared" si="98"/>
        <v>0</v>
      </c>
      <c r="AD299" s="24"/>
      <c r="AE299" s="24"/>
      <c r="AF299" s="24"/>
      <c r="AG299" s="25">
        <f t="shared" si="99"/>
        <v>0</v>
      </c>
      <c r="AH299" s="25">
        <f t="shared" si="100"/>
        <v>36100000</v>
      </c>
      <c r="AI299" s="26">
        <f t="shared" si="101"/>
        <v>0</v>
      </c>
      <c r="AJ299" s="27">
        <f t="shared" si="95"/>
        <v>6.4820211248694977E-3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12.75" customHeight="1" outlineLevel="1" x14ac:dyDescent="0.25">
      <c r="A300" s="18">
        <v>7</v>
      </c>
      <c r="B300" s="19"/>
      <c r="C300" s="28" t="s">
        <v>697</v>
      </c>
      <c r="D300" s="29">
        <v>45344</v>
      </c>
      <c r="E300" s="30" t="s">
        <v>698</v>
      </c>
      <c r="F300" s="22" t="s">
        <v>895</v>
      </c>
      <c r="G300" s="22" t="s">
        <v>896</v>
      </c>
      <c r="H300" s="29"/>
      <c r="I300" s="29"/>
      <c r="J300" s="141"/>
      <c r="K300" s="31">
        <v>2300000</v>
      </c>
      <c r="L300" s="22" t="s">
        <v>897</v>
      </c>
      <c r="M300" s="24"/>
      <c r="N300" s="24"/>
      <c r="O300" s="24"/>
      <c r="P300" s="30"/>
      <c r="Q300" s="30"/>
      <c r="R300" s="24"/>
      <c r="S300" s="24"/>
      <c r="T300" s="31">
        <v>2300000</v>
      </c>
      <c r="U300" s="25">
        <f t="shared" si="96"/>
        <v>2300000</v>
      </c>
      <c r="V300" s="24"/>
      <c r="W300" s="24"/>
      <c r="X300" s="24"/>
      <c r="Y300" s="25">
        <f t="shared" si="97"/>
        <v>0</v>
      </c>
      <c r="Z300" s="24"/>
      <c r="AA300" s="24"/>
      <c r="AB300" s="24"/>
      <c r="AC300" s="25">
        <f t="shared" si="98"/>
        <v>0</v>
      </c>
      <c r="AD300" s="24"/>
      <c r="AE300" s="24"/>
      <c r="AF300" s="24"/>
      <c r="AG300" s="25">
        <f t="shared" si="99"/>
        <v>0</v>
      </c>
      <c r="AH300" s="25">
        <f t="shared" si="100"/>
        <v>2300000</v>
      </c>
      <c r="AI300" s="26">
        <f t="shared" si="101"/>
        <v>0</v>
      </c>
      <c r="AJ300" s="27">
        <f t="shared" si="95"/>
        <v>4.1298195532409542E-4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12.75" customHeight="1" outlineLevel="1" x14ac:dyDescent="0.25">
      <c r="A301" s="18">
        <v>8</v>
      </c>
      <c r="B301" s="19"/>
      <c r="C301" s="28" t="s">
        <v>451</v>
      </c>
      <c r="D301" s="29">
        <v>45351</v>
      </c>
      <c r="E301" s="30" t="s">
        <v>699</v>
      </c>
      <c r="F301" s="22" t="s">
        <v>895</v>
      </c>
      <c r="G301" s="22" t="s">
        <v>896</v>
      </c>
      <c r="H301" s="29"/>
      <c r="I301" s="29"/>
      <c r="J301" s="141"/>
      <c r="K301" s="31">
        <v>2300000</v>
      </c>
      <c r="L301" s="22" t="s">
        <v>897</v>
      </c>
      <c r="M301" s="24"/>
      <c r="N301" s="24"/>
      <c r="O301" s="24"/>
      <c r="P301" s="30"/>
      <c r="Q301" s="30"/>
      <c r="R301" s="24"/>
      <c r="S301" s="24"/>
      <c r="T301" s="31">
        <v>2300000</v>
      </c>
      <c r="U301" s="25">
        <f t="shared" si="96"/>
        <v>2300000</v>
      </c>
      <c r="V301" s="24"/>
      <c r="W301" s="24"/>
      <c r="X301" s="24"/>
      <c r="Y301" s="25">
        <f t="shared" si="97"/>
        <v>0</v>
      </c>
      <c r="Z301" s="24"/>
      <c r="AA301" s="24"/>
      <c r="AB301" s="24"/>
      <c r="AC301" s="25">
        <f t="shared" si="98"/>
        <v>0</v>
      </c>
      <c r="AD301" s="24"/>
      <c r="AE301" s="24"/>
      <c r="AF301" s="24"/>
      <c r="AG301" s="25">
        <f t="shared" si="99"/>
        <v>0</v>
      </c>
      <c r="AH301" s="25">
        <f t="shared" si="100"/>
        <v>2300000</v>
      </c>
      <c r="AI301" s="26">
        <f t="shared" si="101"/>
        <v>0</v>
      </c>
      <c r="AJ301" s="27">
        <f t="shared" si="95"/>
        <v>4.1298195532409542E-4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12.75" customHeight="1" outlineLevel="1" x14ac:dyDescent="0.25">
      <c r="A302" s="18">
        <v>9</v>
      </c>
      <c r="B302" s="19"/>
      <c r="C302" s="28" t="s">
        <v>684</v>
      </c>
      <c r="D302" s="29">
        <v>45344</v>
      </c>
      <c r="E302" s="30" t="s">
        <v>700</v>
      </c>
      <c r="F302" s="22" t="s">
        <v>895</v>
      </c>
      <c r="G302" s="22" t="s">
        <v>896</v>
      </c>
      <c r="H302" s="29"/>
      <c r="I302" s="29"/>
      <c r="J302" s="141"/>
      <c r="K302" s="31">
        <v>1400000</v>
      </c>
      <c r="L302" s="22" t="s">
        <v>897</v>
      </c>
      <c r="M302" s="24"/>
      <c r="N302" s="24"/>
      <c r="O302" s="24"/>
      <c r="P302" s="30"/>
      <c r="Q302" s="30"/>
      <c r="R302" s="24"/>
      <c r="S302" s="24"/>
      <c r="T302" s="31">
        <v>1400000</v>
      </c>
      <c r="U302" s="25">
        <f t="shared" si="96"/>
        <v>1400000</v>
      </c>
      <c r="V302" s="24"/>
      <c r="W302" s="24"/>
      <c r="X302" s="24"/>
      <c r="Y302" s="25">
        <f t="shared" si="97"/>
        <v>0</v>
      </c>
      <c r="Z302" s="24"/>
      <c r="AA302" s="24"/>
      <c r="AB302" s="24"/>
      <c r="AC302" s="25">
        <f t="shared" si="98"/>
        <v>0</v>
      </c>
      <c r="AD302" s="24"/>
      <c r="AE302" s="24"/>
      <c r="AF302" s="24"/>
      <c r="AG302" s="25">
        <f t="shared" si="99"/>
        <v>0</v>
      </c>
      <c r="AH302" s="25">
        <f t="shared" si="100"/>
        <v>1400000</v>
      </c>
      <c r="AI302" s="26">
        <f t="shared" si="101"/>
        <v>0</v>
      </c>
      <c r="AJ302" s="27">
        <f t="shared" si="95"/>
        <v>2.5138032063205812E-4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12.75" customHeight="1" outlineLevel="1" x14ac:dyDescent="0.25">
      <c r="A303" s="18">
        <v>10</v>
      </c>
      <c r="B303" s="19"/>
      <c r="C303" s="28" t="s">
        <v>683</v>
      </c>
      <c r="D303" s="29">
        <v>45344</v>
      </c>
      <c r="E303" s="30" t="s">
        <v>701</v>
      </c>
      <c r="F303" s="22" t="s">
        <v>895</v>
      </c>
      <c r="G303" s="22" t="s">
        <v>896</v>
      </c>
      <c r="H303" s="29"/>
      <c r="I303" s="29"/>
      <c r="J303" s="141"/>
      <c r="K303" s="31">
        <v>3760000</v>
      </c>
      <c r="L303" s="22" t="s">
        <v>897</v>
      </c>
      <c r="M303" s="24"/>
      <c r="N303" s="24"/>
      <c r="O303" s="24"/>
      <c r="P303" s="30"/>
      <c r="Q303" s="30"/>
      <c r="R303" s="24"/>
      <c r="S303" s="24"/>
      <c r="T303" s="31">
        <v>3760000</v>
      </c>
      <c r="U303" s="25">
        <f t="shared" si="96"/>
        <v>3760000</v>
      </c>
      <c r="V303" s="24"/>
      <c r="W303" s="24"/>
      <c r="X303" s="24"/>
      <c r="Y303" s="25">
        <f t="shared" si="97"/>
        <v>0</v>
      </c>
      <c r="Z303" s="24"/>
      <c r="AA303" s="24"/>
      <c r="AB303" s="24"/>
      <c r="AC303" s="25">
        <f t="shared" si="98"/>
        <v>0</v>
      </c>
      <c r="AD303" s="24"/>
      <c r="AE303" s="24"/>
      <c r="AF303" s="24"/>
      <c r="AG303" s="25">
        <f t="shared" si="99"/>
        <v>0</v>
      </c>
      <c r="AH303" s="25">
        <f t="shared" si="100"/>
        <v>3760000</v>
      </c>
      <c r="AI303" s="26">
        <f t="shared" si="101"/>
        <v>0</v>
      </c>
      <c r="AJ303" s="27">
        <f t="shared" si="95"/>
        <v>6.7513571826895602E-4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12.75" customHeight="1" outlineLevel="1" x14ac:dyDescent="0.25">
      <c r="A304" s="18">
        <v>11</v>
      </c>
      <c r="B304" s="19"/>
      <c r="C304" s="28"/>
      <c r="D304" s="29"/>
      <c r="E304" s="30"/>
      <c r="F304" s="30"/>
      <c r="G304" s="30"/>
      <c r="H304" s="29"/>
      <c r="I304" s="29"/>
      <c r="J304" s="128"/>
      <c r="K304" s="31"/>
      <c r="L304" s="30"/>
      <c r="M304" s="24"/>
      <c r="N304" s="24"/>
      <c r="O304" s="24"/>
      <c r="P304" s="30"/>
      <c r="Q304" s="30"/>
      <c r="R304" s="24"/>
      <c r="S304" s="24"/>
      <c r="T304" s="24"/>
      <c r="U304" s="25">
        <f>SUM(R304:T304)</f>
        <v>0</v>
      </c>
      <c r="V304" s="24"/>
      <c r="W304" s="24"/>
      <c r="X304" s="24"/>
      <c r="Y304" s="25">
        <f>SUM(V304:X304)</f>
        <v>0</v>
      </c>
      <c r="Z304" s="24"/>
      <c r="AA304" s="24"/>
      <c r="AB304" s="24"/>
      <c r="AC304" s="25">
        <f>SUM(Z304:AB304)</f>
        <v>0</v>
      </c>
      <c r="AD304" s="24"/>
      <c r="AE304" s="24"/>
      <c r="AF304" s="24"/>
      <c r="AG304" s="25">
        <f>SUM(AD304:AF304)</f>
        <v>0</v>
      </c>
      <c r="AH304" s="25">
        <f>SUM(U304,Y304,AC304,AG304)</f>
        <v>0</v>
      </c>
      <c r="AI304" s="26">
        <f>IF(ISERROR(AH304/J304),0,AH304/J304)</f>
        <v>0</v>
      </c>
      <c r="AJ304" s="27">
        <f t="shared" si="95"/>
        <v>0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s="37" customFormat="1" ht="12.75" customHeight="1" x14ac:dyDescent="0.25">
      <c r="A305" s="117" t="s">
        <v>69</v>
      </c>
      <c r="B305" s="119"/>
      <c r="C305" s="119"/>
      <c r="D305" s="119"/>
      <c r="E305" s="119"/>
      <c r="F305" s="119"/>
      <c r="G305" s="119"/>
      <c r="H305" s="119"/>
      <c r="I305" s="120"/>
      <c r="J305" s="33">
        <f>SUM(J294:J304)</f>
        <v>73810000</v>
      </c>
      <c r="K305" s="33">
        <f>SUM(K294:K304)</f>
        <v>73810000</v>
      </c>
      <c r="L305" s="32"/>
      <c r="M305" s="33">
        <f>SUM(M294:M304)</f>
        <v>0</v>
      </c>
      <c r="N305" s="33">
        <f>SUM(N294:N304)</f>
        <v>0</v>
      </c>
      <c r="O305" s="33">
        <f>SUM(O294:O304)</f>
        <v>0</v>
      </c>
      <c r="P305" s="34"/>
      <c r="Q305" s="35"/>
      <c r="R305" s="33">
        <f t="shared" ref="R305:AH305" si="102">SUM(R294:R304)</f>
        <v>0</v>
      </c>
      <c r="S305" s="33">
        <f t="shared" si="102"/>
        <v>0</v>
      </c>
      <c r="T305" s="33">
        <f t="shared" si="102"/>
        <v>73810000</v>
      </c>
      <c r="U305" s="33">
        <f t="shared" si="102"/>
        <v>73810000</v>
      </c>
      <c r="V305" s="33">
        <f t="shared" si="102"/>
        <v>0</v>
      </c>
      <c r="W305" s="33">
        <f t="shared" si="102"/>
        <v>0</v>
      </c>
      <c r="X305" s="33">
        <f t="shared" si="102"/>
        <v>0</v>
      </c>
      <c r="Y305" s="33">
        <f t="shared" si="102"/>
        <v>0</v>
      </c>
      <c r="Z305" s="33">
        <f t="shared" si="102"/>
        <v>0</v>
      </c>
      <c r="AA305" s="33">
        <f t="shared" si="102"/>
        <v>0</v>
      </c>
      <c r="AB305" s="33">
        <f t="shared" si="102"/>
        <v>0</v>
      </c>
      <c r="AC305" s="33">
        <f t="shared" si="102"/>
        <v>0</v>
      </c>
      <c r="AD305" s="33">
        <f t="shared" si="102"/>
        <v>0</v>
      </c>
      <c r="AE305" s="33">
        <f t="shared" si="102"/>
        <v>0</v>
      </c>
      <c r="AF305" s="33">
        <f t="shared" si="102"/>
        <v>0</v>
      </c>
      <c r="AG305" s="33">
        <f t="shared" si="102"/>
        <v>0</v>
      </c>
      <c r="AH305" s="33">
        <f t="shared" si="102"/>
        <v>73810000</v>
      </c>
      <c r="AI305" s="36">
        <f>IF(ISERROR(AH305/J305),0,AH305/J305)</f>
        <v>1</v>
      </c>
      <c r="AJ305" s="36">
        <f>IF(ISERROR(AH305/$AH$412),0,AH305/$AH$412)</f>
        <v>1.3253129618465863E-2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ht="12.75" customHeight="1" x14ac:dyDescent="0.25">
      <c r="A306" s="129" t="s">
        <v>70</v>
      </c>
      <c r="B306" s="130"/>
      <c r="C306" s="130"/>
      <c r="D306" s="130"/>
      <c r="E306" s="131"/>
      <c r="F306" s="9"/>
      <c r="G306" s="10"/>
      <c r="H306" s="11"/>
      <c r="I306" s="11"/>
      <c r="J306" s="12"/>
      <c r="K306" s="13"/>
      <c r="L306" s="14"/>
      <c r="M306" s="15"/>
      <c r="N306" s="15"/>
      <c r="O306" s="15"/>
      <c r="P306" s="10"/>
      <c r="Q306" s="16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7"/>
      <c r="AJ306" s="17"/>
    </row>
    <row r="307" spans="1:106" ht="12.75" customHeight="1" outlineLevel="1" x14ac:dyDescent="0.25">
      <c r="A307" s="19">
        <v>1</v>
      </c>
      <c r="B307" s="19"/>
      <c r="C307" s="20" t="s">
        <v>569</v>
      </c>
      <c r="D307" s="21">
        <v>45344</v>
      </c>
      <c r="E307" s="22" t="s">
        <v>702</v>
      </c>
      <c r="F307" s="22" t="s">
        <v>895</v>
      </c>
      <c r="G307" s="22" t="s">
        <v>896</v>
      </c>
      <c r="H307" s="21"/>
      <c r="I307" s="21"/>
      <c r="J307" s="127">
        <v>157850000</v>
      </c>
      <c r="K307" s="23">
        <v>7600000</v>
      </c>
      <c r="L307" s="22" t="s">
        <v>897</v>
      </c>
      <c r="M307" s="24"/>
      <c r="N307" s="24"/>
      <c r="O307" s="24"/>
      <c r="P307" s="22"/>
      <c r="Q307" s="22"/>
      <c r="R307" s="24"/>
      <c r="S307" s="24"/>
      <c r="T307" s="23">
        <v>7600000</v>
      </c>
      <c r="U307" s="25">
        <f>SUM(R307:T307)</f>
        <v>7600000</v>
      </c>
      <c r="V307" s="24"/>
      <c r="W307" s="24"/>
      <c r="X307" s="24"/>
      <c r="Y307" s="25">
        <f>SUM(V307:X307)</f>
        <v>0</v>
      </c>
      <c r="Z307" s="24"/>
      <c r="AA307" s="24"/>
      <c r="AB307" s="24"/>
      <c r="AC307" s="25">
        <f>SUM(Z307:AB307)</f>
        <v>0</v>
      </c>
      <c r="AD307" s="24"/>
      <c r="AE307" s="24"/>
      <c r="AF307" s="24"/>
      <c r="AG307" s="25">
        <f>SUM(AD307:AF307)</f>
        <v>0</v>
      </c>
      <c r="AH307" s="25">
        <f>SUM(U307,Y307,AC307,AG307)</f>
        <v>7600000</v>
      </c>
      <c r="AI307" s="26">
        <f>IF(ISERROR(AH307/J307),0,AH307/J307)</f>
        <v>4.8146974976243269E-2</v>
      </c>
      <c r="AJ307" s="27">
        <f t="shared" ref="AJ307:AJ319" si="103">IF(ISERROR(AH307/$AH$412),"-",AH307/$AH$412)</f>
        <v>1.3646360262883153E-3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12.75" customHeight="1" outlineLevel="1" x14ac:dyDescent="0.25">
      <c r="A308" s="19">
        <v>2</v>
      </c>
      <c r="B308" s="19"/>
      <c r="C308" s="28" t="s">
        <v>350</v>
      </c>
      <c r="D308" s="29">
        <v>45344</v>
      </c>
      <c r="E308" s="30" t="s">
        <v>703</v>
      </c>
      <c r="F308" s="22" t="s">
        <v>895</v>
      </c>
      <c r="G308" s="22" t="s">
        <v>896</v>
      </c>
      <c r="H308" s="29"/>
      <c r="I308" s="29"/>
      <c r="J308" s="141"/>
      <c r="K308" s="31">
        <v>10136500</v>
      </c>
      <c r="L308" s="22" t="s">
        <v>897</v>
      </c>
      <c r="M308" s="24"/>
      <c r="N308" s="24"/>
      <c r="O308" s="24"/>
      <c r="P308" s="30"/>
      <c r="Q308" s="30"/>
      <c r="R308" s="24"/>
      <c r="S308" s="24"/>
      <c r="T308" s="31">
        <v>10136500</v>
      </c>
      <c r="U308" s="25">
        <f t="shared" ref="U308:U318" si="104">SUM(R308:T308)</f>
        <v>10136500</v>
      </c>
      <c r="V308" s="24"/>
      <c r="W308" s="24"/>
      <c r="X308" s="24"/>
      <c r="Y308" s="25">
        <f t="shared" ref="Y308:Y318" si="105">SUM(V308:X308)</f>
        <v>0</v>
      </c>
      <c r="Z308" s="24"/>
      <c r="AA308" s="24"/>
      <c r="AB308" s="24"/>
      <c r="AC308" s="25">
        <f t="shared" ref="AC308:AC318" si="106">SUM(Z308:AB308)</f>
        <v>0</v>
      </c>
      <c r="AD308" s="24"/>
      <c r="AE308" s="24"/>
      <c r="AF308" s="24"/>
      <c r="AG308" s="25">
        <f t="shared" ref="AG308:AG318" si="107">SUM(AD308:AF308)</f>
        <v>0</v>
      </c>
      <c r="AH308" s="25">
        <f t="shared" ref="AH308:AH318" si="108">SUM(U308,Y308,AC308,AG308)</f>
        <v>10136500</v>
      </c>
      <c r="AI308" s="26">
        <f t="shared" ref="AI308:AI318" si="109">IF(ISERROR(AH308/J308),0,AH308/J308)</f>
        <v>0</v>
      </c>
      <c r="AJ308" s="27">
        <f t="shared" si="103"/>
        <v>1.8200833000620407E-3</v>
      </c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ht="12.75" customHeight="1" outlineLevel="1" x14ac:dyDescent="0.25">
      <c r="A309" s="19">
        <v>3</v>
      </c>
      <c r="B309" s="19"/>
      <c r="C309" s="28" t="s">
        <v>323</v>
      </c>
      <c r="D309" s="29">
        <v>45344</v>
      </c>
      <c r="E309" s="30" t="s">
        <v>704</v>
      </c>
      <c r="F309" s="22" t="s">
        <v>895</v>
      </c>
      <c r="G309" s="22" t="s">
        <v>896</v>
      </c>
      <c r="H309" s="29"/>
      <c r="I309" s="29"/>
      <c r="J309" s="141"/>
      <c r="K309" s="31">
        <v>16911600</v>
      </c>
      <c r="L309" s="22" t="s">
        <v>897</v>
      </c>
      <c r="M309" s="24"/>
      <c r="N309" s="24"/>
      <c r="O309" s="24"/>
      <c r="P309" s="30"/>
      <c r="Q309" s="30"/>
      <c r="R309" s="24"/>
      <c r="S309" s="24"/>
      <c r="T309" s="31">
        <v>16911600</v>
      </c>
      <c r="U309" s="25">
        <f t="shared" si="104"/>
        <v>16911600</v>
      </c>
      <c r="V309" s="24"/>
      <c r="W309" s="24"/>
      <c r="X309" s="24"/>
      <c r="Y309" s="25">
        <f t="shared" si="105"/>
        <v>0</v>
      </c>
      <c r="Z309" s="24"/>
      <c r="AA309" s="24"/>
      <c r="AB309" s="24"/>
      <c r="AC309" s="25">
        <f t="shared" si="106"/>
        <v>0</v>
      </c>
      <c r="AD309" s="24"/>
      <c r="AE309" s="24"/>
      <c r="AF309" s="24"/>
      <c r="AG309" s="25">
        <f t="shared" si="107"/>
        <v>0</v>
      </c>
      <c r="AH309" s="25">
        <f t="shared" si="108"/>
        <v>16911600</v>
      </c>
      <c r="AI309" s="26">
        <f t="shared" si="109"/>
        <v>0</v>
      </c>
      <c r="AJ309" s="27">
        <f t="shared" si="103"/>
        <v>3.0366024502865097E-3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12.75" customHeight="1" outlineLevel="1" x14ac:dyDescent="0.25">
      <c r="A310" s="19">
        <v>4</v>
      </c>
      <c r="B310" s="19"/>
      <c r="C310" s="28" t="s">
        <v>340</v>
      </c>
      <c r="D310" s="29">
        <v>45342</v>
      </c>
      <c r="E310" s="30" t="s">
        <v>705</v>
      </c>
      <c r="F310" s="22" t="s">
        <v>895</v>
      </c>
      <c r="G310" s="22" t="s">
        <v>896</v>
      </c>
      <c r="H310" s="29"/>
      <c r="I310" s="29"/>
      <c r="J310" s="141"/>
      <c r="K310" s="31">
        <v>12190500</v>
      </c>
      <c r="L310" s="22" t="s">
        <v>897</v>
      </c>
      <c r="M310" s="24"/>
      <c r="N310" s="24"/>
      <c r="O310" s="24"/>
      <c r="P310" s="30"/>
      <c r="Q310" s="30"/>
      <c r="R310" s="24"/>
      <c r="S310" s="24"/>
      <c r="T310" s="31">
        <v>12190500</v>
      </c>
      <c r="U310" s="25">
        <f t="shared" si="104"/>
        <v>12190500</v>
      </c>
      <c r="V310" s="24"/>
      <c r="W310" s="24"/>
      <c r="X310" s="24"/>
      <c r="Y310" s="25">
        <f t="shared" si="105"/>
        <v>0</v>
      </c>
      <c r="Z310" s="24"/>
      <c r="AA310" s="24"/>
      <c r="AB310" s="24"/>
      <c r="AC310" s="25">
        <f t="shared" si="106"/>
        <v>0</v>
      </c>
      <c r="AD310" s="24"/>
      <c r="AE310" s="24"/>
      <c r="AF310" s="24"/>
      <c r="AG310" s="25">
        <f t="shared" si="107"/>
        <v>0</v>
      </c>
      <c r="AH310" s="25">
        <f t="shared" si="108"/>
        <v>12190500</v>
      </c>
      <c r="AI310" s="26">
        <f t="shared" si="109"/>
        <v>0</v>
      </c>
      <c r="AJ310" s="27">
        <f t="shared" si="103"/>
        <v>2.1888941419036458E-3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12.75" customHeight="1" outlineLevel="1" x14ac:dyDescent="0.25">
      <c r="A311" s="19">
        <v>5</v>
      </c>
      <c r="B311" s="19"/>
      <c r="C311" s="28" t="s">
        <v>411</v>
      </c>
      <c r="D311" s="29">
        <v>45342</v>
      </c>
      <c r="E311" s="30" t="s">
        <v>706</v>
      </c>
      <c r="F311" s="22" t="s">
        <v>895</v>
      </c>
      <c r="G311" s="22" t="s">
        <v>896</v>
      </c>
      <c r="H311" s="29"/>
      <c r="I311" s="29"/>
      <c r="J311" s="141"/>
      <c r="K311" s="31">
        <v>16044600</v>
      </c>
      <c r="L311" s="22" t="s">
        <v>897</v>
      </c>
      <c r="M311" s="24"/>
      <c r="N311" s="24"/>
      <c r="O311" s="24"/>
      <c r="P311" s="30"/>
      <c r="Q311" s="30"/>
      <c r="R311" s="24"/>
      <c r="S311" s="24"/>
      <c r="T311" s="31">
        <v>16044600</v>
      </c>
      <c r="U311" s="25">
        <f t="shared" si="104"/>
        <v>16044600</v>
      </c>
      <c r="V311" s="24"/>
      <c r="W311" s="24"/>
      <c r="X311" s="24"/>
      <c r="Y311" s="25">
        <f t="shared" si="105"/>
        <v>0</v>
      </c>
      <c r="Z311" s="24"/>
      <c r="AA311" s="24"/>
      <c r="AB311" s="24"/>
      <c r="AC311" s="25">
        <f t="shared" si="106"/>
        <v>0</v>
      </c>
      <c r="AD311" s="24"/>
      <c r="AE311" s="24"/>
      <c r="AF311" s="24"/>
      <c r="AG311" s="25">
        <f t="shared" si="107"/>
        <v>0</v>
      </c>
      <c r="AH311" s="25">
        <f t="shared" si="108"/>
        <v>16044600</v>
      </c>
      <c r="AI311" s="26">
        <f t="shared" si="109"/>
        <v>0</v>
      </c>
      <c r="AJ311" s="27">
        <f t="shared" si="103"/>
        <v>2.8809262088665137E-3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12.75" customHeight="1" outlineLevel="1" x14ac:dyDescent="0.25">
      <c r="A312" s="19">
        <v>6</v>
      </c>
      <c r="B312" s="19"/>
      <c r="C312" s="28" t="s">
        <v>378</v>
      </c>
      <c r="D312" s="29">
        <v>45342</v>
      </c>
      <c r="E312" s="30" t="s">
        <v>707</v>
      </c>
      <c r="F312" s="22" t="s">
        <v>895</v>
      </c>
      <c r="G312" s="22" t="s">
        <v>896</v>
      </c>
      <c r="H312" s="29"/>
      <c r="I312" s="29"/>
      <c r="J312" s="141"/>
      <c r="K312" s="31">
        <v>9096000</v>
      </c>
      <c r="L312" s="22" t="s">
        <v>897</v>
      </c>
      <c r="M312" s="24"/>
      <c r="N312" s="24"/>
      <c r="O312" s="24"/>
      <c r="P312" s="30"/>
      <c r="Q312" s="30"/>
      <c r="R312" s="24"/>
      <c r="S312" s="24"/>
      <c r="T312" s="31">
        <v>9096000</v>
      </c>
      <c r="U312" s="25">
        <f t="shared" si="104"/>
        <v>9096000</v>
      </c>
      <c r="V312" s="24"/>
      <c r="W312" s="24"/>
      <c r="X312" s="24"/>
      <c r="Y312" s="25">
        <f t="shared" si="105"/>
        <v>0</v>
      </c>
      <c r="Z312" s="24"/>
      <c r="AA312" s="24"/>
      <c r="AB312" s="24"/>
      <c r="AC312" s="25">
        <f t="shared" si="106"/>
        <v>0</v>
      </c>
      <c r="AD312" s="24"/>
      <c r="AE312" s="24"/>
      <c r="AF312" s="24"/>
      <c r="AG312" s="25">
        <f t="shared" si="107"/>
        <v>0</v>
      </c>
      <c r="AH312" s="25">
        <f t="shared" si="108"/>
        <v>9096000</v>
      </c>
      <c r="AI312" s="26">
        <f t="shared" si="109"/>
        <v>0</v>
      </c>
      <c r="AJ312" s="27">
        <f t="shared" si="103"/>
        <v>1.6332538546208575E-3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12.75" customHeight="1" outlineLevel="1" x14ac:dyDescent="0.25">
      <c r="A313" s="19">
        <v>7</v>
      </c>
      <c r="B313" s="19"/>
      <c r="C313" s="28" t="s">
        <v>440</v>
      </c>
      <c r="D313" s="29">
        <v>45342</v>
      </c>
      <c r="E313" s="30" t="s">
        <v>708</v>
      </c>
      <c r="F313" s="22" t="s">
        <v>895</v>
      </c>
      <c r="G313" s="22" t="s">
        <v>896</v>
      </c>
      <c r="H313" s="29"/>
      <c r="I313" s="29"/>
      <c r="J313" s="141"/>
      <c r="K313" s="31">
        <v>10817750</v>
      </c>
      <c r="L313" s="22" t="s">
        <v>897</v>
      </c>
      <c r="M313" s="24"/>
      <c r="N313" s="24"/>
      <c r="O313" s="24"/>
      <c r="P313" s="30"/>
      <c r="Q313" s="30"/>
      <c r="R313" s="24"/>
      <c r="S313" s="24"/>
      <c r="T313" s="31">
        <v>10817750</v>
      </c>
      <c r="U313" s="25">
        <f t="shared" si="104"/>
        <v>10817750</v>
      </c>
      <c r="V313" s="24"/>
      <c r="W313" s="24"/>
      <c r="X313" s="24"/>
      <c r="Y313" s="25">
        <f t="shared" si="105"/>
        <v>0</v>
      </c>
      <c r="Z313" s="24"/>
      <c r="AA313" s="24"/>
      <c r="AB313" s="24"/>
      <c r="AC313" s="25">
        <f t="shared" si="106"/>
        <v>0</v>
      </c>
      <c r="AD313" s="24"/>
      <c r="AE313" s="24"/>
      <c r="AF313" s="24"/>
      <c r="AG313" s="25">
        <f t="shared" si="107"/>
        <v>0</v>
      </c>
      <c r="AH313" s="25">
        <f t="shared" si="108"/>
        <v>10817750</v>
      </c>
      <c r="AI313" s="26">
        <f t="shared" si="109"/>
        <v>0</v>
      </c>
      <c r="AJ313" s="27">
        <f t="shared" si="103"/>
        <v>1.9424067596553189E-3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12.75" customHeight="1" outlineLevel="1" x14ac:dyDescent="0.25">
      <c r="A314" s="19">
        <v>8</v>
      </c>
      <c r="B314" s="19"/>
      <c r="C314" s="28" t="s">
        <v>384</v>
      </c>
      <c r="D314" s="29">
        <v>45342</v>
      </c>
      <c r="E314" s="30" t="s">
        <v>709</v>
      </c>
      <c r="F314" s="22" t="s">
        <v>895</v>
      </c>
      <c r="G314" s="22" t="s">
        <v>896</v>
      </c>
      <c r="H314" s="29"/>
      <c r="I314" s="29"/>
      <c r="J314" s="141"/>
      <c r="K314" s="31">
        <v>8514450</v>
      </c>
      <c r="L314" s="22" t="s">
        <v>897</v>
      </c>
      <c r="M314" s="24"/>
      <c r="N314" s="24"/>
      <c r="O314" s="24"/>
      <c r="P314" s="30"/>
      <c r="Q314" s="30"/>
      <c r="R314" s="24"/>
      <c r="S314" s="24"/>
      <c r="T314" s="31">
        <v>8514450</v>
      </c>
      <c r="U314" s="25">
        <f t="shared" si="104"/>
        <v>8514450</v>
      </c>
      <c r="V314" s="24"/>
      <c r="W314" s="24"/>
      <c r="X314" s="24"/>
      <c r="Y314" s="25">
        <f t="shared" si="105"/>
        <v>0</v>
      </c>
      <c r="Z314" s="24"/>
      <c r="AA314" s="24"/>
      <c r="AB314" s="24"/>
      <c r="AC314" s="25">
        <f t="shared" si="106"/>
        <v>0</v>
      </c>
      <c r="AD314" s="24"/>
      <c r="AE314" s="24"/>
      <c r="AF314" s="24"/>
      <c r="AG314" s="25">
        <f t="shared" si="107"/>
        <v>0</v>
      </c>
      <c r="AH314" s="25">
        <f t="shared" si="108"/>
        <v>8514450</v>
      </c>
      <c r="AI314" s="26">
        <f t="shared" si="109"/>
        <v>0</v>
      </c>
      <c r="AJ314" s="27">
        <f t="shared" si="103"/>
        <v>1.5288322650040193E-3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12.75" customHeight="1" outlineLevel="1" x14ac:dyDescent="0.25">
      <c r="A315" s="19">
        <v>9</v>
      </c>
      <c r="B315" s="19"/>
      <c r="C315" s="28" t="s">
        <v>345</v>
      </c>
      <c r="D315" s="29">
        <v>45344</v>
      </c>
      <c r="E315" s="30" t="s">
        <v>710</v>
      </c>
      <c r="F315" s="22" t="s">
        <v>895</v>
      </c>
      <c r="G315" s="22" t="s">
        <v>896</v>
      </c>
      <c r="H315" s="29"/>
      <c r="I315" s="29"/>
      <c r="J315" s="141"/>
      <c r="K315" s="31">
        <v>13554000</v>
      </c>
      <c r="L315" s="22" t="s">
        <v>897</v>
      </c>
      <c r="M315" s="24"/>
      <c r="N315" s="24"/>
      <c r="O315" s="24"/>
      <c r="P315" s="30"/>
      <c r="Q315" s="30"/>
      <c r="R315" s="24"/>
      <c r="S315" s="24"/>
      <c r="T315" s="31">
        <v>13554000</v>
      </c>
      <c r="U315" s="25">
        <f t="shared" si="104"/>
        <v>13554000</v>
      </c>
      <c r="V315" s="24"/>
      <c r="W315" s="24"/>
      <c r="X315" s="24"/>
      <c r="Y315" s="25">
        <f t="shared" si="105"/>
        <v>0</v>
      </c>
      <c r="Z315" s="24"/>
      <c r="AA315" s="24"/>
      <c r="AB315" s="24"/>
      <c r="AC315" s="25">
        <f t="shared" si="106"/>
        <v>0</v>
      </c>
      <c r="AD315" s="24"/>
      <c r="AE315" s="24"/>
      <c r="AF315" s="24"/>
      <c r="AG315" s="25">
        <f t="shared" si="107"/>
        <v>0</v>
      </c>
      <c r="AH315" s="25">
        <f t="shared" si="108"/>
        <v>13554000</v>
      </c>
      <c r="AI315" s="26">
        <f t="shared" si="109"/>
        <v>0</v>
      </c>
      <c r="AJ315" s="27">
        <f t="shared" si="103"/>
        <v>2.4337206184620827E-3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12.75" customHeight="1" outlineLevel="1" x14ac:dyDescent="0.25">
      <c r="A316" s="19">
        <v>10</v>
      </c>
      <c r="B316" s="19"/>
      <c r="C316" s="28" t="s">
        <v>337</v>
      </c>
      <c r="D316" s="29">
        <v>45342</v>
      </c>
      <c r="E316" s="30" t="s">
        <v>711</v>
      </c>
      <c r="F316" s="22" t="s">
        <v>895</v>
      </c>
      <c r="G316" s="22" t="s">
        <v>896</v>
      </c>
      <c r="H316" s="29"/>
      <c r="I316" s="29"/>
      <c r="J316" s="141"/>
      <c r="K316" s="31">
        <v>5830000</v>
      </c>
      <c r="L316" s="22" t="s">
        <v>897</v>
      </c>
      <c r="M316" s="24"/>
      <c r="N316" s="24"/>
      <c r="O316" s="24"/>
      <c r="P316" s="30"/>
      <c r="Q316" s="30"/>
      <c r="R316" s="24"/>
      <c r="S316" s="24"/>
      <c r="T316" s="31">
        <v>5830000</v>
      </c>
      <c r="U316" s="25">
        <f t="shared" si="104"/>
        <v>5830000</v>
      </c>
      <c r="V316" s="24"/>
      <c r="W316" s="24"/>
      <c r="X316" s="24"/>
      <c r="Y316" s="25">
        <f t="shared" si="105"/>
        <v>0</v>
      </c>
      <c r="Z316" s="24"/>
      <c r="AA316" s="24"/>
      <c r="AB316" s="24"/>
      <c r="AC316" s="25">
        <f t="shared" si="106"/>
        <v>0</v>
      </c>
      <c r="AD316" s="24"/>
      <c r="AE316" s="24"/>
      <c r="AF316" s="24"/>
      <c r="AG316" s="25">
        <f t="shared" si="107"/>
        <v>0</v>
      </c>
      <c r="AH316" s="25">
        <f t="shared" si="108"/>
        <v>5830000</v>
      </c>
      <c r="AI316" s="26">
        <f t="shared" si="109"/>
        <v>0</v>
      </c>
      <c r="AJ316" s="27">
        <f t="shared" si="103"/>
        <v>1.0468194780606419E-3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12.75" customHeight="1" outlineLevel="1" x14ac:dyDescent="0.25">
      <c r="A317" s="19">
        <v>11</v>
      </c>
      <c r="B317" s="19"/>
      <c r="C317" s="28" t="s">
        <v>343</v>
      </c>
      <c r="D317" s="29">
        <v>45344</v>
      </c>
      <c r="E317" s="30" t="s">
        <v>712</v>
      </c>
      <c r="F317" s="22" t="s">
        <v>895</v>
      </c>
      <c r="G317" s="22" t="s">
        <v>896</v>
      </c>
      <c r="H317" s="29"/>
      <c r="I317" s="29"/>
      <c r="J317" s="141"/>
      <c r="K317" s="31">
        <v>14990000</v>
      </c>
      <c r="L317" s="22" t="s">
        <v>897</v>
      </c>
      <c r="M317" s="24"/>
      <c r="N317" s="24"/>
      <c r="O317" s="24"/>
      <c r="P317" s="30"/>
      <c r="Q317" s="30"/>
      <c r="R317" s="24"/>
      <c r="S317" s="24"/>
      <c r="T317" s="31">
        <v>14990000</v>
      </c>
      <c r="U317" s="25">
        <f t="shared" si="104"/>
        <v>14990000</v>
      </c>
      <c r="V317" s="24"/>
      <c r="W317" s="24"/>
      <c r="X317" s="24"/>
      <c r="Y317" s="25">
        <f t="shared" si="105"/>
        <v>0</v>
      </c>
      <c r="Z317" s="24"/>
      <c r="AA317" s="24"/>
      <c r="AB317" s="24"/>
      <c r="AC317" s="25">
        <f t="shared" si="106"/>
        <v>0</v>
      </c>
      <c r="AD317" s="24"/>
      <c r="AE317" s="24"/>
      <c r="AF317" s="24"/>
      <c r="AG317" s="25">
        <f t="shared" si="107"/>
        <v>0</v>
      </c>
      <c r="AH317" s="25">
        <f t="shared" si="108"/>
        <v>14990000</v>
      </c>
      <c r="AI317" s="26">
        <f t="shared" si="109"/>
        <v>0</v>
      </c>
      <c r="AJ317" s="27">
        <f t="shared" si="103"/>
        <v>2.691565004481822E-3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12.75" customHeight="1" outlineLevel="1" x14ac:dyDescent="0.25">
      <c r="A318" s="19">
        <v>12</v>
      </c>
      <c r="B318" s="19"/>
      <c r="C318" s="28" t="s">
        <v>713</v>
      </c>
      <c r="D318" s="29">
        <v>45358</v>
      </c>
      <c r="E318" s="30" t="s">
        <v>714</v>
      </c>
      <c r="F318" s="22" t="s">
        <v>895</v>
      </c>
      <c r="G318" s="22" t="s">
        <v>896</v>
      </c>
      <c r="H318" s="29"/>
      <c r="I318" s="29"/>
      <c r="J318" s="141"/>
      <c r="K318" s="31">
        <v>32164600</v>
      </c>
      <c r="L318" s="22" t="s">
        <v>897</v>
      </c>
      <c r="M318" s="24"/>
      <c r="N318" s="24"/>
      <c r="O318" s="24"/>
      <c r="P318" s="30"/>
      <c r="Q318" s="30"/>
      <c r="R318" s="24"/>
      <c r="S318" s="24"/>
      <c r="T318" s="31">
        <v>32164600</v>
      </c>
      <c r="U318" s="25">
        <f t="shared" si="104"/>
        <v>32164600</v>
      </c>
      <c r="V318" s="24"/>
      <c r="W318" s="24"/>
      <c r="X318" s="24"/>
      <c r="Y318" s="25">
        <f t="shared" si="105"/>
        <v>0</v>
      </c>
      <c r="Z318" s="24"/>
      <c r="AA318" s="24"/>
      <c r="AB318" s="24"/>
      <c r="AC318" s="25">
        <f t="shared" si="106"/>
        <v>0</v>
      </c>
      <c r="AD318" s="24"/>
      <c r="AE318" s="24"/>
      <c r="AF318" s="24"/>
      <c r="AG318" s="25">
        <f t="shared" si="107"/>
        <v>0</v>
      </c>
      <c r="AH318" s="25">
        <f t="shared" si="108"/>
        <v>32164600</v>
      </c>
      <c r="AI318" s="26">
        <f t="shared" si="109"/>
        <v>0</v>
      </c>
      <c r="AJ318" s="27">
        <f t="shared" si="103"/>
        <v>5.7753910435727829E-3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12.75" customHeight="1" outlineLevel="1" x14ac:dyDescent="0.25">
      <c r="A319" s="19">
        <v>13</v>
      </c>
      <c r="B319" s="19"/>
      <c r="C319" s="28"/>
      <c r="D319" s="29"/>
      <c r="E319" s="30"/>
      <c r="F319" s="30"/>
      <c r="G319" s="30"/>
      <c r="H319" s="29"/>
      <c r="I319" s="29"/>
      <c r="J319" s="128"/>
      <c r="K319" s="31"/>
      <c r="L319" s="30"/>
      <c r="M319" s="24"/>
      <c r="N319" s="24"/>
      <c r="O319" s="24"/>
      <c r="P319" s="30"/>
      <c r="Q319" s="30"/>
      <c r="R319" s="24"/>
      <c r="S319" s="24"/>
      <c r="T319" s="24"/>
      <c r="U319" s="25">
        <f>SUM(R319:T319)</f>
        <v>0</v>
      </c>
      <c r="V319" s="24"/>
      <c r="W319" s="24"/>
      <c r="X319" s="24"/>
      <c r="Y319" s="25">
        <f>SUM(V319:X319)</f>
        <v>0</v>
      </c>
      <c r="Z319" s="24"/>
      <c r="AA319" s="24"/>
      <c r="AB319" s="24"/>
      <c r="AC319" s="25">
        <f>SUM(Z319:AB319)</f>
        <v>0</v>
      </c>
      <c r="AD319" s="24"/>
      <c r="AE319" s="24"/>
      <c r="AF319" s="24"/>
      <c r="AG319" s="25">
        <f>SUM(AD319:AF319)</f>
        <v>0</v>
      </c>
      <c r="AH319" s="25">
        <f>SUM(U319,Y319,AC319,AG319)</f>
        <v>0</v>
      </c>
      <c r="AI319" s="26">
        <f>IF(ISERROR(AH319/J319),0,AH319/J319)</f>
        <v>0</v>
      </c>
      <c r="AJ319" s="27">
        <f t="shared" si="103"/>
        <v>0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s="37" customFormat="1" ht="12.75" customHeight="1" x14ac:dyDescent="0.25">
      <c r="A320" s="117" t="s">
        <v>71</v>
      </c>
      <c r="B320" s="119"/>
      <c r="C320" s="119"/>
      <c r="D320" s="119"/>
      <c r="E320" s="119"/>
      <c r="F320" s="119"/>
      <c r="G320" s="119"/>
      <c r="H320" s="119"/>
      <c r="I320" s="120"/>
      <c r="J320" s="33">
        <f>SUM(J307:J319)</f>
        <v>157850000</v>
      </c>
      <c r="K320" s="33">
        <f>SUM(K307:K319)</f>
        <v>157850000</v>
      </c>
      <c r="L320" s="32"/>
      <c r="M320" s="33">
        <f>SUM(M307:M319)</f>
        <v>0</v>
      </c>
      <c r="N320" s="33">
        <f>SUM(N307:N319)</f>
        <v>0</v>
      </c>
      <c r="O320" s="33">
        <f>SUM(O307:O319)</f>
        <v>0</v>
      </c>
      <c r="P320" s="34"/>
      <c r="Q320" s="35"/>
      <c r="R320" s="33">
        <f t="shared" ref="R320:AH320" si="110">SUM(R307:R319)</f>
        <v>0</v>
      </c>
      <c r="S320" s="33">
        <f t="shared" si="110"/>
        <v>0</v>
      </c>
      <c r="T320" s="33">
        <f t="shared" si="110"/>
        <v>157850000</v>
      </c>
      <c r="U320" s="33">
        <f t="shared" si="110"/>
        <v>157850000</v>
      </c>
      <c r="V320" s="33">
        <f t="shared" si="110"/>
        <v>0</v>
      </c>
      <c r="W320" s="33">
        <f t="shared" si="110"/>
        <v>0</v>
      </c>
      <c r="X320" s="33">
        <f t="shared" si="110"/>
        <v>0</v>
      </c>
      <c r="Y320" s="33">
        <f t="shared" si="110"/>
        <v>0</v>
      </c>
      <c r="Z320" s="33">
        <f t="shared" si="110"/>
        <v>0</v>
      </c>
      <c r="AA320" s="33">
        <f t="shared" si="110"/>
        <v>0</v>
      </c>
      <c r="AB320" s="33">
        <f t="shared" si="110"/>
        <v>0</v>
      </c>
      <c r="AC320" s="33">
        <f t="shared" si="110"/>
        <v>0</v>
      </c>
      <c r="AD320" s="33">
        <f t="shared" si="110"/>
        <v>0</v>
      </c>
      <c r="AE320" s="33">
        <f t="shared" si="110"/>
        <v>0</v>
      </c>
      <c r="AF320" s="33">
        <f t="shared" si="110"/>
        <v>0</v>
      </c>
      <c r="AG320" s="33">
        <f t="shared" si="110"/>
        <v>0</v>
      </c>
      <c r="AH320" s="33">
        <f t="shared" si="110"/>
        <v>157850000</v>
      </c>
      <c r="AI320" s="36">
        <f>IF(ISERROR(AH320/J320),0,AH320/J320)</f>
        <v>1</v>
      </c>
      <c r="AJ320" s="36">
        <f>IF(ISERROR(AH320/$AH$412),0,AH320/$AH$412)</f>
        <v>2.834313115126455E-2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ht="12.75" customHeight="1" x14ac:dyDescent="0.25">
      <c r="A321" s="129" t="s">
        <v>72</v>
      </c>
      <c r="B321" s="130"/>
      <c r="C321" s="130"/>
      <c r="D321" s="130"/>
      <c r="E321" s="131"/>
      <c r="F321" s="9"/>
      <c r="G321" s="10"/>
      <c r="H321" s="11"/>
      <c r="I321" s="11"/>
      <c r="J321" s="12"/>
      <c r="K321" s="13"/>
      <c r="L321" s="14"/>
      <c r="M321" s="15"/>
      <c r="N321" s="15"/>
      <c r="O321" s="15"/>
      <c r="P321" s="10"/>
      <c r="Q321" s="16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7"/>
      <c r="AJ321" s="17"/>
    </row>
    <row r="322" spans="1:106" ht="12.75" customHeight="1" outlineLevel="1" x14ac:dyDescent="0.25">
      <c r="A322" s="19">
        <v>1</v>
      </c>
      <c r="B322" s="19"/>
      <c r="C322" s="20" t="s">
        <v>715</v>
      </c>
      <c r="D322" s="21">
        <v>45366</v>
      </c>
      <c r="E322" s="22" t="s">
        <v>716</v>
      </c>
      <c r="F322" s="22" t="s">
        <v>895</v>
      </c>
      <c r="G322" s="22" t="s">
        <v>896</v>
      </c>
      <c r="H322" s="21"/>
      <c r="I322" s="21"/>
      <c r="J322" s="127">
        <v>70450000</v>
      </c>
      <c r="K322" s="23">
        <v>61730000</v>
      </c>
      <c r="L322" s="22" t="s">
        <v>897</v>
      </c>
      <c r="M322" s="24"/>
      <c r="N322" s="24"/>
      <c r="O322" s="24"/>
      <c r="P322" s="22"/>
      <c r="Q322" s="22"/>
      <c r="R322" s="24"/>
      <c r="S322" s="24"/>
      <c r="T322" s="23">
        <v>61730000</v>
      </c>
      <c r="U322" s="25">
        <f>SUM(R322:T322)</f>
        <v>61730000</v>
      </c>
      <c r="V322" s="24"/>
      <c r="W322" s="24"/>
      <c r="X322" s="24"/>
      <c r="Y322" s="25">
        <f>SUM(V322:X322)</f>
        <v>0</v>
      </c>
      <c r="Z322" s="24"/>
      <c r="AA322" s="24"/>
      <c r="AB322" s="24"/>
      <c r="AC322" s="25">
        <f>SUM(Z322:AB322)</f>
        <v>0</v>
      </c>
      <c r="AD322" s="24"/>
      <c r="AE322" s="24"/>
      <c r="AF322" s="24"/>
      <c r="AG322" s="25">
        <f>SUM(AD322:AF322)</f>
        <v>0</v>
      </c>
      <c r="AH322" s="25">
        <f>SUM(U322,Y322,AC322,AG322)</f>
        <v>61730000</v>
      </c>
      <c r="AI322" s="26">
        <f>IF(ISERROR(AH322/J322),0,AH322/J322)</f>
        <v>0.87622427253371182</v>
      </c>
      <c r="AJ322" s="27">
        <f>IF(ISERROR(AH322/$AH$412),"-",AH322/$AH$412)</f>
        <v>1.1084076566154961E-2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12.75" customHeight="1" outlineLevel="1" x14ac:dyDescent="0.25">
      <c r="A323" s="19">
        <v>2</v>
      </c>
      <c r="B323" s="19"/>
      <c r="C323" s="28" t="s">
        <v>575</v>
      </c>
      <c r="D323" s="29">
        <v>45359</v>
      </c>
      <c r="E323" s="30" t="s">
        <v>717</v>
      </c>
      <c r="F323" s="22" t="s">
        <v>895</v>
      </c>
      <c r="G323" s="22" t="s">
        <v>896</v>
      </c>
      <c r="H323" s="29"/>
      <c r="I323" s="29"/>
      <c r="J323" s="141"/>
      <c r="K323" s="31">
        <v>2600000</v>
      </c>
      <c r="L323" s="22" t="s">
        <v>897</v>
      </c>
      <c r="M323" s="24"/>
      <c r="N323" s="24"/>
      <c r="O323" s="24"/>
      <c r="P323" s="30"/>
      <c r="Q323" s="30"/>
      <c r="R323" s="24"/>
      <c r="S323" s="24"/>
      <c r="T323" s="31">
        <v>2600000</v>
      </c>
      <c r="U323" s="25">
        <f t="shared" ref="U323:U325" si="111">SUM(R323:T323)</f>
        <v>2600000</v>
      </c>
      <c r="V323" s="24"/>
      <c r="W323" s="24"/>
      <c r="X323" s="24"/>
      <c r="Y323" s="25">
        <f t="shared" ref="Y323:Y325" si="112">SUM(V323:X323)</f>
        <v>0</v>
      </c>
      <c r="Z323" s="24"/>
      <c r="AA323" s="24"/>
      <c r="AB323" s="24"/>
      <c r="AC323" s="25">
        <f t="shared" ref="AC323:AC325" si="113">SUM(Z323:AB323)</f>
        <v>0</v>
      </c>
      <c r="AD323" s="24"/>
      <c r="AE323" s="24"/>
      <c r="AF323" s="24"/>
      <c r="AG323" s="25">
        <f t="shared" ref="AG323:AG325" si="114">SUM(AD323:AF323)</f>
        <v>0</v>
      </c>
      <c r="AH323" s="25">
        <f t="shared" ref="AH323:AH325" si="115">SUM(U323,Y323,AC323,AG323)</f>
        <v>2600000</v>
      </c>
      <c r="AI323" s="26">
        <f t="shared" ref="AI323:AI325" si="116">IF(ISERROR(AH323/J323),0,AH323/J323)</f>
        <v>0</v>
      </c>
      <c r="AJ323" s="27">
        <f>IF(ISERROR(AH323/$AH$412),"-",AH323/$AH$412)</f>
        <v>4.6684916688810791E-4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12.75" customHeight="1" outlineLevel="1" x14ac:dyDescent="0.25">
      <c r="A324" s="19">
        <v>3</v>
      </c>
      <c r="B324" s="19"/>
      <c r="C324" s="20" t="s">
        <v>674</v>
      </c>
      <c r="D324" s="21">
        <v>45366</v>
      </c>
      <c r="E324" s="30" t="s">
        <v>718</v>
      </c>
      <c r="F324" s="22" t="s">
        <v>895</v>
      </c>
      <c r="G324" s="22" t="s">
        <v>896</v>
      </c>
      <c r="H324" s="29"/>
      <c r="I324" s="29"/>
      <c r="J324" s="141"/>
      <c r="K324" s="31">
        <v>2300000</v>
      </c>
      <c r="L324" s="22" t="s">
        <v>897</v>
      </c>
      <c r="M324" s="24"/>
      <c r="N324" s="24"/>
      <c r="O324" s="24"/>
      <c r="P324" s="30"/>
      <c r="Q324" s="30"/>
      <c r="R324" s="24"/>
      <c r="S324" s="24"/>
      <c r="T324" s="31">
        <v>2300000</v>
      </c>
      <c r="U324" s="25">
        <f t="shared" si="111"/>
        <v>2300000</v>
      </c>
      <c r="V324" s="24"/>
      <c r="W324" s="24"/>
      <c r="X324" s="24"/>
      <c r="Y324" s="25">
        <f t="shared" si="112"/>
        <v>0</v>
      </c>
      <c r="Z324" s="24"/>
      <c r="AA324" s="24"/>
      <c r="AB324" s="24"/>
      <c r="AC324" s="25">
        <f t="shared" si="113"/>
        <v>0</v>
      </c>
      <c r="AD324" s="24"/>
      <c r="AE324" s="24"/>
      <c r="AF324" s="24"/>
      <c r="AG324" s="25">
        <f t="shared" si="114"/>
        <v>0</v>
      </c>
      <c r="AH324" s="25">
        <f t="shared" si="115"/>
        <v>2300000</v>
      </c>
      <c r="AI324" s="26">
        <f t="shared" si="116"/>
        <v>0</v>
      </c>
      <c r="AJ324" s="27">
        <f>IF(ISERROR(AH324/$AH$412),"-",AH324/$AH$412)</f>
        <v>4.1298195532409542E-4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12.75" customHeight="1" outlineLevel="1" x14ac:dyDescent="0.25">
      <c r="A325" s="19">
        <v>4</v>
      </c>
      <c r="B325" s="19"/>
      <c r="C325" s="28" t="s">
        <v>347</v>
      </c>
      <c r="D325" s="29">
        <v>45371</v>
      </c>
      <c r="E325" s="30" t="s">
        <v>719</v>
      </c>
      <c r="F325" s="22" t="s">
        <v>895</v>
      </c>
      <c r="G325" s="22" t="s">
        <v>896</v>
      </c>
      <c r="H325" s="29"/>
      <c r="I325" s="29"/>
      <c r="J325" s="141"/>
      <c r="K325" s="31">
        <v>3820000</v>
      </c>
      <c r="L325" s="22" t="s">
        <v>897</v>
      </c>
      <c r="M325" s="24"/>
      <c r="N325" s="24"/>
      <c r="O325" s="24"/>
      <c r="P325" s="30"/>
      <c r="Q325" s="30"/>
      <c r="R325" s="24"/>
      <c r="S325" s="24"/>
      <c r="T325" s="31">
        <v>3820000</v>
      </c>
      <c r="U325" s="25">
        <f t="shared" si="111"/>
        <v>3820000</v>
      </c>
      <c r="V325" s="24"/>
      <c r="W325" s="24"/>
      <c r="X325" s="24"/>
      <c r="Y325" s="25">
        <f t="shared" si="112"/>
        <v>0</v>
      </c>
      <c r="Z325" s="24"/>
      <c r="AA325" s="24"/>
      <c r="AB325" s="24"/>
      <c r="AC325" s="25">
        <f t="shared" si="113"/>
        <v>0</v>
      </c>
      <c r="AD325" s="24"/>
      <c r="AE325" s="24"/>
      <c r="AF325" s="24"/>
      <c r="AG325" s="25">
        <f t="shared" si="114"/>
        <v>0</v>
      </c>
      <c r="AH325" s="25">
        <f t="shared" si="115"/>
        <v>3820000</v>
      </c>
      <c r="AI325" s="26">
        <f t="shared" si="116"/>
        <v>0</v>
      </c>
      <c r="AJ325" s="27">
        <f>IF(ISERROR(AH325/$AH$412),"-",AH325/$AH$412)</f>
        <v>6.8590916058175857E-4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12.75" customHeight="1" outlineLevel="1" x14ac:dyDescent="0.25">
      <c r="A326" s="19">
        <v>5</v>
      </c>
      <c r="B326" s="19"/>
      <c r="C326" s="28"/>
      <c r="D326" s="29"/>
      <c r="E326" s="30"/>
      <c r="F326" s="30"/>
      <c r="G326" s="30"/>
      <c r="H326" s="29"/>
      <c r="I326" s="29"/>
      <c r="J326" s="128"/>
      <c r="K326" s="31"/>
      <c r="L326" s="30"/>
      <c r="M326" s="24"/>
      <c r="N326" s="24"/>
      <c r="O326" s="24"/>
      <c r="P326" s="30"/>
      <c r="Q326" s="30"/>
      <c r="R326" s="24"/>
      <c r="S326" s="24"/>
      <c r="T326" s="24"/>
      <c r="U326" s="25">
        <f>SUM(R326:T326)</f>
        <v>0</v>
      </c>
      <c r="V326" s="24"/>
      <c r="W326" s="24"/>
      <c r="X326" s="24"/>
      <c r="Y326" s="25">
        <f>SUM(V326:X326)</f>
        <v>0</v>
      </c>
      <c r="Z326" s="24"/>
      <c r="AA326" s="24"/>
      <c r="AB326" s="24"/>
      <c r="AC326" s="25">
        <f>SUM(Z326:AB326)</f>
        <v>0</v>
      </c>
      <c r="AD326" s="24"/>
      <c r="AE326" s="24"/>
      <c r="AF326" s="24"/>
      <c r="AG326" s="25">
        <f>SUM(AD326:AF326)</f>
        <v>0</v>
      </c>
      <c r="AH326" s="25">
        <f>SUM(U326,Y326,AC326,AG326)</f>
        <v>0</v>
      </c>
      <c r="AI326" s="26">
        <f>IF(ISERROR(AH326/J326),0,AH326/J326)</f>
        <v>0</v>
      </c>
      <c r="AJ326" s="27">
        <f>IF(ISERROR(AH326/$AH$412),"-",AH326/$AH$412)</f>
        <v>0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s="37" customFormat="1" ht="12.75" customHeight="1" x14ac:dyDescent="0.25">
      <c r="A327" s="117" t="s">
        <v>73</v>
      </c>
      <c r="B327" s="119"/>
      <c r="C327" s="119"/>
      <c r="D327" s="119"/>
      <c r="E327" s="119"/>
      <c r="F327" s="119"/>
      <c r="G327" s="119"/>
      <c r="H327" s="119"/>
      <c r="I327" s="120"/>
      <c r="J327" s="33">
        <f>SUM(J322:J326)</f>
        <v>70450000</v>
      </c>
      <c r="K327" s="33">
        <f>SUM(K322:K326)</f>
        <v>70450000</v>
      </c>
      <c r="L327" s="32"/>
      <c r="M327" s="33">
        <f>SUM(M322:M326)</f>
        <v>0</v>
      </c>
      <c r="N327" s="33">
        <f>SUM(N322:N326)</f>
        <v>0</v>
      </c>
      <c r="O327" s="33">
        <f>SUM(O322:O326)</f>
        <v>0</v>
      </c>
      <c r="P327" s="34"/>
      <c r="Q327" s="35"/>
      <c r="R327" s="33">
        <f t="shared" ref="R327:AH327" si="117">SUM(R322:R326)</f>
        <v>0</v>
      </c>
      <c r="S327" s="33">
        <f t="shared" si="117"/>
        <v>0</v>
      </c>
      <c r="T327" s="33">
        <f t="shared" si="117"/>
        <v>70450000</v>
      </c>
      <c r="U327" s="33">
        <f t="shared" si="117"/>
        <v>70450000</v>
      </c>
      <c r="V327" s="33">
        <f t="shared" si="117"/>
        <v>0</v>
      </c>
      <c r="W327" s="33">
        <f t="shared" si="117"/>
        <v>0</v>
      </c>
      <c r="X327" s="33">
        <f t="shared" si="117"/>
        <v>0</v>
      </c>
      <c r="Y327" s="33">
        <f t="shared" si="117"/>
        <v>0</v>
      </c>
      <c r="Z327" s="33">
        <f t="shared" si="117"/>
        <v>0</v>
      </c>
      <c r="AA327" s="33">
        <f t="shared" si="117"/>
        <v>0</v>
      </c>
      <c r="AB327" s="33">
        <f t="shared" si="117"/>
        <v>0</v>
      </c>
      <c r="AC327" s="33">
        <f t="shared" si="117"/>
        <v>0</v>
      </c>
      <c r="AD327" s="33">
        <f t="shared" si="117"/>
        <v>0</v>
      </c>
      <c r="AE327" s="33">
        <f t="shared" si="117"/>
        <v>0</v>
      </c>
      <c r="AF327" s="33">
        <f t="shared" si="117"/>
        <v>0</v>
      </c>
      <c r="AG327" s="33">
        <f t="shared" si="117"/>
        <v>0</v>
      </c>
      <c r="AH327" s="33">
        <f t="shared" si="117"/>
        <v>70450000</v>
      </c>
      <c r="AI327" s="36">
        <f>IF(ISERROR(AH327/J327),0,AH327/J327)</f>
        <v>1</v>
      </c>
      <c r="AJ327" s="36">
        <f>IF(ISERROR(AH327/$AH$412),0,AH327/$AH$412)</f>
        <v>1.2649816848948923E-2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12.75" customHeight="1" x14ac:dyDescent="0.25">
      <c r="A328" s="129" t="s">
        <v>74</v>
      </c>
      <c r="B328" s="130"/>
      <c r="C328" s="130"/>
      <c r="D328" s="130"/>
      <c r="E328" s="131"/>
      <c r="F328" s="9"/>
      <c r="G328" s="10"/>
      <c r="H328" s="11"/>
      <c r="I328" s="11"/>
      <c r="J328" s="12"/>
      <c r="K328" s="13"/>
      <c r="L328" s="14"/>
      <c r="M328" s="15"/>
      <c r="N328" s="15"/>
      <c r="O328" s="15"/>
      <c r="P328" s="10"/>
      <c r="Q328" s="16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7"/>
      <c r="AJ328" s="17"/>
    </row>
    <row r="329" spans="1:106" ht="12.75" customHeight="1" outlineLevel="1" x14ac:dyDescent="0.25">
      <c r="A329" s="18">
        <v>1</v>
      </c>
      <c r="B329" s="19"/>
      <c r="C329" s="20" t="s">
        <v>720</v>
      </c>
      <c r="D329" s="21">
        <v>45373</v>
      </c>
      <c r="E329" s="92" t="s">
        <v>721</v>
      </c>
      <c r="F329" s="22" t="s">
        <v>895</v>
      </c>
      <c r="G329" s="22" t="s">
        <v>896</v>
      </c>
      <c r="H329" s="21"/>
      <c r="I329" s="21"/>
      <c r="J329" s="127">
        <v>1339713832</v>
      </c>
      <c r="K329" s="23">
        <v>2700000</v>
      </c>
      <c r="L329" s="22" t="s">
        <v>897</v>
      </c>
      <c r="M329" s="24"/>
      <c r="N329" s="24"/>
      <c r="O329" s="24"/>
      <c r="P329" s="22"/>
      <c r="Q329" s="22"/>
      <c r="R329" s="24"/>
      <c r="S329" s="24"/>
      <c r="T329" s="24"/>
      <c r="U329" s="25">
        <f>SUM(R329:T329)</f>
        <v>0</v>
      </c>
      <c r="V329" s="23"/>
      <c r="W329" s="23"/>
      <c r="X329" s="23">
        <v>2700000</v>
      </c>
      <c r="Y329" s="25">
        <f>SUM(V329:X329)</f>
        <v>2700000</v>
      </c>
      <c r="Z329" s="24"/>
      <c r="AA329" s="24"/>
      <c r="AB329" s="24"/>
      <c r="AC329" s="25">
        <f>SUM(Z329:AB329)</f>
        <v>0</v>
      </c>
      <c r="AD329" s="24"/>
      <c r="AE329" s="24"/>
      <c r="AF329" s="24"/>
      <c r="AG329" s="25">
        <f>SUM(AD329:AF329)</f>
        <v>0</v>
      </c>
      <c r="AH329" s="25">
        <f>SUM(U329,Y329,AC329,AG329)</f>
        <v>2700000</v>
      </c>
      <c r="AI329" s="26">
        <f>IF(ISERROR(AH329/J329),0,AH329/J329)</f>
        <v>2.0153557689027426E-3</v>
      </c>
      <c r="AJ329" s="27">
        <f>IF(ISERROR(AH329/$AH$412),"-",AH329/$AH$412)</f>
        <v>4.8480490407611202E-4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12.75" customHeight="1" outlineLevel="1" x14ac:dyDescent="0.25">
      <c r="A330" s="18">
        <v>1</v>
      </c>
      <c r="B330" s="19"/>
      <c r="C330" s="20" t="s">
        <v>722</v>
      </c>
      <c r="D330" s="21">
        <v>45373</v>
      </c>
      <c r="E330" s="92" t="s">
        <v>723</v>
      </c>
      <c r="F330" s="22" t="s">
        <v>895</v>
      </c>
      <c r="G330" s="22" t="s">
        <v>896</v>
      </c>
      <c r="H330" s="21"/>
      <c r="I330" s="21"/>
      <c r="J330" s="141"/>
      <c r="K330" s="23">
        <v>20540000</v>
      </c>
      <c r="L330" s="22" t="s">
        <v>897</v>
      </c>
      <c r="M330" s="24"/>
      <c r="N330" s="24"/>
      <c r="O330" s="24"/>
      <c r="P330" s="22"/>
      <c r="Q330" s="22"/>
      <c r="R330" s="24"/>
      <c r="S330" s="24"/>
      <c r="T330" s="24"/>
      <c r="U330" s="25">
        <f t="shared" ref="U330:U381" si="118">SUM(R330:T330)</f>
        <v>0</v>
      </c>
      <c r="V330" s="23">
        <v>20540000</v>
      </c>
      <c r="W330" s="23"/>
      <c r="X330" s="23"/>
      <c r="Y330" s="25">
        <f t="shared" ref="Y330:Y381" si="119">SUM(V330:X330)</f>
        <v>20540000</v>
      </c>
      <c r="Z330" s="24"/>
      <c r="AA330" s="24"/>
      <c r="AB330" s="24"/>
      <c r="AC330" s="25">
        <f t="shared" ref="AC330:AC381" si="120">SUM(Z330:AB330)</f>
        <v>0</v>
      </c>
      <c r="AD330" s="24"/>
      <c r="AE330" s="24"/>
      <c r="AF330" s="24"/>
      <c r="AG330" s="25">
        <f t="shared" ref="AG330:AG381" si="121">SUM(AD330:AF330)</f>
        <v>0</v>
      </c>
      <c r="AH330" s="25">
        <f t="shared" ref="AH330:AH381" si="122">SUM(U330,Y330,AC330,AG330)</f>
        <v>20540000</v>
      </c>
      <c r="AI330" s="26">
        <f t="shared" ref="AI330:AI381" si="123">IF(ISERROR(AH330/J330),0,AH330/J330)</f>
        <v>0</v>
      </c>
      <c r="AJ330" s="27">
        <f t="shared" ref="AJ330:AJ381" si="124">IF(ISERROR(AH330/$AH$412),"-",AH330/$AH$412)</f>
        <v>3.6881084184160525E-3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12.75" customHeight="1" outlineLevel="1" x14ac:dyDescent="0.25">
      <c r="A331" s="18">
        <v>1</v>
      </c>
      <c r="B331" s="19"/>
      <c r="C331" s="20" t="s">
        <v>724</v>
      </c>
      <c r="D331" s="21">
        <v>45392</v>
      </c>
      <c r="E331" s="92" t="s">
        <v>725</v>
      </c>
      <c r="F331" s="22" t="s">
        <v>895</v>
      </c>
      <c r="G331" s="22" t="s">
        <v>896</v>
      </c>
      <c r="H331" s="21"/>
      <c r="I331" s="21"/>
      <c r="J331" s="141"/>
      <c r="K331" s="23">
        <v>4230000</v>
      </c>
      <c r="L331" s="22" t="s">
        <v>897</v>
      </c>
      <c r="M331" s="24"/>
      <c r="N331" s="24"/>
      <c r="O331" s="24"/>
      <c r="P331" s="22"/>
      <c r="Q331" s="22"/>
      <c r="R331" s="24"/>
      <c r="S331" s="24"/>
      <c r="T331" s="24"/>
      <c r="U331" s="25">
        <f t="shared" si="118"/>
        <v>0</v>
      </c>
      <c r="V331" s="23"/>
      <c r="W331" s="23"/>
      <c r="X331" s="23">
        <v>4230000</v>
      </c>
      <c r="Y331" s="25">
        <f t="shared" si="119"/>
        <v>4230000</v>
      </c>
      <c r="Z331" s="24"/>
      <c r="AA331" s="24"/>
      <c r="AB331" s="24"/>
      <c r="AC331" s="25">
        <f t="shared" si="120"/>
        <v>0</v>
      </c>
      <c r="AD331" s="24"/>
      <c r="AE331" s="24"/>
      <c r="AF331" s="24"/>
      <c r="AG331" s="25">
        <f t="shared" si="121"/>
        <v>0</v>
      </c>
      <c r="AH331" s="25">
        <f t="shared" si="122"/>
        <v>4230000</v>
      </c>
      <c r="AI331" s="26">
        <f t="shared" si="123"/>
        <v>0</v>
      </c>
      <c r="AJ331" s="27">
        <f t="shared" si="124"/>
        <v>7.5952768305257551E-4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ht="12.75" customHeight="1" outlineLevel="1" x14ac:dyDescent="0.25">
      <c r="A332" s="18">
        <v>1</v>
      </c>
      <c r="B332" s="19"/>
      <c r="C332" s="20" t="s">
        <v>726</v>
      </c>
      <c r="D332" s="21">
        <v>45373</v>
      </c>
      <c r="E332" s="92" t="s">
        <v>727</v>
      </c>
      <c r="F332" s="22" t="s">
        <v>895</v>
      </c>
      <c r="G332" s="22" t="s">
        <v>896</v>
      </c>
      <c r="H332" s="21"/>
      <c r="I332" s="21"/>
      <c r="J332" s="141"/>
      <c r="K332" s="23">
        <v>15880000</v>
      </c>
      <c r="L332" s="22" t="s">
        <v>897</v>
      </c>
      <c r="M332" s="24"/>
      <c r="N332" s="24"/>
      <c r="O332" s="24"/>
      <c r="P332" s="22"/>
      <c r="Q332" s="22"/>
      <c r="R332" s="24"/>
      <c r="S332" s="24"/>
      <c r="T332" s="24"/>
      <c r="U332" s="25">
        <f t="shared" si="118"/>
        <v>0</v>
      </c>
      <c r="V332" s="23">
        <v>15880000</v>
      </c>
      <c r="W332" s="23"/>
      <c r="X332" s="24"/>
      <c r="Y332" s="25">
        <f t="shared" si="119"/>
        <v>15880000</v>
      </c>
      <c r="Z332" s="24"/>
      <c r="AA332" s="24"/>
      <c r="AB332" s="24"/>
      <c r="AC332" s="25">
        <f t="shared" si="120"/>
        <v>0</v>
      </c>
      <c r="AD332" s="24"/>
      <c r="AE332" s="24"/>
      <c r="AF332" s="24"/>
      <c r="AG332" s="25">
        <f t="shared" si="121"/>
        <v>0</v>
      </c>
      <c r="AH332" s="25">
        <f t="shared" si="122"/>
        <v>15880000</v>
      </c>
      <c r="AI332" s="26">
        <f t="shared" si="123"/>
        <v>0</v>
      </c>
      <c r="AJ332" s="27">
        <f t="shared" si="124"/>
        <v>2.851371065455059E-3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12.75" customHeight="1" outlineLevel="1" x14ac:dyDescent="0.25">
      <c r="A333" s="18">
        <v>1</v>
      </c>
      <c r="B333" s="19"/>
      <c r="C333" s="20" t="s">
        <v>101</v>
      </c>
      <c r="D333" s="21">
        <v>45373</v>
      </c>
      <c r="E333" s="92" t="s">
        <v>728</v>
      </c>
      <c r="F333" s="22" t="s">
        <v>895</v>
      </c>
      <c r="G333" s="22" t="s">
        <v>896</v>
      </c>
      <c r="H333" s="21"/>
      <c r="I333" s="21"/>
      <c r="J333" s="141"/>
      <c r="K333" s="23">
        <v>35480000</v>
      </c>
      <c r="L333" s="22" t="s">
        <v>897</v>
      </c>
      <c r="M333" s="24"/>
      <c r="N333" s="24"/>
      <c r="O333" s="24"/>
      <c r="P333" s="22"/>
      <c r="Q333" s="22"/>
      <c r="R333" s="24"/>
      <c r="S333" s="24"/>
      <c r="T333" s="24"/>
      <c r="U333" s="25">
        <f t="shared" si="118"/>
        <v>0</v>
      </c>
      <c r="V333" s="23">
        <v>35480000</v>
      </c>
      <c r="W333" s="23"/>
      <c r="X333" s="24"/>
      <c r="Y333" s="25">
        <f t="shared" si="119"/>
        <v>35480000</v>
      </c>
      <c r="Z333" s="24"/>
      <c r="AA333" s="24"/>
      <c r="AB333" s="24"/>
      <c r="AC333" s="25">
        <f t="shared" si="120"/>
        <v>0</v>
      </c>
      <c r="AD333" s="24"/>
      <c r="AE333" s="24"/>
      <c r="AF333" s="24"/>
      <c r="AG333" s="25">
        <f t="shared" si="121"/>
        <v>0</v>
      </c>
      <c r="AH333" s="25">
        <f t="shared" si="122"/>
        <v>35480000</v>
      </c>
      <c r="AI333" s="26">
        <f t="shared" si="123"/>
        <v>0</v>
      </c>
      <c r="AJ333" s="27">
        <f t="shared" si="124"/>
        <v>6.3706955543038719E-3</v>
      </c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ht="12.75" customHeight="1" outlineLevel="1" x14ac:dyDescent="0.25">
      <c r="A334" s="18">
        <v>1</v>
      </c>
      <c r="B334" s="19"/>
      <c r="C334" s="20" t="s">
        <v>729</v>
      </c>
      <c r="D334" s="21">
        <v>45373</v>
      </c>
      <c r="E334" s="92" t="s">
        <v>730</v>
      </c>
      <c r="F334" s="22" t="s">
        <v>895</v>
      </c>
      <c r="G334" s="22" t="s">
        <v>896</v>
      </c>
      <c r="H334" s="21"/>
      <c r="I334" s="21"/>
      <c r="J334" s="141"/>
      <c r="K334" s="23">
        <v>28590000</v>
      </c>
      <c r="L334" s="22" t="s">
        <v>897</v>
      </c>
      <c r="M334" s="24"/>
      <c r="N334" s="24"/>
      <c r="O334" s="24"/>
      <c r="P334" s="22"/>
      <c r="Q334" s="22"/>
      <c r="R334" s="24"/>
      <c r="S334" s="24"/>
      <c r="T334" s="24"/>
      <c r="U334" s="25">
        <f t="shared" si="118"/>
        <v>0</v>
      </c>
      <c r="V334" s="23">
        <v>28590000</v>
      </c>
      <c r="W334" s="23"/>
      <c r="X334" s="24"/>
      <c r="Y334" s="25">
        <f t="shared" si="119"/>
        <v>28590000</v>
      </c>
      <c r="Z334" s="24"/>
      <c r="AA334" s="24"/>
      <c r="AB334" s="24"/>
      <c r="AC334" s="25">
        <f t="shared" si="120"/>
        <v>0</v>
      </c>
      <c r="AD334" s="24"/>
      <c r="AE334" s="24"/>
      <c r="AF334" s="24"/>
      <c r="AG334" s="25">
        <f t="shared" si="121"/>
        <v>0</v>
      </c>
      <c r="AH334" s="25">
        <f t="shared" si="122"/>
        <v>28590000</v>
      </c>
      <c r="AI334" s="26">
        <f t="shared" si="123"/>
        <v>0</v>
      </c>
      <c r="AJ334" s="27">
        <f t="shared" si="124"/>
        <v>5.1335452620503864E-3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12.75" customHeight="1" outlineLevel="1" x14ac:dyDescent="0.25">
      <c r="A335" s="18">
        <v>1</v>
      </c>
      <c r="B335" s="19"/>
      <c r="C335" s="20" t="s">
        <v>731</v>
      </c>
      <c r="D335" s="21">
        <v>45373</v>
      </c>
      <c r="E335" s="92" t="s">
        <v>732</v>
      </c>
      <c r="F335" s="22" t="s">
        <v>895</v>
      </c>
      <c r="G335" s="22" t="s">
        <v>896</v>
      </c>
      <c r="H335" s="21"/>
      <c r="I335" s="21"/>
      <c r="J335" s="141"/>
      <c r="K335" s="23">
        <v>25970000</v>
      </c>
      <c r="L335" s="22" t="s">
        <v>897</v>
      </c>
      <c r="M335" s="24"/>
      <c r="N335" s="24"/>
      <c r="O335" s="24"/>
      <c r="P335" s="22"/>
      <c r="Q335" s="22"/>
      <c r="R335" s="24"/>
      <c r="S335" s="24"/>
      <c r="T335" s="24"/>
      <c r="U335" s="25">
        <f t="shared" si="118"/>
        <v>0</v>
      </c>
      <c r="V335" s="23"/>
      <c r="W335" s="23">
        <v>25970000</v>
      </c>
      <c r="X335" s="24"/>
      <c r="Y335" s="25">
        <f t="shared" si="119"/>
        <v>25970000</v>
      </c>
      <c r="Z335" s="24"/>
      <c r="AA335" s="24"/>
      <c r="AB335" s="24"/>
      <c r="AC335" s="25">
        <f t="shared" si="120"/>
        <v>0</v>
      </c>
      <c r="AD335" s="24"/>
      <c r="AE335" s="24"/>
      <c r="AF335" s="24"/>
      <c r="AG335" s="25">
        <f t="shared" si="121"/>
        <v>0</v>
      </c>
      <c r="AH335" s="25">
        <f t="shared" si="122"/>
        <v>25970000</v>
      </c>
      <c r="AI335" s="26">
        <f t="shared" si="123"/>
        <v>0</v>
      </c>
      <c r="AJ335" s="27">
        <f t="shared" si="124"/>
        <v>4.6631049477246778E-3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ht="12.75" customHeight="1" outlineLevel="1" x14ac:dyDescent="0.25">
      <c r="A336" s="18">
        <v>1</v>
      </c>
      <c r="B336" s="19"/>
      <c r="C336" s="20" t="s">
        <v>733</v>
      </c>
      <c r="D336" s="21">
        <v>45373</v>
      </c>
      <c r="E336" s="92" t="s">
        <v>734</v>
      </c>
      <c r="F336" s="22" t="s">
        <v>895</v>
      </c>
      <c r="G336" s="22" t="s">
        <v>896</v>
      </c>
      <c r="H336" s="21"/>
      <c r="I336" s="21"/>
      <c r="J336" s="141"/>
      <c r="K336" s="23">
        <v>8290000</v>
      </c>
      <c r="L336" s="22" t="s">
        <v>897</v>
      </c>
      <c r="M336" s="24"/>
      <c r="N336" s="24"/>
      <c r="O336" s="24"/>
      <c r="P336" s="22"/>
      <c r="Q336" s="22"/>
      <c r="R336" s="24"/>
      <c r="S336" s="24"/>
      <c r="T336" s="24"/>
      <c r="U336" s="25">
        <f t="shared" si="118"/>
        <v>0</v>
      </c>
      <c r="V336" s="23">
        <v>8290000</v>
      </c>
      <c r="W336" s="23"/>
      <c r="X336" s="24"/>
      <c r="Y336" s="25">
        <f t="shared" si="119"/>
        <v>8290000</v>
      </c>
      <c r="Z336" s="24"/>
      <c r="AA336" s="24"/>
      <c r="AB336" s="24"/>
      <c r="AC336" s="25">
        <f t="shared" si="120"/>
        <v>0</v>
      </c>
      <c r="AD336" s="24"/>
      <c r="AE336" s="24"/>
      <c r="AF336" s="24"/>
      <c r="AG336" s="25">
        <f t="shared" si="121"/>
        <v>0</v>
      </c>
      <c r="AH336" s="25">
        <f t="shared" si="122"/>
        <v>8290000</v>
      </c>
      <c r="AI336" s="26">
        <f t="shared" si="123"/>
        <v>0</v>
      </c>
      <c r="AJ336" s="27">
        <f t="shared" si="124"/>
        <v>1.488530612885544E-3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ht="12.75" customHeight="1" outlineLevel="1" x14ac:dyDescent="0.25">
      <c r="A337" s="18">
        <v>1</v>
      </c>
      <c r="B337" s="19"/>
      <c r="C337" s="20" t="s">
        <v>735</v>
      </c>
      <c r="D337" s="21">
        <v>45392</v>
      </c>
      <c r="E337" s="92" t="s">
        <v>736</v>
      </c>
      <c r="F337" s="22" t="s">
        <v>895</v>
      </c>
      <c r="G337" s="22" t="s">
        <v>896</v>
      </c>
      <c r="H337" s="21"/>
      <c r="I337" s="21"/>
      <c r="J337" s="141"/>
      <c r="K337" s="23">
        <v>40960000</v>
      </c>
      <c r="L337" s="22" t="s">
        <v>897</v>
      </c>
      <c r="M337" s="24"/>
      <c r="N337" s="24"/>
      <c r="O337" s="24"/>
      <c r="P337" s="22"/>
      <c r="Q337" s="22"/>
      <c r="R337" s="24"/>
      <c r="S337" s="24"/>
      <c r="T337" s="24"/>
      <c r="U337" s="25">
        <f t="shared" si="118"/>
        <v>0</v>
      </c>
      <c r="V337" s="23">
        <v>40960000</v>
      </c>
      <c r="W337" s="23"/>
      <c r="X337" s="24"/>
      <c r="Y337" s="25">
        <f t="shared" si="119"/>
        <v>40960000</v>
      </c>
      <c r="Z337" s="24"/>
      <c r="AA337" s="24"/>
      <c r="AB337" s="24"/>
      <c r="AC337" s="25">
        <f t="shared" si="120"/>
        <v>0</v>
      </c>
      <c r="AD337" s="24"/>
      <c r="AE337" s="24"/>
      <c r="AF337" s="24"/>
      <c r="AG337" s="25">
        <f t="shared" si="121"/>
        <v>0</v>
      </c>
      <c r="AH337" s="25">
        <f t="shared" si="122"/>
        <v>40960000</v>
      </c>
      <c r="AI337" s="26">
        <f t="shared" si="123"/>
        <v>0</v>
      </c>
      <c r="AJ337" s="27">
        <f t="shared" si="124"/>
        <v>7.3546699522064997E-3</v>
      </c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ht="12.75" customHeight="1" outlineLevel="1" x14ac:dyDescent="0.25">
      <c r="A338" s="18">
        <v>1</v>
      </c>
      <c r="B338" s="19"/>
      <c r="C338" s="20" t="s">
        <v>737</v>
      </c>
      <c r="D338" s="21">
        <v>45373</v>
      </c>
      <c r="E338" s="92" t="s">
        <v>738</v>
      </c>
      <c r="F338" s="22" t="s">
        <v>895</v>
      </c>
      <c r="G338" s="22" t="s">
        <v>896</v>
      </c>
      <c r="H338" s="21"/>
      <c r="I338" s="21"/>
      <c r="J338" s="141"/>
      <c r="K338" s="23">
        <v>10110000</v>
      </c>
      <c r="L338" s="22" t="s">
        <v>897</v>
      </c>
      <c r="M338" s="24"/>
      <c r="N338" s="24"/>
      <c r="O338" s="24"/>
      <c r="P338" s="22"/>
      <c r="Q338" s="22"/>
      <c r="R338" s="24"/>
      <c r="S338" s="24"/>
      <c r="T338" s="24"/>
      <c r="U338" s="25">
        <f t="shared" si="118"/>
        <v>0</v>
      </c>
      <c r="V338" s="23">
        <v>10110000</v>
      </c>
      <c r="W338" s="23"/>
      <c r="X338" s="24"/>
      <c r="Y338" s="25">
        <f t="shared" si="119"/>
        <v>10110000</v>
      </c>
      <c r="Z338" s="24"/>
      <c r="AA338" s="24"/>
      <c r="AB338" s="24"/>
      <c r="AC338" s="25">
        <f t="shared" si="120"/>
        <v>0</v>
      </c>
      <c r="AD338" s="24"/>
      <c r="AE338" s="24"/>
      <c r="AF338" s="24"/>
      <c r="AG338" s="25">
        <f t="shared" si="121"/>
        <v>0</v>
      </c>
      <c r="AH338" s="25">
        <f t="shared" si="122"/>
        <v>10110000</v>
      </c>
      <c r="AI338" s="26">
        <f t="shared" si="123"/>
        <v>0</v>
      </c>
      <c r="AJ338" s="27">
        <f t="shared" si="124"/>
        <v>1.8153250297072196E-3</v>
      </c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ht="12.75" customHeight="1" outlineLevel="1" x14ac:dyDescent="0.25">
      <c r="A339" s="18">
        <v>1</v>
      </c>
      <c r="B339" s="19"/>
      <c r="C339" s="20" t="s">
        <v>739</v>
      </c>
      <c r="D339" s="21">
        <v>45392</v>
      </c>
      <c r="E339" s="92" t="s">
        <v>740</v>
      </c>
      <c r="F339" s="22" t="s">
        <v>895</v>
      </c>
      <c r="G339" s="22" t="s">
        <v>896</v>
      </c>
      <c r="H339" s="21"/>
      <c r="I339" s="21"/>
      <c r="J339" s="141"/>
      <c r="K339" s="23">
        <v>37850000</v>
      </c>
      <c r="L339" s="22" t="s">
        <v>897</v>
      </c>
      <c r="M339" s="24"/>
      <c r="N339" s="24"/>
      <c r="O339" s="24"/>
      <c r="P339" s="22"/>
      <c r="Q339" s="22"/>
      <c r="R339" s="24"/>
      <c r="S339" s="24"/>
      <c r="T339" s="24"/>
      <c r="U339" s="25">
        <f t="shared" si="118"/>
        <v>0</v>
      </c>
      <c r="V339" s="23">
        <v>37850000</v>
      </c>
      <c r="W339" s="23"/>
      <c r="X339" s="24"/>
      <c r="Y339" s="25">
        <f t="shared" si="119"/>
        <v>37850000</v>
      </c>
      <c r="Z339" s="24"/>
      <c r="AA339" s="24"/>
      <c r="AB339" s="24"/>
      <c r="AC339" s="25">
        <f t="shared" si="120"/>
        <v>0</v>
      </c>
      <c r="AD339" s="24"/>
      <c r="AE339" s="24"/>
      <c r="AF339" s="24"/>
      <c r="AG339" s="25">
        <f t="shared" si="121"/>
        <v>0</v>
      </c>
      <c r="AH339" s="25">
        <f t="shared" si="122"/>
        <v>37850000</v>
      </c>
      <c r="AI339" s="26">
        <f t="shared" si="123"/>
        <v>0</v>
      </c>
      <c r="AJ339" s="27">
        <f t="shared" si="124"/>
        <v>6.7962465256595703E-3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ht="12.75" customHeight="1" outlineLevel="1" x14ac:dyDescent="0.25">
      <c r="A340" s="18">
        <v>1</v>
      </c>
      <c r="B340" s="19"/>
      <c r="C340" s="20" t="s">
        <v>741</v>
      </c>
      <c r="D340" s="21">
        <v>45373</v>
      </c>
      <c r="E340" s="92" t="s">
        <v>742</v>
      </c>
      <c r="F340" s="22" t="s">
        <v>895</v>
      </c>
      <c r="G340" s="22" t="s">
        <v>896</v>
      </c>
      <c r="H340" s="21"/>
      <c r="I340" s="21"/>
      <c r="J340" s="141"/>
      <c r="K340" s="23">
        <v>16430000</v>
      </c>
      <c r="L340" s="22" t="s">
        <v>897</v>
      </c>
      <c r="M340" s="24"/>
      <c r="N340" s="24"/>
      <c r="O340" s="24"/>
      <c r="P340" s="22"/>
      <c r="Q340" s="22"/>
      <c r="R340" s="24"/>
      <c r="S340" s="24"/>
      <c r="T340" s="24"/>
      <c r="U340" s="25">
        <f t="shared" si="118"/>
        <v>0</v>
      </c>
      <c r="V340" s="23">
        <v>16430000</v>
      </c>
      <c r="W340" s="23"/>
      <c r="X340" s="24"/>
      <c r="Y340" s="25">
        <f t="shared" si="119"/>
        <v>16430000</v>
      </c>
      <c r="Z340" s="24"/>
      <c r="AA340" s="24"/>
      <c r="AB340" s="24"/>
      <c r="AC340" s="25">
        <f t="shared" si="120"/>
        <v>0</v>
      </c>
      <c r="AD340" s="24"/>
      <c r="AE340" s="24"/>
      <c r="AF340" s="24"/>
      <c r="AG340" s="25">
        <f t="shared" si="121"/>
        <v>0</v>
      </c>
      <c r="AH340" s="25">
        <f t="shared" si="122"/>
        <v>16430000</v>
      </c>
      <c r="AI340" s="26">
        <f t="shared" si="123"/>
        <v>0</v>
      </c>
      <c r="AJ340" s="27">
        <f t="shared" si="124"/>
        <v>2.9501276199890816E-3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12.75" customHeight="1" outlineLevel="1" x14ac:dyDescent="0.25">
      <c r="A341" s="18">
        <v>1</v>
      </c>
      <c r="B341" s="19"/>
      <c r="C341" s="20" t="s">
        <v>743</v>
      </c>
      <c r="D341" s="21">
        <v>45399</v>
      </c>
      <c r="E341" s="92" t="s">
        <v>744</v>
      </c>
      <c r="F341" s="22" t="s">
        <v>895</v>
      </c>
      <c r="G341" s="22" t="s">
        <v>896</v>
      </c>
      <c r="H341" s="21"/>
      <c r="I341" s="21"/>
      <c r="J341" s="141"/>
      <c r="K341" s="23">
        <v>20750000</v>
      </c>
      <c r="L341" s="22" t="s">
        <v>897</v>
      </c>
      <c r="M341" s="24"/>
      <c r="N341" s="24"/>
      <c r="O341" s="24"/>
      <c r="P341" s="22"/>
      <c r="Q341" s="22"/>
      <c r="R341" s="24"/>
      <c r="S341" s="24"/>
      <c r="T341" s="24"/>
      <c r="U341" s="25">
        <f t="shared" si="118"/>
        <v>0</v>
      </c>
      <c r="V341" s="23">
        <v>20750000</v>
      </c>
      <c r="W341" s="23"/>
      <c r="X341" s="24"/>
      <c r="Y341" s="25">
        <f t="shared" si="119"/>
        <v>20750000</v>
      </c>
      <c r="Z341" s="24"/>
      <c r="AA341" s="24"/>
      <c r="AB341" s="24"/>
      <c r="AC341" s="25">
        <f t="shared" si="120"/>
        <v>0</v>
      </c>
      <c r="AD341" s="24"/>
      <c r="AE341" s="24"/>
      <c r="AF341" s="24"/>
      <c r="AG341" s="25">
        <f t="shared" si="121"/>
        <v>0</v>
      </c>
      <c r="AH341" s="25">
        <f t="shared" si="122"/>
        <v>20750000</v>
      </c>
      <c r="AI341" s="26">
        <f t="shared" si="123"/>
        <v>0</v>
      </c>
      <c r="AJ341" s="27">
        <f t="shared" si="124"/>
        <v>3.7258154665108611E-3</v>
      </c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ht="12.75" customHeight="1" outlineLevel="1" x14ac:dyDescent="0.25">
      <c r="A342" s="18">
        <v>1</v>
      </c>
      <c r="B342" s="19"/>
      <c r="C342" s="20" t="s">
        <v>745</v>
      </c>
      <c r="D342" s="21">
        <v>45392</v>
      </c>
      <c r="E342" s="92" t="s">
        <v>746</v>
      </c>
      <c r="F342" s="22" t="s">
        <v>895</v>
      </c>
      <c r="G342" s="22" t="s">
        <v>896</v>
      </c>
      <c r="H342" s="21"/>
      <c r="I342" s="21"/>
      <c r="J342" s="141"/>
      <c r="K342" s="23">
        <v>8900000</v>
      </c>
      <c r="L342" s="22" t="s">
        <v>897</v>
      </c>
      <c r="M342" s="24"/>
      <c r="N342" s="24"/>
      <c r="O342" s="24"/>
      <c r="P342" s="22"/>
      <c r="Q342" s="22"/>
      <c r="R342" s="24"/>
      <c r="S342" s="24"/>
      <c r="T342" s="24"/>
      <c r="U342" s="25">
        <f t="shared" si="118"/>
        <v>0</v>
      </c>
      <c r="V342" s="23">
        <v>8900000</v>
      </c>
      <c r="W342" s="23"/>
      <c r="X342" s="24"/>
      <c r="Y342" s="25">
        <f t="shared" si="119"/>
        <v>8900000</v>
      </c>
      <c r="Z342" s="24"/>
      <c r="AA342" s="24"/>
      <c r="AB342" s="24"/>
      <c r="AC342" s="25">
        <f t="shared" si="120"/>
        <v>0</v>
      </c>
      <c r="AD342" s="24"/>
      <c r="AE342" s="24"/>
      <c r="AF342" s="24"/>
      <c r="AG342" s="25">
        <f t="shared" si="121"/>
        <v>0</v>
      </c>
      <c r="AH342" s="25">
        <f t="shared" si="122"/>
        <v>8900000</v>
      </c>
      <c r="AI342" s="26">
        <f t="shared" si="123"/>
        <v>0</v>
      </c>
      <c r="AJ342" s="27">
        <f t="shared" si="124"/>
        <v>1.5980606097323693E-3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12.75" customHeight="1" outlineLevel="1" x14ac:dyDescent="0.25">
      <c r="A343" s="18">
        <v>1</v>
      </c>
      <c r="B343" s="19"/>
      <c r="C343" s="20" t="s">
        <v>747</v>
      </c>
      <c r="D343" s="21">
        <v>45399</v>
      </c>
      <c r="E343" s="92" t="s">
        <v>748</v>
      </c>
      <c r="F343" s="22" t="s">
        <v>895</v>
      </c>
      <c r="G343" s="22" t="s">
        <v>896</v>
      </c>
      <c r="H343" s="21"/>
      <c r="I343" s="21"/>
      <c r="J343" s="141"/>
      <c r="K343" s="23">
        <v>16740000</v>
      </c>
      <c r="L343" s="22" t="s">
        <v>897</v>
      </c>
      <c r="M343" s="24"/>
      <c r="N343" s="24"/>
      <c r="O343" s="24"/>
      <c r="P343" s="22"/>
      <c r="Q343" s="22"/>
      <c r="R343" s="24"/>
      <c r="S343" s="24"/>
      <c r="T343" s="24"/>
      <c r="U343" s="25">
        <f t="shared" si="118"/>
        <v>0</v>
      </c>
      <c r="V343" s="23">
        <v>16740000</v>
      </c>
      <c r="W343" s="23"/>
      <c r="X343" s="24"/>
      <c r="Y343" s="25">
        <f t="shared" si="119"/>
        <v>16740000</v>
      </c>
      <c r="Z343" s="24"/>
      <c r="AA343" s="24"/>
      <c r="AB343" s="24"/>
      <c r="AC343" s="25">
        <f t="shared" si="120"/>
        <v>0</v>
      </c>
      <c r="AD343" s="24"/>
      <c r="AE343" s="24"/>
      <c r="AF343" s="24"/>
      <c r="AG343" s="25">
        <f t="shared" si="121"/>
        <v>0</v>
      </c>
      <c r="AH343" s="25">
        <f t="shared" si="122"/>
        <v>16740000</v>
      </c>
      <c r="AI343" s="26">
        <f t="shared" si="123"/>
        <v>0</v>
      </c>
      <c r="AJ343" s="27">
        <f t="shared" si="124"/>
        <v>3.0057904052718945E-3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ht="12.75" customHeight="1" outlineLevel="1" x14ac:dyDescent="0.25">
      <c r="A344" s="18">
        <v>1</v>
      </c>
      <c r="B344" s="19"/>
      <c r="C344" s="20" t="s">
        <v>749</v>
      </c>
      <c r="D344" s="21">
        <v>45392</v>
      </c>
      <c r="E344" s="92" t="s">
        <v>750</v>
      </c>
      <c r="F344" s="22" t="s">
        <v>895</v>
      </c>
      <c r="G344" s="22" t="s">
        <v>896</v>
      </c>
      <c r="H344" s="21"/>
      <c r="I344" s="21"/>
      <c r="J344" s="141"/>
      <c r="K344" s="23">
        <v>69200000</v>
      </c>
      <c r="L344" s="22" t="s">
        <v>897</v>
      </c>
      <c r="M344" s="24"/>
      <c r="N344" s="24"/>
      <c r="O344" s="24"/>
      <c r="P344" s="22"/>
      <c r="Q344" s="22"/>
      <c r="R344" s="24"/>
      <c r="S344" s="24"/>
      <c r="T344" s="24"/>
      <c r="U344" s="25">
        <f t="shared" si="118"/>
        <v>0</v>
      </c>
      <c r="V344" s="23">
        <v>69200000</v>
      </c>
      <c r="W344" s="23"/>
      <c r="X344" s="24"/>
      <c r="Y344" s="25">
        <f t="shared" si="119"/>
        <v>69200000</v>
      </c>
      <c r="Z344" s="24"/>
      <c r="AA344" s="24"/>
      <c r="AB344" s="24"/>
      <c r="AC344" s="25">
        <f t="shared" si="120"/>
        <v>0</v>
      </c>
      <c r="AD344" s="24"/>
      <c r="AE344" s="24"/>
      <c r="AF344" s="24"/>
      <c r="AG344" s="25">
        <f t="shared" si="121"/>
        <v>0</v>
      </c>
      <c r="AH344" s="25">
        <f t="shared" si="122"/>
        <v>69200000</v>
      </c>
      <c r="AI344" s="26">
        <f t="shared" si="123"/>
        <v>0</v>
      </c>
      <c r="AJ344" s="27">
        <f t="shared" si="124"/>
        <v>1.2425370134098871E-2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ht="12.75" customHeight="1" outlineLevel="1" x14ac:dyDescent="0.25">
      <c r="A345" s="18">
        <v>1</v>
      </c>
      <c r="B345" s="19"/>
      <c r="C345" s="20" t="s">
        <v>751</v>
      </c>
      <c r="D345" s="21">
        <v>45392</v>
      </c>
      <c r="E345" s="92" t="s">
        <v>752</v>
      </c>
      <c r="F345" s="22" t="s">
        <v>895</v>
      </c>
      <c r="G345" s="22" t="s">
        <v>896</v>
      </c>
      <c r="H345" s="21"/>
      <c r="I345" s="21"/>
      <c r="J345" s="141"/>
      <c r="K345" s="23">
        <v>35450000</v>
      </c>
      <c r="L345" s="22" t="s">
        <v>897</v>
      </c>
      <c r="M345" s="24"/>
      <c r="N345" s="24"/>
      <c r="O345" s="24"/>
      <c r="P345" s="22"/>
      <c r="Q345" s="22"/>
      <c r="R345" s="24"/>
      <c r="S345" s="24"/>
      <c r="T345" s="24"/>
      <c r="U345" s="25">
        <f t="shared" si="118"/>
        <v>0</v>
      </c>
      <c r="V345" s="23">
        <v>35450000</v>
      </c>
      <c r="W345" s="23"/>
      <c r="X345" s="24"/>
      <c r="Y345" s="25">
        <f t="shared" si="119"/>
        <v>35450000</v>
      </c>
      <c r="Z345" s="24"/>
      <c r="AA345" s="24"/>
      <c r="AB345" s="24"/>
      <c r="AC345" s="25">
        <f t="shared" si="120"/>
        <v>0</v>
      </c>
      <c r="AD345" s="24"/>
      <c r="AE345" s="24"/>
      <c r="AF345" s="24"/>
      <c r="AG345" s="25">
        <f t="shared" si="121"/>
        <v>0</v>
      </c>
      <c r="AH345" s="25">
        <f t="shared" si="122"/>
        <v>35450000</v>
      </c>
      <c r="AI345" s="26">
        <f t="shared" si="123"/>
        <v>0</v>
      </c>
      <c r="AJ345" s="27">
        <f t="shared" si="124"/>
        <v>6.3653088331474712E-3</v>
      </c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ht="12.75" customHeight="1" outlineLevel="1" x14ac:dyDescent="0.25">
      <c r="A346" s="18">
        <v>1</v>
      </c>
      <c r="B346" s="19"/>
      <c r="C346" s="20" t="s">
        <v>753</v>
      </c>
      <c r="D346" s="21">
        <v>45392</v>
      </c>
      <c r="E346" s="92" t="s">
        <v>754</v>
      </c>
      <c r="F346" s="22" t="s">
        <v>895</v>
      </c>
      <c r="G346" s="22" t="s">
        <v>896</v>
      </c>
      <c r="H346" s="21"/>
      <c r="I346" s="21"/>
      <c r="J346" s="141"/>
      <c r="K346" s="23">
        <v>58290000</v>
      </c>
      <c r="L346" s="22" t="s">
        <v>897</v>
      </c>
      <c r="M346" s="24"/>
      <c r="N346" s="24"/>
      <c r="O346" s="24"/>
      <c r="P346" s="22"/>
      <c r="Q346" s="22"/>
      <c r="R346" s="24"/>
      <c r="S346" s="24"/>
      <c r="T346" s="24"/>
      <c r="U346" s="25">
        <f t="shared" si="118"/>
        <v>0</v>
      </c>
      <c r="V346" s="23">
        <v>58290000</v>
      </c>
      <c r="W346" s="23"/>
      <c r="X346" s="24"/>
      <c r="Y346" s="25">
        <f t="shared" si="119"/>
        <v>58290000</v>
      </c>
      <c r="Z346" s="24"/>
      <c r="AA346" s="24"/>
      <c r="AB346" s="24"/>
      <c r="AC346" s="25">
        <f t="shared" si="120"/>
        <v>0</v>
      </c>
      <c r="AD346" s="24"/>
      <c r="AE346" s="24"/>
      <c r="AF346" s="24"/>
      <c r="AG346" s="25">
        <f t="shared" si="121"/>
        <v>0</v>
      </c>
      <c r="AH346" s="25">
        <f t="shared" si="122"/>
        <v>58290000</v>
      </c>
      <c r="AI346" s="26">
        <f t="shared" si="123"/>
        <v>0</v>
      </c>
      <c r="AJ346" s="27">
        <f t="shared" si="124"/>
        <v>1.0466399206887619E-2</v>
      </c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 ht="12.75" customHeight="1" outlineLevel="1" x14ac:dyDescent="0.25">
      <c r="A347" s="18">
        <v>1</v>
      </c>
      <c r="B347" s="19"/>
      <c r="C347" s="20" t="s">
        <v>755</v>
      </c>
      <c r="D347" s="21">
        <v>45392</v>
      </c>
      <c r="E347" s="92" t="s">
        <v>756</v>
      </c>
      <c r="F347" s="22" t="s">
        <v>895</v>
      </c>
      <c r="G347" s="22" t="s">
        <v>896</v>
      </c>
      <c r="H347" s="21"/>
      <c r="I347" s="21"/>
      <c r="J347" s="141"/>
      <c r="K347" s="23">
        <v>10950000</v>
      </c>
      <c r="L347" s="22" t="s">
        <v>897</v>
      </c>
      <c r="M347" s="24"/>
      <c r="N347" s="24"/>
      <c r="O347" s="24"/>
      <c r="P347" s="22"/>
      <c r="Q347" s="22"/>
      <c r="R347" s="24"/>
      <c r="S347" s="24"/>
      <c r="T347" s="24"/>
      <c r="U347" s="25">
        <f t="shared" si="118"/>
        <v>0</v>
      </c>
      <c r="V347" s="23"/>
      <c r="W347" s="23">
        <v>10950000</v>
      </c>
      <c r="X347" s="24"/>
      <c r="Y347" s="25">
        <f t="shared" si="119"/>
        <v>10950000</v>
      </c>
      <c r="Z347" s="24"/>
      <c r="AA347" s="24"/>
      <c r="AB347" s="24"/>
      <c r="AC347" s="25">
        <f t="shared" si="120"/>
        <v>0</v>
      </c>
      <c r="AD347" s="24"/>
      <c r="AE347" s="24"/>
      <c r="AF347" s="24"/>
      <c r="AG347" s="25">
        <f t="shared" si="121"/>
        <v>0</v>
      </c>
      <c r="AH347" s="25">
        <f t="shared" si="122"/>
        <v>10950000</v>
      </c>
      <c r="AI347" s="26">
        <f t="shared" si="123"/>
        <v>0</v>
      </c>
      <c r="AJ347" s="27">
        <f t="shared" si="124"/>
        <v>1.9661532220864543E-3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ht="12.75" customHeight="1" outlineLevel="1" x14ac:dyDescent="0.25">
      <c r="A348" s="18">
        <v>1</v>
      </c>
      <c r="B348" s="19"/>
      <c r="C348" s="20" t="s">
        <v>757</v>
      </c>
      <c r="D348" s="21">
        <v>45399</v>
      </c>
      <c r="E348" s="92" t="s">
        <v>758</v>
      </c>
      <c r="F348" s="22" t="s">
        <v>895</v>
      </c>
      <c r="G348" s="22" t="s">
        <v>896</v>
      </c>
      <c r="H348" s="21"/>
      <c r="I348" s="21"/>
      <c r="J348" s="141"/>
      <c r="K348" s="23">
        <v>16190000</v>
      </c>
      <c r="L348" s="22" t="s">
        <v>897</v>
      </c>
      <c r="M348" s="24"/>
      <c r="N348" s="24"/>
      <c r="O348" s="24"/>
      <c r="P348" s="22"/>
      <c r="Q348" s="22"/>
      <c r="R348" s="24"/>
      <c r="S348" s="24"/>
      <c r="T348" s="24"/>
      <c r="U348" s="25">
        <f t="shared" si="118"/>
        <v>0</v>
      </c>
      <c r="V348" s="23"/>
      <c r="W348" s="23">
        <v>16190000</v>
      </c>
      <c r="X348" s="24"/>
      <c r="Y348" s="25">
        <f t="shared" si="119"/>
        <v>16190000</v>
      </c>
      <c r="Z348" s="24"/>
      <c r="AA348" s="24"/>
      <c r="AB348" s="24"/>
      <c r="AC348" s="25">
        <f t="shared" si="120"/>
        <v>0</v>
      </c>
      <c r="AD348" s="24"/>
      <c r="AE348" s="24"/>
      <c r="AF348" s="24"/>
      <c r="AG348" s="25">
        <f t="shared" si="121"/>
        <v>0</v>
      </c>
      <c r="AH348" s="25">
        <f t="shared" si="122"/>
        <v>16190000</v>
      </c>
      <c r="AI348" s="26">
        <f t="shared" si="123"/>
        <v>0</v>
      </c>
      <c r="AJ348" s="27">
        <f t="shared" si="124"/>
        <v>2.9070338507378719E-3</v>
      </c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ht="12.75" customHeight="1" outlineLevel="1" x14ac:dyDescent="0.25">
      <c r="A349" s="18">
        <v>1</v>
      </c>
      <c r="B349" s="19"/>
      <c r="C349" s="20" t="s">
        <v>759</v>
      </c>
      <c r="D349" s="21">
        <v>45397</v>
      </c>
      <c r="E349" s="92" t="s">
        <v>760</v>
      </c>
      <c r="F349" s="22" t="s">
        <v>895</v>
      </c>
      <c r="G349" s="22" t="s">
        <v>896</v>
      </c>
      <c r="H349" s="21"/>
      <c r="I349" s="21"/>
      <c r="J349" s="141"/>
      <c r="K349" s="23">
        <v>6910000</v>
      </c>
      <c r="L349" s="22" t="s">
        <v>897</v>
      </c>
      <c r="M349" s="24"/>
      <c r="N349" s="24"/>
      <c r="O349" s="24"/>
      <c r="P349" s="22"/>
      <c r="Q349" s="22"/>
      <c r="R349" s="24"/>
      <c r="S349" s="24"/>
      <c r="T349" s="24"/>
      <c r="U349" s="25">
        <f t="shared" si="118"/>
        <v>0</v>
      </c>
      <c r="V349" s="23">
        <v>6910000</v>
      </c>
      <c r="W349" s="23"/>
      <c r="X349" s="24"/>
      <c r="Y349" s="25">
        <f t="shared" si="119"/>
        <v>6910000</v>
      </c>
      <c r="Z349" s="24"/>
      <c r="AA349" s="24"/>
      <c r="AB349" s="24"/>
      <c r="AC349" s="25">
        <f t="shared" si="120"/>
        <v>0</v>
      </c>
      <c r="AD349" s="24"/>
      <c r="AE349" s="24"/>
      <c r="AF349" s="24"/>
      <c r="AG349" s="25">
        <f t="shared" si="121"/>
        <v>0</v>
      </c>
      <c r="AH349" s="25">
        <f t="shared" si="122"/>
        <v>6910000</v>
      </c>
      <c r="AI349" s="26">
        <f t="shared" si="123"/>
        <v>0</v>
      </c>
      <c r="AJ349" s="27">
        <f t="shared" si="124"/>
        <v>1.2407414396910868E-3</v>
      </c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ht="12.75" customHeight="1" outlineLevel="1" x14ac:dyDescent="0.25">
      <c r="A350" s="18">
        <v>1</v>
      </c>
      <c r="B350" s="19"/>
      <c r="C350" s="20" t="s">
        <v>761</v>
      </c>
      <c r="D350" s="21">
        <v>45411</v>
      </c>
      <c r="E350" s="92" t="s">
        <v>762</v>
      </c>
      <c r="F350" s="22" t="s">
        <v>895</v>
      </c>
      <c r="G350" s="22" t="s">
        <v>896</v>
      </c>
      <c r="H350" s="21"/>
      <c r="I350" s="21"/>
      <c r="J350" s="141"/>
      <c r="K350" s="23">
        <v>4620000</v>
      </c>
      <c r="L350" s="22" t="s">
        <v>897</v>
      </c>
      <c r="M350" s="24"/>
      <c r="N350" s="24"/>
      <c r="O350" s="24"/>
      <c r="P350" s="22"/>
      <c r="Q350" s="22"/>
      <c r="R350" s="24"/>
      <c r="S350" s="24"/>
      <c r="T350" s="24"/>
      <c r="U350" s="25">
        <f t="shared" si="118"/>
        <v>0</v>
      </c>
      <c r="V350" s="23"/>
      <c r="W350" s="23">
        <v>4620000</v>
      </c>
      <c r="X350" s="24"/>
      <c r="Y350" s="25">
        <f t="shared" si="119"/>
        <v>4620000</v>
      </c>
      <c r="Z350" s="24"/>
      <c r="AA350" s="24"/>
      <c r="AB350" s="24"/>
      <c r="AC350" s="25">
        <f t="shared" si="120"/>
        <v>0</v>
      </c>
      <c r="AD350" s="24"/>
      <c r="AE350" s="24"/>
      <c r="AF350" s="24"/>
      <c r="AG350" s="25">
        <f t="shared" si="121"/>
        <v>0</v>
      </c>
      <c r="AH350" s="25">
        <f t="shared" si="122"/>
        <v>4620000</v>
      </c>
      <c r="AI350" s="26">
        <f t="shared" si="123"/>
        <v>0</v>
      </c>
      <c r="AJ350" s="27">
        <f t="shared" si="124"/>
        <v>8.2955505808579176E-4</v>
      </c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ht="12.75" customHeight="1" outlineLevel="1" x14ac:dyDescent="0.25">
      <c r="A351" s="18">
        <v>1</v>
      </c>
      <c r="B351" s="19"/>
      <c r="C351" s="20" t="s">
        <v>763</v>
      </c>
      <c r="D351" s="21">
        <v>45373</v>
      </c>
      <c r="E351" s="92" t="s">
        <v>764</v>
      </c>
      <c r="F351" s="22" t="s">
        <v>895</v>
      </c>
      <c r="G351" s="22" t="s">
        <v>896</v>
      </c>
      <c r="H351" s="21"/>
      <c r="I351" s="21"/>
      <c r="J351" s="141"/>
      <c r="K351" s="23">
        <v>32490000</v>
      </c>
      <c r="L351" s="22" t="s">
        <v>897</v>
      </c>
      <c r="M351" s="24"/>
      <c r="N351" s="24"/>
      <c r="O351" s="24"/>
      <c r="P351" s="22"/>
      <c r="Q351" s="22"/>
      <c r="R351" s="24"/>
      <c r="S351" s="24"/>
      <c r="T351" s="24"/>
      <c r="U351" s="25">
        <f t="shared" si="118"/>
        <v>0</v>
      </c>
      <c r="V351" s="23">
        <v>32490000</v>
      </c>
      <c r="W351" s="23"/>
      <c r="X351" s="24"/>
      <c r="Y351" s="25">
        <f t="shared" si="119"/>
        <v>32490000</v>
      </c>
      <c r="Z351" s="24"/>
      <c r="AA351" s="24"/>
      <c r="AB351" s="24"/>
      <c r="AC351" s="25">
        <f t="shared" si="120"/>
        <v>0</v>
      </c>
      <c r="AD351" s="24"/>
      <c r="AE351" s="24"/>
      <c r="AF351" s="24"/>
      <c r="AG351" s="25">
        <f t="shared" si="121"/>
        <v>0</v>
      </c>
      <c r="AH351" s="25">
        <f t="shared" si="122"/>
        <v>32490000</v>
      </c>
      <c r="AI351" s="26">
        <f t="shared" si="123"/>
        <v>0</v>
      </c>
      <c r="AJ351" s="27">
        <f t="shared" si="124"/>
        <v>5.8338190123825486E-3</v>
      </c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</row>
    <row r="352" spans="1:106" ht="12.75" customHeight="1" outlineLevel="1" x14ac:dyDescent="0.25">
      <c r="A352" s="18">
        <v>1</v>
      </c>
      <c r="B352" s="19"/>
      <c r="C352" s="20" t="s">
        <v>765</v>
      </c>
      <c r="D352" s="21">
        <v>45373</v>
      </c>
      <c r="E352" s="92" t="s">
        <v>766</v>
      </c>
      <c r="F352" s="22" t="s">
        <v>895</v>
      </c>
      <c r="G352" s="22" t="s">
        <v>896</v>
      </c>
      <c r="H352" s="21"/>
      <c r="I352" s="21"/>
      <c r="J352" s="141"/>
      <c r="K352" s="23">
        <v>29890000</v>
      </c>
      <c r="L352" s="22" t="s">
        <v>897</v>
      </c>
      <c r="M352" s="24"/>
      <c r="N352" s="24"/>
      <c r="O352" s="24"/>
      <c r="P352" s="22"/>
      <c r="Q352" s="22"/>
      <c r="R352" s="24"/>
      <c r="S352" s="24"/>
      <c r="T352" s="24"/>
      <c r="U352" s="25">
        <f t="shared" si="118"/>
        <v>0</v>
      </c>
      <c r="V352" s="23">
        <v>29890000</v>
      </c>
      <c r="W352" s="23"/>
      <c r="X352" s="24"/>
      <c r="Y352" s="25">
        <f t="shared" si="119"/>
        <v>29890000</v>
      </c>
      <c r="Z352" s="24"/>
      <c r="AA352" s="24"/>
      <c r="AB352" s="24"/>
      <c r="AC352" s="25">
        <f t="shared" si="120"/>
        <v>0</v>
      </c>
      <c r="AD352" s="24"/>
      <c r="AE352" s="24"/>
      <c r="AF352" s="24"/>
      <c r="AG352" s="25">
        <f t="shared" si="121"/>
        <v>0</v>
      </c>
      <c r="AH352" s="25">
        <f t="shared" si="122"/>
        <v>29890000</v>
      </c>
      <c r="AI352" s="26">
        <f t="shared" si="123"/>
        <v>0</v>
      </c>
      <c r="AJ352" s="27">
        <f t="shared" si="124"/>
        <v>5.3669698454944402E-3</v>
      </c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ht="12.75" customHeight="1" outlineLevel="1" x14ac:dyDescent="0.25">
      <c r="A353" s="18">
        <v>1</v>
      </c>
      <c r="B353" s="19"/>
      <c r="C353" s="20" t="s">
        <v>767</v>
      </c>
      <c r="D353" s="21">
        <v>45397</v>
      </c>
      <c r="E353" s="92" t="s">
        <v>768</v>
      </c>
      <c r="F353" s="22" t="s">
        <v>895</v>
      </c>
      <c r="G353" s="22" t="s">
        <v>896</v>
      </c>
      <c r="H353" s="21"/>
      <c r="I353" s="21"/>
      <c r="J353" s="141"/>
      <c r="K353" s="23">
        <v>24770000</v>
      </c>
      <c r="L353" s="22" t="s">
        <v>897</v>
      </c>
      <c r="M353" s="24"/>
      <c r="N353" s="24"/>
      <c r="O353" s="24"/>
      <c r="P353" s="22"/>
      <c r="Q353" s="22"/>
      <c r="R353" s="24"/>
      <c r="S353" s="24"/>
      <c r="T353" s="24"/>
      <c r="U353" s="25">
        <f t="shared" si="118"/>
        <v>0</v>
      </c>
      <c r="V353" s="23">
        <v>24770000</v>
      </c>
      <c r="W353" s="23"/>
      <c r="X353" s="24"/>
      <c r="Y353" s="25">
        <f t="shared" si="119"/>
        <v>24770000</v>
      </c>
      <c r="Z353" s="24"/>
      <c r="AA353" s="24"/>
      <c r="AB353" s="24"/>
      <c r="AC353" s="25">
        <f t="shared" si="120"/>
        <v>0</v>
      </c>
      <c r="AD353" s="24"/>
      <c r="AE353" s="24"/>
      <c r="AF353" s="24"/>
      <c r="AG353" s="25">
        <f t="shared" si="121"/>
        <v>0</v>
      </c>
      <c r="AH353" s="25">
        <f t="shared" si="122"/>
        <v>24770000</v>
      </c>
      <c r="AI353" s="26">
        <f t="shared" si="123"/>
        <v>0</v>
      </c>
      <c r="AJ353" s="27">
        <f t="shared" si="124"/>
        <v>4.4476361014686282E-3</v>
      </c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</row>
    <row r="354" spans="1:106" ht="12.75" customHeight="1" outlineLevel="1" x14ac:dyDescent="0.25">
      <c r="A354" s="18">
        <v>1</v>
      </c>
      <c r="B354" s="19"/>
      <c r="C354" s="20" t="s">
        <v>769</v>
      </c>
      <c r="D354" s="21">
        <v>45373</v>
      </c>
      <c r="E354" s="92" t="s">
        <v>770</v>
      </c>
      <c r="F354" s="22" t="s">
        <v>895</v>
      </c>
      <c r="G354" s="22" t="s">
        <v>896</v>
      </c>
      <c r="H354" s="21"/>
      <c r="I354" s="21"/>
      <c r="J354" s="141"/>
      <c r="K354" s="23">
        <v>83000000</v>
      </c>
      <c r="L354" s="22" t="s">
        <v>897</v>
      </c>
      <c r="M354" s="24"/>
      <c r="N354" s="24"/>
      <c r="O354" s="24"/>
      <c r="P354" s="22"/>
      <c r="Q354" s="22"/>
      <c r="R354" s="24"/>
      <c r="S354" s="24"/>
      <c r="T354" s="24"/>
      <c r="U354" s="25">
        <f t="shared" si="118"/>
        <v>0</v>
      </c>
      <c r="V354" s="23">
        <v>83000000</v>
      </c>
      <c r="W354" s="23"/>
      <c r="X354" s="24"/>
      <c r="Y354" s="25">
        <f t="shared" si="119"/>
        <v>83000000</v>
      </c>
      <c r="Z354" s="24"/>
      <c r="AA354" s="24"/>
      <c r="AB354" s="24"/>
      <c r="AC354" s="25">
        <f t="shared" si="120"/>
        <v>0</v>
      </c>
      <c r="AD354" s="24"/>
      <c r="AE354" s="24"/>
      <c r="AF354" s="24"/>
      <c r="AG354" s="25">
        <f t="shared" si="121"/>
        <v>0</v>
      </c>
      <c r="AH354" s="25">
        <f t="shared" si="122"/>
        <v>83000000</v>
      </c>
      <c r="AI354" s="26">
        <f t="shared" si="123"/>
        <v>0</v>
      </c>
      <c r="AJ354" s="27">
        <f t="shared" si="124"/>
        <v>1.4903261866043445E-2</v>
      </c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ht="12.75" customHeight="1" outlineLevel="1" x14ac:dyDescent="0.25">
      <c r="A355" s="18">
        <v>1</v>
      </c>
      <c r="B355" s="19"/>
      <c r="C355" s="20" t="s">
        <v>771</v>
      </c>
      <c r="D355" s="21">
        <v>45399</v>
      </c>
      <c r="E355" s="92" t="s">
        <v>772</v>
      </c>
      <c r="F355" s="22" t="s">
        <v>895</v>
      </c>
      <c r="G355" s="22" t="s">
        <v>896</v>
      </c>
      <c r="H355" s="21"/>
      <c r="I355" s="21"/>
      <c r="J355" s="141"/>
      <c r="K355" s="23">
        <v>3710000</v>
      </c>
      <c r="L355" s="22" t="s">
        <v>897</v>
      </c>
      <c r="M355" s="24"/>
      <c r="N355" s="24"/>
      <c r="O355" s="24"/>
      <c r="P355" s="22"/>
      <c r="Q355" s="22"/>
      <c r="R355" s="24"/>
      <c r="S355" s="24"/>
      <c r="T355" s="24"/>
      <c r="U355" s="25">
        <f t="shared" si="118"/>
        <v>0</v>
      </c>
      <c r="V355" s="23">
        <v>3710000</v>
      </c>
      <c r="W355" s="23"/>
      <c r="X355" s="24"/>
      <c r="Y355" s="25">
        <f t="shared" si="119"/>
        <v>3710000</v>
      </c>
      <c r="Z355" s="24"/>
      <c r="AA355" s="24"/>
      <c r="AB355" s="24"/>
      <c r="AC355" s="25">
        <f t="shared" si="120"/>
        <v>0</v>
      </c>
      <c r="AD355" s="24"/>
      <c r="AE355" s="24"/>
      <c r="AF355" s="24"/>
      <c r="AG355" s="25">
        <f t="shared" si="121"/>
        <v>0</v>
      </c>
      <c r="AH355" s="25">
        <f t="shared" si="122"/>
        <v>3710000</v>
      </c>
      <c r="AI355" s="26">
        <f t="shared" si="123"/>
        <v>0</v>
      </c>
      <c r="AJ355" s="27">
        <f t="shared" si="124"/>
        <v>6.66157849674954E-4</v>
      </c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</row>
    <row r="356" spans="1:106" ht="12.75" customHeight="1" outlineLevel="1" x14ac:dyDescent="0.25">
      <c r="A356" s="18">
        <v>1</v>
      </c>
      <c r="B356" s="19"/>
      <c r="C356" s="20" t="s">
        <v>773</v>
      </c>
      <c r="D356" s="21">
        <v>45397</v>
      </c>
      <c r="E356" s="92" t="s">
        <v>774</v>
      </c>
      <c r="F356" s="22" t="s">
        <v>895</v>
      </c>
      <c r="G356" s="22" t="s">
        <v>896</v>
      </c>
      <c r="H356" s="21"/>
      <c r="I356" s="21"/>
      <c r="J356" s="141"/>
      <c r="K356" s="23">
        <v>30700000</v>
      </c>
      <c r="L356" s="22" t="s">
        <v>897</v>
      </c>
      <c r="M356" s="24"/>
      <c r="N356" s="24"/>
      <c r="O356" s="24"/>
      <c r="P356" s="22"/>
      <c r="Q356" s="22"/>
      <c r="R356" s="24"/>
      <c r="S356" s="24"/>
      <c r="T356" s="24"/>
      <c r="U356" s="25">
        <f t="shared" si="118"/>
        <v>0</v>
      </c>
      <c r="V356" s="23"/>
      <c r="W356" s="23">
        <v>30700000</v>
      </c>
      <c r="X356" s="24"/>
      <c r="Y356" s="25">
        <f t="shared" si="119"/>
        <v>30700000</v>
      </c>
      <c r="Z356" s="24"/>
      <c r="AA356" s="24"/>
      <c r="AB356" s="24"/>
      <c r="AC356" s="25">
        <f t="shared" si="120"/>
        <v>0</v>
      </c>
      <c r="AD356" s="24"/>
      <c r="AE356" s="24"/>
      <c r="AF356" s="24"/>
      <c r="AG356" s="25">
        <f t="shared" si="121"/>
        <v>0</v>
      </c>
      <c r="AH356" s="25">
        <f t="shared" si="122"/>
        <v>30700000</v>
      </c>
      <c r="AI356" s="26">
        <f t="shared" si="123"/>
        <v>0</v>
      </c>
      <c r="AJ356" s="27">
        <f t="shared" si="124"/>
        <v>5.512411316717274E-3</v>
      </c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 ht="12.75" customHeight="1" outlineLevel="1" x14ac:dyDescent="0.25">
      <c r="A357" s="18">
        <v>1</v>
      </c>
      <c r="B357" s="19"/>
      <c r="C357" s="20" t="s">
        <v>775</v>
      </c>
      <c r="D357" s="21">
        <v>45399</v>
      </c>
      <c r="E357" s="92" t="s">
        <v>776</v>
      </c>
      <c r="F357" s="22" t="s">
        <v>895</v>
      </c>
      <c r="G357" s="22" t="s">
        <v>896</v>
      </c>
      <c r="H357" s="21"/>
      <c r="I357" s="21"/>
      <c r="J357" s="141"/>
      <c r="K357" s="23">
        <v>16370000</v>
      </c>
      <c r="L357" s="22" t="s">
        <v>897</v>
      </c>
      <c r="M357" s="24"/>
      <c r="N357" s="24"/>
      <c r="O357" s="24"/>
      <c r="P357" s="22"/>
      <c r="Q357" s="22"/>
      <c r="R357" s="24"/>
      <c r="S357" s="24"/>
      <c r="T357" s="24"/>
      <c r="U357" s="25">
        <f t="shared" si="118"/>
        <v>0</v>
      </c>
      <c r="V357" s="23">
        <v>16370000</v>
      </c>
      <c r="W357" s="23"/>
      <c r="X357" s="24"/>
      <c r="Y357" s="25">
        <f t="shared" si="119"/>
        <v>16370000</v>
      </c>
      <c r="Z357" s="24"/>
      <c r="AA357" s="24"/>
      <c r="AB357" s="24"/>
      <c r="AC357" s="25">
        <f t="shared" si="120"/>
        <v>0</v>
      </c>
      <c r="AD357" s="24"/>
      <c r="AE357" s="24"/>
      <c r="AF357" s="24"/>
      <c r="AG357" s="25">
        <f t="shared" si="121"/>
        <v>0</v>
      </c>
      <c r="AH357" s="25">
        <f t="shared" si="122"/>
        <v>16370000</v>
      </c>
      <c r="AI357" s="26">
        <f t="shared" si="123"/>
        <v>0</v>
      </c>
      <c r="AJ357" s="27">
        <f t="shared" si="124"/>
        <v>2.9393541776762794E-3</v>
      </c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 ht="12.75" customHeight="1" outlineLevel="1" x14ac:dyDescent="0.25">
      <c r="A358" s="18">
        <v>1</v>
      </c>
      <c r="B358" s="19"/>
      <c r="C358" s="20" t="s">
        <v>777</v>
      </c>
      <c r="D358" s="21">
        <v>45397</v>
      </c>
      <c r="E358" s="92" t="s">
        <v>778</v>
      </c>
      <c r="F358" s="22" t="s">
        <v>895</v>
      </c>
      <c r="G358" s="22" t="s">
        <v>896</v>
      </c>
      <c r="H358" s="21"/>
      <c r="I358" s="21"/>
      <c r="J358" s="141"/>
      <c r="K358" s="23">
        <v>21420000</v>
      </c>
      <c r="L358" s="22" t="s">
        <v>897</v>
      </c>
      <c r="M358" s="24"/>
      <c r="N358" s="24"/>
      <c r="O358" s="24"/>
      <c r="P358" s="22"/>
      <c r="Q358" s="22"/>
      <c r="R358" s="24"/>
      <c r="S358" s="24"/>
      <c r="T358" s="24"/>
      <c r="U358" s="25">
        <f t="shared" si="118"/>
        <v>0</v>
      </c>
      <c r="V358" s="23">
        <v>21420000</v>
      </c>
      <c r="W358" s="23"/>
      <c r="X358" s="24"/>
      <c r="Y358" s="25">
        <f t="shared" si="119"/>
        <v>21420000</v>
      </c>
      <c r="Z358" s="24"/>
      <c r="AA358" s="24"/>
      <c r="AB358" s="24"/>
      <c r="AC358" s="25">
        <f t="shared" si="120"/>
        <v>0</v>
      </c>
      <c r="AD358" s="24"/>
      <c r="AE358" s="24"/>
      <c r="AF358" s="24"/>
      <c r="AG358" s="25">
        <f t="shared" si="121"/>
        <v>0</v>
      </c>
      <c r="AH358" s="25">
        <f t="shared" si="122"/>
        <v>21420000</v>
      </c>
      <c r="AI358" s="26">
        <f t="shared" si="123"/>
        <v>0</v>
      </c>
      <c r="AJ358" s="27">
        <f t="shared" si="124"/>
        <v>3.8461189056704891E-3</v>
      </c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</row>
    <row r="359" spans="1:106" ht="12.75" customHeight="1" outlineLevel="1" x14ac:dyDescent="0.25">
      <c r="A359" s="18">
        <v>1</v>
      </c>
      <c r="B359" s="19"/>
      <c r="C359" s="20" t="s">
        <v>779</v>
      </c>
      <c r="D359" s="21">
        <v>45373</v>
      </c>
      <c r="E359" s="92" t="s">
        <v>780</v>
      </c>
      <c r="F359" s="22" t="s">
        <v>895</v>
      </c>
      <c r="G359" s="22" t="s">
        <v>896</v>
      </c>
      <c r="H359" s="21"/>
      <c r="I359" s="21"/>
      <c r="J359" s="141"/>
      <c r="K359" s="23">
        <v>32390000</v>
      </c>
      <c r="L359" s="22" t="s">
        <v>897</v>
      </c>
      <c r="M359" s="24"/>
      <c r="N359" s="24"/>
      <c r="O359" s="24"/>
      <c r="P359" s="22"/>
      <c r="Q359" s="22"/>
      <c r="R359" s="24"/>
      <c r="S359" s="24"/>
      <c r="T359" s="24"/>
      <c r="U359" s="25">
        <f t="shared" si="118"/>
        <v>0</v>
      </c>
      <c r="V359" s="23"/>
      <c r="W359" s="23">
        <v>32390000</v>
      </c>
      <c r="X359" s="24"/>
      <c r="Y359" s="25">
        <f t="shared" si="119"/>
        <v>32390000</v>
      </c>
      <c r="Z359" s="24"/>
      <c r="AA359" s="24"/>
      <c r="AB359" s="24"/>
      <c r="AC359" s="25">
        <f t="shared" si="120"/>
        <v>0</v>
      </c>
      <c r="AD359" s="24"/>
      <c r="AE359" s="24"/>
      <c r="AF359" s="24"/>
      <c r="AG359" s="25">
        <f t="shared" si="121"/>
        <v>0</v>
      </c>
      <c r="AH359" s="25">
        <f t="shared" si="122"/>
        <v>32390000</v>
      </c>
      <c r="AI359" s="26">
        <f t="shared" si="123"/>
        <v>0</v>
      </c>
      <c r="AJ359" s="27">
        <f t="shared" si="124"/>
        <v>5.8158632751945443E-3</v>
      </c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</row>
    <row r="360" spans="1:106" ht="12.75" customHeight="1" outlineLevel="1" x14ac:dyDescent="0.25">
      <c r="A360" s="18">
        <v>1</v>
      </c>
      <c r="B360" s="19"/>
      <c r="C360" s="20" t="s">
        <v>781</v>
      </c>
      <c r="D360" s="21">
        <v>45373</v>
      </c>
      <c r="E360" s="92" t="s">
        <v>782</v>
      </c>
      <c r="F360" s="22" t="s">
        <v>895</v>
      </c>
      <c r="G360" s="22" t="s">
        <v>896</v>
      </c>
      <c r="H360" s="21"/>
      <c r="I360" s="21"/>
      <c r="J360" s="141"/>
      <c r="K360" s="23">
        <v>20050000</v>
      </c>
      <c r="L360" s="22" t="s">
        <v>897</v>
      </c>
      <c r="M360" s="24"/>
      <c r="N360" s="24"/>
      <c r="O360" s="24"/>
      <c r="P360" s="22"/>
      <c r="Q360" s="22"/>
      <c r="R360" s="24"/>
      <c r="S360" s="24"/>
      <c r="T360" s="24"/>
      <c r="U360" s="25">
        <f t="shared" si="118"/>
        <v>0</v>
      </c>
      <c r="V360" s="23">
        <v>20050000</v>
      </c>
      <c r="W360" s="23"/>
      <c r="X360" s="24"/>
      <c r="Y360" s="25">
        <f t="shared" si="119"/>
        <v>20050000</v>
      </c>
      <c r="Z360" s="24"/>
      <c r="AA360" s="24"/>
      <c r="AB360" s="24"/>
      <c r="AC360" s="25">
        <f t="shared" si="120"/>
        <v>0</v>
      </c>
      <c r="AD360" s="24"/>
      <c r="AE360" s="24"/>
      <c r="AF360" s="24"/>
      <c r="AG360" s="25">
        <f t="shared" si="121"/>
        <v>0</v>
      </c>
      <c r="AH360" s="25">
        <f t="shared" si="122"/>
        <v>20050000</v>
      </c>
      <c r="AI360" s="26">
        <f t="shared" si="123"/>
        <v>0</v>
      </c>
      <c r="AJ360" s="27">
        <f t="shared" si="124"/>
        <v>3.6001253061948321E-3</v>
      </c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</row>
    <row r="361" spans="1:106" ht="12.75" customHeight="1" outlineLevel="1" x14ac:dyDescent="0.25">
      <c r="A361" s="18">
        <v>1</v>
      </c>
      <c r="B361" s="19"/>
      <c r="C361" s="20" t="s">
        <v>783</v>
      </c>
      <c r="D361" s="21">
        <v>45399</v>
      </c>
      <c r="E361" s="92" t="s">
        <v>784</v>
      </c>
      <c r="F361" s="22" t="s">
        <v>895</v>
      </c>
      <c r="G361" s="22" t="s">
        <v>896</v>
      </c>
      <c r="H361" s="21"/>
      <c r="I361" s="21"/>
      <c r="J361" s="141"/>
      <c r="K361" s="23">
        <v>42400000</v>
      </c>
      <c r="L361" s="22" t="s">
        <v>897</v>
      </c>
      <c r="M361" s="24"/>
      <c r="N361" s="24"/>
      <c r="O361" s="24"/>
      <c r="P361" s="22"/>
      <c r="Q361" s="22"/>
      <c r="R361" s="24"/>
      <c r="S361" s="24"/>
      <c r="T361" s="24"/>
      <c r="U361" s="25">
        <f t="shared" si="118"/>
        <v>0</v>
      </c>
      <c r="V361" s="23">
        <v>42400000</v>
      </c>
      <c r="W361" s="23"/>
      <c r="X361" s="24"/>
      <c r="Y361" s="25">
        <f t="shared" si="119"/>
        <v>42400000</v>
      </c>
      <c r="Z361" s="24"/>
      <c r="AA361" s="24"/>
      <c r="AB361" s="24"/>
      <c r="AC361" s="25">
        <f t="shared" si="120"/>
        <v>0</v>
      </c>
      <c r="AD361" s="24"/>
      <c r="AE361" s="24"/>
      <c r="AF361" s="24"/>
      <c r="AG361" s="25">
        <f t="shared" si="121"/>
        <v>0</v>
      </c>
      <c r="AH361" s="25">
        <f t="shared" si="122"/>
        <v>42400000</v>
      </c>
      <c r="AI361" s="26">
        <f t="shared" si="123"/>
        <v>0</v>
      </c>
      <c r="AJ361" s="27">
        <f t="shared" si="124"/>
        <v>7.6132325677137598E-3</v>
      </c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</row>
    <row r="362" spans="1:106" ht="12.75" customHeight="1" outlineLevel="1" x14ac:dyDescent="0.25">
      <c r="A362" s="18">
        <v>1</v>
      </c>
      <c r="B362" s="19"/>
      <c r="C362" s="20" t="s">
        <v>785</v>
      </c>
      <c r="D362" s="21">
        <v>45399</v>
      </c>
      <c r="E362" s="92" t="s">
        <v>786</v>
      </c>
      <c r="F362" s="22" t="s">
        <v>895</v>
      </c>
      <c r="G362" s="22" t="s">
        <v>896</v>
      </c>
      <c r="H362" s="21"/>
      <c r="I362" s="21"/>
      <c r="J362" s="141"/>
      <c r="K362" s="23">
        <v>7360000</v>
      </c>
      <c r="L362" s="22" t="s">
        <v>897</v>
      </c>
      <c r="M362" s="24"/>
      <c r="N362" s="24"/>
      <c r="O362" s="24"/>
      <c r="P362" s="22"/>
      <c r="Q362" s="22"/>
      <c r="R362" s="24"/>
      <c r="S362" s="24"/>
      <c r="T362" s="24"/>
      <c r="U362" s="25">
        <f t="shared" si="118"/>
        <v>0</v>
      </c>
      <c r="V362" s="23">
        <v>7360000</v>
      </c>
      <c r="W362" s="23"/>
      <c r="X362" s="24"/>
      <c r="Y362" s="25">
        <f t="shared" si="119"/>
        <v>7360000</v>
      </c>
      <c r="Z362" s="24"/>
      <c r="AA362" s="24"/>
      <c r="AB362" s="24"/>
      <c r="AC362" s="25">
        <f t="shared" si="120"/>
        <v>0</v>
      </c>
      <c r="AD362" s="24"/>
      <c r="AE362" s="24"/>
      <c r="AF362" s="24"/>
      <c r="AG362" s="25">
        <f t="shared" si="121"/>
        <v>0</v>
      </c>
      <c r="AH362" s="25">
        <f t="shared" si="122"/>
        <v>7360000</v>
      </c>
      <c r="AI362" s="26">
        <f t="shared" si="123"/>
        <v>0</v>
      </c>
      <c r="AJ362" s="27">
        <f t="shared" si="124"/>
        <v>1.3215422570371053E-3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</row>
    <row r="363" spans="1:106" ht="12.75" customHeight="1" outlineLevel="1" x14ac:dyDescent="0.25">
      <c r="A363" s="18">
        <v>1</v>
      </c>
      <c r="B363" s="19"/>
      <c r="C363" s="20" t="s">
        <v>787</v>
      </c>
      <c r="D363" s="21">
        <v>45397</v>
      </c>
      <c r="E363" s="92" t="s">
        <v>788</v>
      </c>
      <c r="F363" s="22" t="s">
        <v>895</v>
      </c>
      <c r="G363" s="22" t="s">
        <v>896</v>
      </c>
      <c r="H363" s="21"/>
      <c r="I363" s="21"/>
      <c r="J363" s="141"/>
      <c r="K363" s="23">
        <v>5030000</v>
      </c>
      <c r="L363" s="22" t="s">
        <v>897</v>
      </c>
      <c r="M363" s="24"/>
      <c r="N363" s="24"/>
      <c r="O363" s="24"/>
      <c r="P363" s="22"/>
      <c r="Q363" s="22"/>
      <c r="R363" s="24"/>
      <c r="S363" s="24"/>
      <c r="T363" s="24"/>
      <c r="U363" s="25">
        <f t="shared" si="118"/>
        <v>0</v>
      </c>
      <c r="V363" s="23">
        <v>5030000</v>
      </c>
      <c r="W363" s="23"/>
      <c r="X363" s="24"/>
      <c r="Y363" s="25">
        <f t="shared" si="119"/>
        <v>5030000</v>
      </c>
      <c r="Z363" s="24"/>
      <c r="AA363" s="24"/>
      <c r="AB363" s="24"/>
      <c r="AC363" s="25">
        <f t="shared" si="120"/>
        <v>0</v>
      </c>
      <c r="AD363" s="24"/>
      <c r="AE363" s="24"/>
      <c r="AF363" s="24"/>
      <c r="AG363" s="25">
        <f t="shared" si="121"/>
        <v>0</v>
      </c>
      <c r="AH363" s="25">
        <f t="shared" si="122"/>
        <v>5030000</v>
      </c>
      <c r="AI363" s="26">
        <f t="shared" si="123"/>
        <v>0</v>
      </c>
      <c r="AJ363" s="27">
        <f t="shared" si="124"/>
        <v>9.0317358055660871E-4</v>
      </c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</row>
    <row r="364" spans="1:106" ht="12.75" customHeight="1" outlineLevel="1" x14ac:dyDescent="0.25">
      <c r="A364" s="18">
        <v>1</v>
      </c>
      <c r="B364" s="19"/>
      <c r="C364" s="20" t="s">
        <v>789</v>
      </c>
      <c r="D364" s="21">
        <v>45373</v>
      </c>
      <c r="E364" s="92" t="s">
        <v>790</v>
      </c>
      <c r="F364" s="22" t="s">
        <v>895</v>
      </c>
      <c r="G364" s="22" t="s">
        <v>896</v>
      </c>
      <c r="H364" s="21"/>
      <c r="I364" s="21"/>
      <c r="J364" s="141"/>
      <c r="K364" s="23">
        <v>52150000</v>
      </c>
      <c r="L364" s="22" t="s">
        <v>897</v>
      </c>
      <c r="M364" s="24"/>
      <c r="N364" s="24"/>
      <c r="O364" s="24"/>
      <c r="P364" s="22"/>
      <c r="Q364" s="22"/>
      <c r="R364" s="24"/>
      <c r="S364" s="24"/>
      <c r="T364" s="24"/>
      <c r="U364" s="25">
        <f t="shared" si="118"/>
        <v>0</v>
      </c>
      <c r="V364" s="23">
        <v>52150000</v>
      </c>
      <c r="W364" s="23"/>
      <c r="X364" s="24"/>
      <c r="Y364" s="25">
        <f t="shared" si="119"/>
        <v>52150000</v>
      </c>
      <c r="Z364" s="24"/>
      <c r="AA364" s="24"/>
      <c r="AB364" s="24"/>
      <c r="AC364" s="25">
        <f t="shared" si="120"/>
        <v>0</v>
      </c>
      <c r="AD364" s="24"/>
      <c r="AE364" s="24"/>
      <c r="AF364" s="24"/>
      <c r="AG364" s="25">
        <f t="shared" si="121"/>
        <v>0</v>
      </c>
      <c r="AH364" s="25">
        <f t="shared" si="122"/>
        <v>52150000</v>
      </c>
      <c r="AI364" s="26">
        <f t="shared" si="123"/>
        <v>0</v>
      </c>
      <c r="AJ364" s="27">
        <f t="shared" si="124"/>
        <v>9.3639169435441646E-3</v>
      </c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</row>
    <row r="365" spans="1:106" ht="12.75" customHeight="1" outlineLevel="1" x14ac:dyDescent="0.25">
      <c r="A365" s="18">
        <v>1</v>
      </c>
      <c r="B365" s="19"/>
      <c r="C365" s="20" t="s">
        <v>791</v>
      </c>
      <c r="D365" s="21">
        <v>45397</v>
      </c>
      <c r="E365" s="92" t="s">
        <v>792</v>
      </c>
      <c r="F365" s="22" t="s">
        <v>895</v>
      </c>
      <c r="G365" s="22" t="s">
        <v>896</v>
      </c>
      <c r="H365" s="21"/>
      <c r="I365" s="21"/>
      <c r="J365" s="141"/>
      <c r="K365" s="23">
        <v>83000000</v>
      </c>
      <c r="L365" s="22" t="s">
        <v>897</v>
      </c>
      <c r="M365" s="24"/>
      <c r="N365" s="24"/>
      <c r="O365" s="24"/>
      <c r="P365" s="22"/>
      <c r="Q365" s="22"/>
      <c r="R365" s="24"/>
      <c r="S365" s="24"/>
      <c r="T365" s="24"/>
      <c r="U365" s="25">
        <f t="shared" si="118"/>
        <v>0</v>
      </c>
      <c r="V365" s="23">
        <v>83000000</v>
      </c>
      <c r="W365" s="23"/>
      <c r="X365" s="24"/>
      <c r="Y365" s="25">
        <f t="shared" si="119"/>
        <v>83000000</v>
      </c>
      <c r="Z365" s="24"/>
      <c r="AA365" s="24"/>
      <c r="AB365" s="24"/>
      <c r="AC365" s="25">
        <f t="shared" si="120"/>
        <v>0</v>
      </c>
      <c r="AD365" s="24"/>
      <c r="AE365" s="24"/>
      <c r="AF365" s="24"/>
      <c r="AG365" s="25">
        <f t="shared" si="121"/>
        <v>0</v>
      </c>
      <c r="AH365" s="25">
        <f t="shared" si="122"/>
        <v>83000000</v>
      </c>
      <c r="AI365" s="26">
        <f t="shared" si="123"/>
        <v>0</v>
      </c>
      <c r="AJ365" s="27">
        <f t="shared" si="124"/>
        <v>1.4903261866043445E-2</v>
      </c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</row>
    <row r="366" spans="1:106" ht="12.75" customHeight="1" outlineLevel="1" x14ac:dyDescent="0.25">
      <c r="A366" s="18">
        <v>1</v>
      </c>
      <c r="B366" s="19"/>
      <c r="C366" s="20" t="s">
        <v>793</v>
      </c>
      <c r="D366" s="21">
        <v>45373</v>
      </c>
      <c r="E366" s="92" t="s">
        <v>794</v>
      </c>
      <c r="F366" s="22" t="s">
        <v>895</v>
      </c>
      <c r="G366" s="22" t="s">
        <v>896</v>
      </c>
      <c r="H366" s="21"/>
      <c r="I366" s="21"/>
      <c r="J366" s="141"/>
      <c r="K366" s="23">
        <v>34600000</v>
      </c>
      <c r="L366" s="22" t="s">
        <v>897</v>
      </c>
      <c r="M366" s="24"/>
      <c r="N366" s="24"/>
      <c r="O366" s="24"/>
      <c r="P366" s="22"/>
      <c r="Q366" s="22"/>
      <c r="R366" s="24"/>
      <c r="S366" s="24"/>
      <c r="T366" s="24"/>
      <c r="U366" s="25">
        <f t="shared" si="118"/>
        <v>0</v>
      </c>
      <c r="V366" s="23">
        <v>34600000</v>
      </c>
      <c r="W366" s="23"/>
      <c r="X366" s="24"/>
      <c r="Y366" s="25">
        <f t="shared" si="119"/>
        <v>34600000</v>
      </c>
      <c r="Z366" s="24"/>
      <c r="AA366" s="24"/>
      <c r="AB366" s="24"/>
      <c r="AC366" s="25">
        <f t="shared" si="120"/>
        <v>0</v>
      </c>
      <c r="AD366" s="24"/>
      <c r="AE366" s="24"/>
      <c r="AF366" s="24"/>
      <c r="AG366" s="25">
        <f t="shared" si="121"/>
        <v>0</v>
      </c>
      <c r="AH366" s="25">
        <f t="shared" si="122"/>
        <v>34600000</v>
      </c>
      <c r="AI366" s="26">
        <f t="shared" si="123"/>
        <v>0</v>
      </c>
      <c r="AJ366" s="27">
        <f t="shared" si="124"/>
        <v>6.2126850670494354E-3</v>
      </c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</row>
    <row r="367" spans="1:106" ht="12.75" customHeight="1" outlineLevel="1" x14ac:dyDescent="0.25">
      <c r="A367" s="18">
        <v>1</v>
      </c>
      <c r="B367" s="19"/>
      <c r="C367" s="20" t="s">
        <v>795</v>
      </c>
      <c r="D367" s="21">
        <v>45373</v>
      </c>
      <c r="E367" s="92" t="s">
        <v>796</v>
      </c>
      <c r="F367" s="22" t="s">
        <v>895</v>
      </c>
      <c r="G367" s="22" t="s">
        <v>896</v>
      </c>
      <c r="H367" s="21"/>
      <c r="I367" s="21"/>
      <c r="J367" s="141"/>
      <c r="K367" s="23">
        <v>24530000</v>
      </c>
      <c r="L367" s="22" t="s">
        <v>897</v>
      </c>
      <c r="M367" s="24"/>
      <c r="N367" s="24"/>
      <c r="O367" s="24"/>
      <c r="P367" s="22"/>
      <c r="Q367" s="22"/>
      <c r="R367" s="24"/>
      <c r="S367" s="24"/>
      <c r="T367" s="24"/>
      <c r="U367" s="25">
        <f t="shared" si="118"/>
        <v>0</v>
      </c>
      <c r="V367" s="23">
        <v>24530000</v>
      </c>
      <c r="W367" s="23"/>
      <c r="X367" s="24"/>
      <c r="Y367" s="25">
        <f t="shared" si="119"/>
        <v>24530000</v>
      </c>
      <c r="Z367" s="24"/>
      <c r="AA367" s="24"/>
      <c r="AB367" s="24"/>
      <c r="AC367" s="25">
        <f t="shared" si="120"/>
        <v>0</v>
      </c>
      <c r="AD367" s="24"/>
      <c r="AE367" s="24"/>
      <c r="AF367" s="24"/>
      <c r="AG367" s="25">
        <f t="shared" si="121"/>
        <v>0</v>
      </c>
      <c r="AH367" s="25">
        <f t="shared" si="122"/>
        <v>24530000</v>
      </c>
      <c r="AI367" s="26">
        <f t="shared" si="123"/>
        <v>0</v>
      </c>
      <c r="AJ367" s="27">
        <f t="shared" si="124"/>
        <v>4.4045423322174176E-3</v>
      </c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</row>
    <row r="368" spans="1:106" ht="12.75" customHeight="1" outlineLevel="1" x14ac:dyDescent="0.25">
      <c r="A368" s="18">
        <v>1</v>
      </c>
      <c r="B368" s="19"/>
      <c r="C368" s="20" t="s">
        <v>797</v>
      </c>
      <c r="D368" s="21">
        <v>45373</v>
      </c>
      <c r="E368" s="92" t="s">
        <v>798</v>
      </c>
      <c r="F368" s="22" t="s">
        <v>895</v>
      </c>
      <c r="G368" s="22" t="s">
        <v>896</v>
      </c>
      <c r="H368" s="21"/>
      <c r="I368" s="21"/>
      <c r="J368" s="141"/>
      <c r="K368" s="23">
        <v>32240000</v>
      </c>
      <c r="L368" s="22" t="s">
        <v>897</v>
      </c>
      <c r="M368" s="24"/>
      <c r="N368" s="24"/>
      <c r="O368" s="24"/>
      <c r="P368" s="22"/>
      <c r="Q368" s="22"/>
      <c r="R368" s="24"/>
      <c r="S368" s="24"/>
      <c r="T368" s="24"/>
      <c r="U368" s="25">
        <f t="shared" si="118"/>
        <v>0</v>
      </c>
      <c r="V368" s="23">
        <v>32240000</v>
      </c>
      <c r="W368" s="23"/>
      <c r="X368" s="24"/>
      <c r="Y368" s="25">
        <f t="shared" si="119"/>
        <v>32240000</v>
      </c>
      <c r="Z368" s="24"/>
      <c r="AA368" s="24"/>
      <c r="AB368" s="24"/>
      <c r="AC368" s="25">
        <f t="shared" si="120"/>
        <v>0</v>
      </c>
      <c r="AD368" s="24"/>
      <c r="AE368" s="24"/>
      <c r="AF368" s="24"/>
      <c r="AG368" s="25">
        <f t="shared" si="121"/>
        <v>0</v>
      </c>
      <c r="AH368" s="25">
        <f t="shared" si="122"/>
        <v>32240000</v>
      </c>
      <c r="AI368" s="26">
        <f t="shared" si="123"/>
        <v>0</v>
      </c>
      <c r="AJ368" s="27">
        <f t="shared" si="124"/>
        <v>5.7889296694125375E-3</v>
      </c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</row>
    <row r="369" spans="1:106" ht="12.75" customHeight="1" outlineLevel="1" x14ac:dyDescent="0.25">
      <c r="A369" s="18">
        <v>1</v>
      </c>
      <c r="B369" s="19"/>
      <c r="C369" s="20" t="s">
        <v>799</v>
      </c>
      <c r="D369" s="21">
        <v>45397</v>
      </c>
      <c r="E369" s="92" t="s">
        <v>800</v>
      </c>
      <c r="F369" s="22" t="s">
        <v>895</v>
      </c>
      <c r="G369" s="22" t="s">
        <v>896</v>
      </c>
      <c r="H369" s="21"/>
      <c r="I369" s="21"/>
      <c r="J369" s="141"/>
      <c r="K369" s="23">
        <v>34710000</v>
      </c>
      <c r="L369" s="22" t="s">
        <v>897</v>
      </c>
      <c r="M369" s="24"/>
      <c r="N369" s="24"/>
      <c r="O369" s="24"/>
      <c r="P369" s="22"/>
      <c r="Q369" s="22"/>
      <c r="R369" s="24"/>
      <c r="S369" s="24"/>
      <c r="T369" s="24"/>
      <c r="U369" s="25">
        <f t="shared" si="118"/>
        <v>0</v>
      </c>
      <c r="V369" s="23"/>
      <c r="W369" s="23">
        <v>34710000</v>
      </c>
      <c r="X369" s="24"/>
      <c r="Y369" s="25">
        <f t="shared" si="119"/>
        <v>34710000</v>
      </c>
      <c r="Z369" s="24"/>
      <c r="AA369" s="24"/>
      <c r="AB369" s="24"/>
      <c r="AC369" s="25">
        <f t="shared" si="120"/>
        <v>0</v>
      </c>
      <c r="AD369" s="24"/>
      <c r="AE369" s="24"/>
      <c r="AF369" s="24"/>
      <c r="AG369" s="25">
        <f t="shared" si="121"/>
        <v>0</v>
      </c>
      <c r="AH369" s="25">
        <f t="shared" si="122"/>
        <v>34710000</v>
      </c>
      <c r="AI369" s="26">
        <f t="shared" si="123"/>
        <v>0</v>
      </c>
      <c r="AJ369" s="27">
        <f t="shared" si="124"/>
        <v>6.2324363779562401E-3</v>
      </c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</row>
    <row r="370" spans="1:106" ht="12.75" customHeight="1" outlineLevel="1" x14ac:dyDescent="0.25">
      <c r="A370" s="18">
        <v>1</v>
      </c>
      <c r="B370" s="19"/>
      <c r="C370" s="20" t="s">
        <v>801</v>
      </c>
      <c r="D370" s="21">
        <v>45411</v>
      </c>
      <c r="E370" s="92" t="s">
        <v>802</v>
      </c>
      <c r="F370" s="22" t="s">
        <v>895</v>
      </c>
      <c r="G370" s="22" t="s">
        <v>896</v>
      </c>
      <c r="H370" s="21"/>
      <c r="I370" s="21"/>
      <c r="J370" s="141"/>
      <c r="K370" s="23">
        <v>62610000</v>
      </c>
      <c r="L370" s="22" t="s">
        <v>897</v>
      </c>
      <c r="M370" s="24"/>
      <c r="N370" s="24"/>
      <c r="O370" s="24"/>
      <c r="P370" s="22"/>
      <c r="Q370" s="22"/>
      <c r="R370" s="24"/>
      <c r="S370" s="24"/>
      <c r="T370" s="24"/>
      <c r="U370" s="25">
        <f t="shared" si="118"/>
        <v>0</v>
      </c>
      <c r="V370" s="23"/>
      <c r="W370" s="23"/>
      <c r="X370" s="23">
        <v>62610000</v>
      </c>
      <c r="Y370" s="25">
        <f t="shared" si="119"/>
        <v>62610000</v>
      </c>
      <c r="Z370" s="24"/>
      <c r="AA370" s="24"/>
      <c r="AB370" s="24"/>
      <c r="AC370" s="25">
        <f t="shared" si="120"/>
        <v>0</v>
      </c>
      <c r="AD370" s="24"/>
      <c r="AE370" s="24"/>
      <c r="AF370" s="24"/>
      <c r="AG370" s="25">
        <f t="shared" si="121"/>
        <v>0</v>
      </c>
      <c r="AH370" s="25">
        <f t="shared" si="122"/>
        <v>62610000</v>
      </c>
      <c r="AI370" s="26">
        <f t="shared" si="123"/>
        <v>0</v>
      </c>
      <c r="AJ370" s="27">
        <f t="shared" si="124"/>
        <v>1.1242087053409398E-2</v>
      </c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</row>
    <row r="371" spans="1:106" ht="12.75" customHeight="1" outlineLevel="1" x14ac:dyDescent="0.25">
      <c r="A371" s="18">
        <v>1</v>
      </c>
      <c r="B371" s="19"/>
      <c r="C371" s="20" t="s">
        <v>803</v>
      </c>
      <c r="D371" s="21">
        <v>45373</v>
      </c>
      <c r="E371" s="92" t="s">
        <v>804</v>
      </c>
      <c r="F371" s="22" t="s">
        <v>895</v>
      </c>
      <c r="G371" s="22" t="s">
        <v>896</v>
      </c>
      <c r="H371" s="21"/>
      <c r="I371" s="21"/>
      <c r="J371" s="141"/>
      <c r="K371" s="23">
        <v>23990000</v>
      </c>
      <c r="L371" s="22" t="s">
        <v>897</v>
      </c>
      <c r="M371" s="24"/>
      <c r="N371" s="24"/>
      <c r="O371" s="24"/>
      <c r="P371" s="22"/>
      <c r="Q371" s="22"/>
      <c r="R371" s="24"/>
      <c r="S371" s="24"/>
      <c r="T371" s="24"/>
      <c r="U371" s="25">
        <f t="shared" si="118"/>
        <v>0</v>
      </c>
      <c r="V371" s="23">
        <v>23990000</v>
      </c>
      <c r="W371" s="23"/>
      <c r="X371" s="24"/>
      <c r="Y371" s="25">
        <f t="shared" si="119"/>
        <v>23990000</v>
      </c>
      <c r="Z371" s="24"/>
      <c r="AA371" s="24"/>
      <c r="AB371" s="24"/>
      <c r="AC371" s="25">
        <f t="shared" si="120"/>
        <v>0</v>
      </c>
      <c r="AD371" s="24"/>
      <c r="AE371" s="24"/>
      <c r="AF371" s="24"/>
      <c r="AG371" s="25">
        <f t="shared" si="121"/>
        <v>0</v>
      </c>
      <c r="AH371" s="25">
        <f t="shared" si="122"/>
        <v>23990000</v>
      </c>
      <c r="AI371" s="26">
        <f t="shared" si="123"/>
        <v>0</v>
      </c>
      <c r="AJ371" s="27">
        <f t="shared" si="124"/>
        <v>4.3075813514021951E-3</v>
      </c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</row>
    <row r="372" spans="1:106" ht="12.75" customHeight="1" outlineLevel="1" x14ac:dyDescent="0.25">
      <c r="A372" s="18">
        <v>1</v>
      </c>
      <c r="B372" s="19"/>
      <c r="C372" s="20" t="s">
        <v>805</v>
      </c>
      <c r="D372" s="21">
        <v>45397</v>
      </c>
      <c r="E372" s="92" t="s">
        <v>806</v>
      </c>
      <c r="F372" s="22" t="s">
        <v>895</v>
      </c>
      <c r="G372" s="22" t="s">
        <v>896</v>
      </c>
      <c r="H372" s="21"/>
      <c r="I372" s="21"/>
      <c r="J372" s="141"/>
      <c r="K372" s="23">
        <v>3100000</v>
      </c>
      <c r="L372" s="22" t="s">
        <v>897</v>
      </c>
      <c r="M372" s="24"/>
      <c r="N372" s="24"/>
      <c r="O372" s="24"/>
      <c r="P372" s="22"/>
      <c r="Q372" s="22"/>
      <c r="R372" s="24"/>
      <c r="S372" s="24"/>
      <c r="T372" s="24"/>
      <c r="U372" s="25">
        <f t="shared" si="118"/>
        <v>0</v>
      </c>
      <c r="V372" s="23">
        <v>3100000</v>
      </c>
      <c r="W372" s="23"/>
      <c r="X372" s="24"/>
      <c r="Y372" s="25">
        <f t="shared" si="119"/>
        <v>3100000</v>
      </c>
      <c r="Z372" s="24"/>
      <c r="AA372" s="24"/>
      <c r="AB372" s="24"/>
      <c r="AC372" s="25">
        <f t="shared" si="120"/>
        <v>0</v>
      </c>
      <c r="AD372" s="24"/>
      <c r="AE372" s="24"/>
      <c r="AF372" s="24"/>
      <c r="AG372" s="25">
        <f t="shared" si="121"/>
        <v>0</v>
      </c>
      <c r="AH372" s="25">
        <f t="shared" si="122"/>
        <v>3100000</v>
      </c>
      <c r="AI372" s="26">
        <f t="shared" si="123"/>
        <v>0</v>
      </c>
      <c r="AJ372" s="27">
        <f t="shared" si="124"/>
        <v>5.5662785282812861E-4</v>
      </c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</row>
    <row r="373" spans="1:106" ht="12.75" customHeight="1" outlineLevel="1" x14ac:dyDescent="0.25">
      <c r="A373" s="18">
        <v>1</v>
      </c>
      <c r="B373" s="19"/>
      <c r="C373" s="20" t="s">
        <v>807</v>
      </c>
      <c r="D373" s="21">
        <v>45373</v>
      </c>
      <c r="E373" s="92" t="s">
        <v>808</v>
      </c>
      <c r="F373" s="22" t="s">
        <v>895</v>
      </c>
      <c r="G373" s="22" t="s">
        <v>896</v>
      </c>
      <c r="H373" s="21"/>
      <c r="I373" s="21"/>
      <c r="J373" s="141"/>
      <c r="K373" s="23">
        <v>18420000</v>
      </c>
      <c r="L373" s="22" t="s">
        <v>897</v>
      </c>
      <c r="M373" s="24"/>
      <c r="N373" s="24"/>
      <c r="O373" s="24"/>
      <c r="P373" s="22"/>
      <c r="Q373" s="22"/>
      <c r="R373" s="24"/>
      <c r="S373" s="24"/>
      <c r="T373" s="24"/>
      <c r="U373" s="25">
        <f t="shared" si="118"/>
        <v>0</v>
      </c>
      <c r="V373" s="23">
        <v>18420000</v>
      </c>
      <c r="W373" s="23"/>
      <c r="X373" s="24"/>
      <c r="Y373" s="25">
        <f t="shared" si="119"/>
        <v>18420000</v>
      </c>
      <c r="Z373" s="24"/>
      <c r="AA373" s="24"/>
      <c r="AB373" s="24"/>
      <c r="AC373" s="25">
        <f t="shared" si="120"/>
        <v>0</v>
      </c>
      <c r="AD373" s="24"/>
      <c r="AE373" s="24"/>
      <c r="AF373" s="24"/>
      <c r="AG373" s="25">
        <f t="shared" si="121"/>
        <v>0</v>
      </c>
      <c r="AH373" s="25">
        <f t="shared" si="122"/>
        <v>18420000</v>
      </c>
      <c r="AI373" s="26">
        <f t="shared" si="123"/>
        <v>0</v>
      </c>
      <c r="AJ373" s="27">
        <f t="shared" si="124"/>
        <v>3.3074467900303644E-3</v>
      </c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</row>
    <row r="374" spans="1:106" ht="12.75" customHeight="1" outlineLevel="1" x14ac:dyDescent="0.25">
      <c r="A374" s="18">
        <v>1</v>
      </c>
      <c r="B374" s="19"/>
      <c r="C374" s="20" t="s">
        <v>809</v>
      </c>
      <c r="D374" s="21">
        <v>45397</v>
      </c>
      <c r="E374" s="92" t="s">
        <v>810</v>
      </c>
      <c r="F374" s="22" t="s">
        <v>895</v>
      </c>
      <c r="G374" s="22" t="s">
        <v>896</v>
      </c>
      <c r="H374" s="21"/>
      <c r="I374" s="21"/>
      <c r="J374" s="141"/>
      <c r="K374" s="23">
        <v>2920000</v>
      </c>
      <c r="L374" s="22" t="s">
        <v>897</v>
      </c>
      <c r="M374" s="24"/>
      <c r="N374" s="24"/>
      <c r="O374" s="24"/>
      <c r="P374" s="22"/>
      <c r="Q374" s="22"/>
      <c r="R374" s="24"/>
      <c r="S374" s="24"/>
      <c r="T374" s="24"/>
      <c r="U374" s="25">
        <f t="shared" si="118"/>
        <v>0</v>
      </c>
      <c r="V374" s="23"/>
      <c r="W374" s="23">
        <v>2920000</v>
      </c>
      <c r="X374" s="24"/>
      <c r="Y374" s="25">
        <f t="shared" si="119"/>
        <v>2920000</v>
      </c>
      <c r="Z374" s="24"/>
      <c r="AA374" s="24"/>
      <c r="AB374" s="24"/>
      <c r="AC374" s="25">
        <f t="shared" si="120"/>
        <v>0</v>
      </c>
      <c r="AD374" s="24"/>
      <c r="AE374" s="24"/>
      <c r="AF374" s="24"/>
      <c r="AG374" s="25">
        <f t="shared" si="121"/>
        <v>0</v>
      </c>
      <c r="AH374" s="25">
        <f t="shared" si="122"/>
        <v>2920000</v>
      </c>
      <c r="AI374" s="26">
        <f t="shared" si="123"/>
        <v>0</v>
      </c>
      <c r="AJ374" s="27">
        <f t="shared" si="124"/>
        <v>5.2430752588972121E-4</v>
      </c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</row>
    <row r="375" spans="1:106" ht="12.75" customHeight="1" outlineLevel="1" x14ac:dyDescent="0.25">
      <c r="A375" s="18">
        <v>1</v>
      </c>
      <c r="B375" s="19"/>
      <c r="C375" s="20" t="s">
        <v>811</v>
      </c>
      <c r="D375" s="21">
        <v>45397</v>
      </c>
      <c r="E375" s="92" t="s">
        <v>812</v>
      </c>
      <c r="F375" s="22" t="s">
        <v>895</v>
      </c>
      <c r="G375" s="22" t="s">
        <v>896</v>
      </c>
      <c r="H375" s="21"/>
      <c r="I375" s="21"/>
      <c r="J375" s="141"/>
      <c r="K375" s="23">
        <v>33010000</v>
      </c>
      <c r="L375" s="22" t="s">
        <v>897</v>
      </c>
      <c r="M375" s="24"/>
      <c r="N375" s="24"/>
      <c r="O375" s="24"/>
      <c r="P375" s="22"/>
      <c r="Q375" s="22"/>
      <c r="R375" s="24"/>
      <c r="S375" s="24"/>
      <c r="T375" s="24"/>
      <c r="U375" s="25">
        <f t="shared" si="118"/>
        <v>0</v>
      </c>
      <c r="V375" s="23">
        <v>33010000</v>
      </c>
      <c r="W375" s="23"/>
      <c r="X375" s="24"/>
      <c r="Y375" s="25">
        <f t="shared" si="119"/>
        <v>33010000</v>
      </c>
      <c r="Z375" s="24"/>
      <c r="AA375" s="24"/>
      <c r="AB375" s="24"/>
      <c r="AC375" s="25">
        <f t="shared" si="120"/>
        <v>0</v>
      </c>
      <c r="AD375" s="24"/>
      <c r="AE375" s="24"/>
      <c r="AF375" s="24"/>
      <c r="AG375" s="25">
        <f t="shared" si="121"/>
        <v>0</v>
      </c>
      <c r="AH375" s="25">
        <f t="shared" si="122"/>
        <v>33010000</v>
      </c>
      <c r="AI375" s="26">
        <f t="shared" si="123"/>
        <v>0</v>
      </c>
      <c r="AJ375" s="27">
        <f t="shared" si="124"/>
        <v>5.9271888457601701E-3</v>
      </c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</row>
    <row r="376" spans="1:106" ht="12.75" customHeight="1" outlineLevel="1" x14ac:dyDescent="0.25">
      <c r="A376" s="18">
        <v>1</v>
      </c>
      <c r="B376" s="19"/>
      <c r="C376" s="20" t="s">
        <v>204</v>
      </c>
      <c r="D376" s="21">
        <v>45399</v>
      </c>
      <c r="E376" s="92" t="s">
        <v>813</v>
      </c>
      <c r="F376" s="22" t="s">
        <v>895</v>
      </c>
      <c r="G376" s="22" t="s">
        <v>896</v>
      </c>
      <c r="H376" s="21"/>
      <c r="I376" s="21"/>
      <c r="J376" s="141"/>
      <c r="K376" s="23">
        <v>45210000</v>
      </c>
      <c r="L376" s="22" t="s">
        <v>897</v>
      </c>
      <c r="M376" s="24"/>
      <c r="N376" s="24"/>
      <c r="O376" s="24"/>
      <c r="P376" s="22"/>
      <c r="Q376" s="22"/>
      <c r="R376" s="24"/>
      <c r="S376" s="24"/>
      <c r="T376" s="24"/>
      <c r="U376" s="25">
        <f t="shared" si="118"/>
        <v>0</v>
      </c>
      <c r="V376" s="23"/>
      <c r="W376" s="23"/>
      <c r="X376" s="23">
        <v>45210000</v>
      </c>
      <c r="Y376" s="25">
        <f t="shared" si="119"/>
        <v>45210000</v>
      </c>
      <c r="Z376" s="24"/>
      <c r="AA376" s="24"/>
      <c r="AB376" s="24"/>
      <c r="AC376" s="25">
        <f t="shared" si="120"/>
        <v>0</v>
      </c>
      <c r="AD376" s="24"/>
      <c r="AE376" s="24"/>
      <c r="AF376" s="24"/>
      <c r="AG376" s="25">
        <f t="shared" si="121"/>
        <v>0</v>
      </c>
      <c r="AH376" s="25">
        <f t="shared" si="122"/>
        <v>45210000</v>
      </c>
      <c r="AI376" s="26">
        <f t="shared" si="123"/>
        <v>0</v>
      </c>
      <c r="AJ376" s="27">
        <f t="shared" si="124"/>
        <v>8.1177887826966756E-3</v>
      </c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</row>
    <row r="377" spans="1:106" ht="12.75" customHeight="1" outlineLevel="1" x14ac:dyDescent="0.25">
      <c r="A377" s="18">
        <v>1</v>
      </c>
      <c r="B377" s="19"/>
      <c r="C377" s="20" t="s">
        <v>814</v>
      </c>
      <c r="D377" s="21">
        <v>45373</v>
      </c>
      <c r="E377" s="92" t="s">
        <v>815</v>
      </c>
      <c r="F377" s="22" t="s">
        <v>895</v>
      </c>
      <c r="G377" s="22" t="s">
        <v>896</v>
      </c>
      <c r="H377" s="21"/>
      <c r="I377" s="21"/>
      <c r="J377" s="141"/>
      <c r="K377" s="23">
        <v>19350000</v>
      </c>
      <c r="L377" s="22" t="s">
        <v>897</v>
      </c>
      <c r="M377" s="24"/>
      <c r="N377" s="24"/>
      <c r="O377" s="24"/>
      <c r="P377" s="22"/>
      <c r="Q377" s="22"/>
      <c r="R377" s="24"/>
      <c r="S377" s="24"/>
      <c r="T377" s="24"/>
      <c r="U377" s="25">
        <f t="shared" si="118"/>
        <v>0</v>
      </c>
      <c r="V377" s="23">
        <v>19350000</v>
      </c>
      <c r="W377" s="23"/>
      <c r="X377" s="23"/>
      <c r="Y377" s="25">
        <f t="shared" si="119"/>
        <v>19350000</v>
      </c>
      <c r="Z377" s="24"/>
      <c r="AA377" s="24"/>
      <c r="AB377" s="24"/>
      <c r="AC377" s="25">
        <f t="shared" si="120"/>
        <v>0</v>
      </c>
      <c r="AD377" s="24"/>
      <c r="AE377" s="24"/>
      <c r="AF377" s="24"/>
      <c r="AG377" s="25">
        <f t="shared" si="121"/>
        <v>0</v>
      </c>
      <c r="AH377" s="25">
        <f t="shared" si="122"/>
        <v>19350000</v>
      </c>
      <c r="AI377" s="26">
        <f t="shared" si="123"/>
        <v>0</v>
      </c>
      <c r="AJ377" s="27">
        <f t="shared" si="124"/>
        <v>3.4744351458788031E-3</v>
      </c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</row>
    <row r="378" spans="1:106" ht="12.75" customHeight="1" outlineLevel="1" x14ac:dyDescent="0.25">
      <c r="A378" s="18">
        <v>1</v>
      </c>
      <c r="B378" s="19"/>
      <c r="C378" s="20" t="s">
        <v>816</v>
      </c>
      <c r="D378" s="21">
        <v>45373</v>
      </c>
      <c r="E378" s="92" t="s">
        <v>817</v>
      </c>
      <c r="F378" s="22" t="s">
        <v>895</v>
      </c>
      <c r="G378" s="22" t="s">
        <v>896</v>
      </c>
      <c r="H378" s="21"/>
      <c r="I378" s="21"/>
      <c r="J378" s="141"/>
      <c r="K378" s="23">
        <v>4250000</v>
      </c>
      <c r="L378" s="22" t="s">
        <v>897</v>
      </c>
      <c r="M378" s="24"/>
      <c r="N378" s="24"/>
      <c r="O378" s="24"/>
      <c r="P378" s="22"/>
      <c r="Q378" s="22"/>
      <c r="R378" s="24"/>
      <c r="S378" s="24"/>
      <c r="T378" s="24"/>
      <c r="U378" s="25">
        <f t="shared" si="118"/>
        <v>0</v>
      </c>
      <c r="V378" s="23">
        <v>4250000</v>
      </c>
      <c r="W378" s="23"/>
      <c r="X378" s="23"/>
      <c r="Y378" s="25">
        <f t="shared" si="119"/>
        <v>4250000</v>
      </c>
      <c r="Z378" s="24"/>
      <c r="AA378" s="24"/>
      <c r="AB378" s="24"/>
      <c r="AC378" s="25">
        <f t="shared" si="120"/>
        <v>0</v>
      </c>
      <c r="AD378" s="24"/>
      <c r="AE378" s="24"/>
      <c r="AF378" s="24"/>
      <c r="AG378" s="25">
        <f t="shared" si="121"/>
        <v>0</v>
      </c>
      <c r="AH378" s="25">
        <f t="shared" si="122"/>
        <v>4250000</v>
      </c>
      <c r="AI378" s="26">
        <f t="shared" si="123"/>
        <v>0</v>
      </c>
      <c r="AJ378" s="27">
        <f t="shared" si="124"/>
        <v>7.6311883049017632E-4</v>
      </c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</row>
    <row r="379" spans="1:106" ht="12.75" customHeight="1" outlineLevel="1" x14ac:dyDescent="0.25">
      <c r="A379" s="18">
        <v>1</v>
      </c>
      <c r="B379" s="19"/>
      <c r="C379" s="20" t="s">
        <v>818</v>
      </c>
      <c r="D379" s="21">
        <v>45397</v>
      </c>
      <c r="E379" s="92" t="s">
        <v>819</v>
      </c>
      <c r="F379" s="22" t="s">
        <v>895</v>
      </c>
      <c r="G379" s="22" t="s">
        <v>896</v>
      </c>
      <c r="H379" s="21"/>
      <c r="I379" s="21"/>
      <c r="J379" s="141"/>
      <c r="K379" s="23">
        <v>2300000</v>
      </c>
      <c r="L379" s="22" t="s">
        <v>897</v>
      </c>
      <c r="M379" s="24"/>
      <c r="N379" s="24"/>
      <c r="O379" s="24"/>
      <c r="P379" s="22"/>
      <c r="Q379" s="22"/>
      <c r="R379" s="24"/>
      <c r="S379" s="24"/>
      <c r="T379" s="24"/>
      <c r="U379" s="25">
        <f t="shared" si="118"/>
        <v>0</v>
      </c>
      <c r="V379" s="23">
        <v>2300000</v>
      </c>
      <c r="W379" s="23"/>
      <c r="X379" s="23"/>
      <c r="Y379" s="25">
        <f t="shared" si="119"/>
        <v>2300000</v>
      </c>
      <c r="Z379" s="24"/>
      <c r="AA379" s="24"/>
      <c r="AB379" s="24"/>
      <c r="AC379" s="25">
        <f t="shared" si="120"/>
        <v>0</v>
      </c>
      <c r="AD379" s="24"/>
      <c r="AE379" s="24"/>
      <c r="AF379" s="24"/>
      <c r="AG379" s="25">
        <f t="shared" si="121"/>
        <v>0</v>
      </c>
      <c r="AH379" s="25">
        <f t="shared" si="122"/>
        <v>2300000</v>
      </c>
      <c r="AI379" s="26">
        <f t="shared" si="123"/>
        <v>0</v>
      </c>
      <c r="AJ379" s="27">
        <f t="shared" si="124"/>
        <v>4.1298195532409542E-4</v>
      </c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</row>
    <row r="380" spans="1:106" ht="12.75" customHeight="1" outlineLevel="1" x14ac:dyDescent="0.25">
      <c r="A380" s="18">
        <v>1</v>
      </c>
      <c r="B380" s="19"/>
      <c r="C380" s="20" t="s">
        <v>820</v>
      </c>
      <c r="D380" s="21">
        <v>45411</v>
      </c>
      <c r="E380" s="92" t="s">
        <v>821</v>
      </c>
      <c r="F380" s="22" t="s">
        <v>895</v>
      </c>
      <c r="G380" s="22" t="s">
        <v>896</v>
      </c>
      <c r="H380" s="21"/>
      <c r="I380" s="21"/>
      <c r="J380" s="141"/>
      <c r="K380" s="23">
        <v>18420000</v>
      </c>
      <c r="L380" s="22" t="s">
        <v>897</v>
      </c>
      <c r="M380" s="24"/>
      <c r="N380" s="24"/>
      <c r="O380" s="24"/>
      <c r="P380" s="22"/>
      <c r="Q380" s="22"/>
      <c r="R380" s="24"/>
      <c r="S380" s="24"/>
      <c r="T380" s="24"/>
      <c r="U380" s="25">
        <f t="shared" si="118"/>
        <v>0</v>
      </c>
      <c r="V380" s="23"/>
      <c r="W380" s="23"/>
      <c r="X380" s="23">
        <v>18420000</v>
      </c>
      <c r="Y380" s="25">
        <f t="shared" si="119"/>
        <v>18420000</v>
      </c>
      <c r="Z380" s="24"/>
      <c r="AA380" s="24"/>
      <c r="AB380" s="24"/>
      <c r="AC380" s="25">
        <f t="shared" si="120"/>
        <v>0</v>
      </c>
      <c r="AD380" s="24"/>
      <c r="AE380" s="24"/>
      <c r="AF380" s="24"/>
      <c r="AG380" s="25">
        <f t="shared" si="121"/>
        <v>0</v>
      </c>
      <c r="AH380" s="25">
        <f t="shared" si="122"/>
        <v>18420000</v>
      </c>
      <c r="AI380" s="26">
        <f t="shared" si="123"/>
        <v>0</v>
      </c>
      <c r="AJ380" s="27">
        <f t="shared" si="124"/>
        <v>3.3074467900303644E-3</v>
      </c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</row>
    <row r="381" spans="1:106" ht="12.75" customHeight="1" outlineLevel="1" x14ac:dyDescent="0.25">
      <c r="A381" s="18">
        <v>1</v>
      </c>
      <c r="B381" s="19"/>
      <c r="C381" s="20"/>
      <c r="D381" s="21"/>
      <c r="E381" s="22"/>
      <c r="F381" s="22"/>
      <c r="G381" s="22"/>
      <c r="H381" s="21"/>
      <c r="I381" s="21"/>
      <c r="J381" s="128"/>
      <c r="K381" s="23">
        <v>122430</v>
      </c>
      <c r="L381" s="22"/>
      <c r="M381" s="24"/>
      <c r="N381" s="24"/>
      <c r="O381" s="24"/>
      <c r="P381" s="22"/>
      <c r="Q381" s="22"/>
      <c r="R381" s="24"/>
      <c r="S381" s="24"/>
      <c r="T381" s="24"/>
      <c r="U381" s="25">
        <f t="shared" si="118"/>
        <v>0</v>
      </c>
      <c r="V381" s="24">
        <v>122430</v>
      </c>
      <c r="W381" s="24"/>
      <c r="X381" s="24"/>
      <c r="Y381" s="25">
        <f t="shared" si="119"/>
        <v>122430</v>
      </c>
      <c r="Z381" s="24"/>
      <c r="AA381" s="24"/>
      <c r="AB381" s="24"/>
      <c r="AC381" s="25">
        <f t="shared" si="120"/>
        <v>0</v>
      </c>
      <c r="AD381" s="24"/>
      <c r="AE381" s="24"/>
      <c r="AF381" s="24"/>
      <c r="AG381" s="25">
        <f t="shared" si="121"/>
        <v>0</v>
      </c>
      <c r="AH381" s="25">
        <f t="shared" si="122"/>
        <v>122430</v>
      </c>
      <c r="AI381" s="26">
        <f t="shared" si="123"/>
        <v>0</v>
      </c>
      <c r="AJ381" s="27">
        <f t="shared" si="124"/>
        <v>2.198320903927348E-5</v>
      </c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</row>
    <row r="382" spans="1:106" s="37" customFormat="1" ht="12.75" customHeight="1" x14ac:dyDescent="0.25">
      <c r="A382" s="117" t="s">
        <v>75</v>
      </c>
      <c r="B382" s="119"/>
      <c r="C382" s="119"/>
      <c r="D382" s="119"/>
      <c r="E382" s="119"/>
      <c r="F382" s="119"/>
      <c r="G382" s="119"/>
      <c r="H382" s="119"/>
      <c r="I382" s="120"/>
      <c r="J382" s="33">
        <f>SUM(J329:J381)</f>
        <v>1339713832</v>
      </c>
      <c r="K382" s="33">
        <f>SUM(K329:K381)</f>
        <v>1339542430</v>
      </c>
      <c r="L382" s="32"/>
      <c r="M382" s="33">
        <f>SUM(M329:M381)</f>
        <v>0</v>
      </c>
      <c r="N382" s="33">
        <f>SUM(N329:N381)</f>
        <v>0</v>
      </c>
      <c r="O382" s="33">
        <f>SUM(O329:O381)</f>
        <v>0</v>
      </c>
      <c r="P382" s="34"/>
      <c r="Q382" s="35"/>
      <c r="R382" s="33">
        <f t="shared" ref="R382:AH382" si="125">SUM(R329:R381)</f>
        <v>0</v>
      </c>
      <c r="S382" s="33">
        <f t="shared" si="125"/>
        <v>0</v>
      </c>
      <c r="T382" s="33">
        <f t="shared" si="125"/>
        <v>0</v>
      </c>
      <c r="U382" s="33">
        <f t="shared" si="125"/>
        <v>0</v>
      </c>
      <c r="V382" s="33">
        <f t="shared" si="125"/>
        <v>1047922430</v>
      </c>
      <c r="W382" s="33">
        <f t="shared" si="125"/>
        <v>158450000</v>
      </c>
      <c r="X382" s="33">
        <f t="shared" si="125"/>
        <v>133170000</v>
      </c>
      <c r="Y382" s="33">
        <f t="shared" si="125"/>
        <v>1339542430</v>
      </c>
      <c r="Z382" s="33">
        <f t="shared" si="125"/>
        <v>0</v>
      </c>
      <c r="AA382" s="33">
        <f t="shared" si="125"/>
        <v>0</v>
      </c>
      <c r="AB382" s="33">
        <f t="shared" si="125"/>
        <v>0</v>
      </c>
      <c r="AC382" s="33">
        <f t="shared" si="125"/>
        <v>0</v>
      </c>
      <c r="AD382" s="33">
        <f t="shared" si="125"/>
        <v>0</v>
      </c>
      <c r="AE382" s="33">
        <f t="shared" si="125"/>
        <v>0</v>
      </c>
      <c r="AF382" s="33">
        <f t="shared" si="125"/>
        <v>0</v>
      </c>
      <c r="AG382" s="33">
        <f t="shared" si="125"/>
        <v>0</v>
      </c>
      <c r="AH382" s="33">
        <f t="shared" si="125"/>
        <v>1339542430</v>
      </c>
      <c r="AI382" s="36">
        <f>IF(ISERROR(AH382/J382),0,AH382/J382)</f>
        <v>0.99987206073722168</v>
      </c>
      <c r="AJ382" s="36">
        <f>IF(ISERROR(AH382/$AH$412),0,AH382/$AH$412)</f>
        <v>0.24052471825260446</v>
      </c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</row>
    <row r="383" spans="1:106" ht="12.75" customHeight="1" x14ac:dyDescent="0.25">
      <c r="A383" s="129" t="s">
        <v>290</v>
      </c>
      <c r="B383" s="130"/>
      <c r="C383" s="130"/>
      <c r="D383" s="130"/>
      <c r="E383" s="131"/>
      <c r="F383" s="9"/>
      <c r="G383" s="10"/>
      <c r="H383" s="11"/>
      <c r="I383" s="11"/>
      <c r="J383" s="12"/>
      <c r="K383" s="13"/>
      <c r="L383" s="14"/>
      <c r="M383" s="15"/>
      <c r="N383" s="15"/>
      <c r="O383" s="15"/>
      <c r="P383" s="10"/>
      <c r="Q383" s="16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7"/>
      <c r="AJ383" s="17"/>
    </row>
    <row r="384" spans="1:106" ht="12.75" customHeight="1" outlineLevel="1" x14ac:dyDescent="0.25">
      <c r="A384" s="19">
        <v>1</v>
      </c>
      <c r="B384" s="19"/>
      <c r="C384" s="20" t="s">
        <v>324</v>
      </c>
      <c r="D384" s="21">
        <v>45376</v>
      </c>
      <c r="E384" s="92" t="s">
        <v>822</v>
      </c>
      <c r="F384" s="22" t="s">
        <v>895</v>
      </c>
      <c r="G384" s="22" t="s">
        <v>896</v>
      </c>
      <c r="H384" s="21"/>
      <c r="I384" s="21"/>
      <c r="J384" s="127">
        <v>201260000</v>
      </c>
      <c r="K384" s="23">
        <v>13070000</v>
      </c>
      <c r="L384" s="22" t="s">
        <v>897</v>
      </c>
      <c r="M384" s="24"/>
      <c r="N384" s="24"/>
      <c r="O384" s="24"/>
      <c r="P384" s="22"/>
      <c r="Q384" s="22"/>
      <c r="R384" s="24"/>
      <c r="S384" s="24"/>
      <c r="T384" s="23">
        <v>13070000</v>
      </c>
      <c r="U384" s="25">
        <f>SUM(R384:T384)</f>
        <v>13070000</v>
      </c>
      <c r="V384" s="24"/>
      <c r="W384" s="24"/>
      <c r="X384" s="24"/>
      <c r="Y384" s="25">
        <f>SUM(V384:X384)</f>
        <v>0</v>
      </c>
      <c r="Z384" s="24"/>
      <c r="AA384" s="24"/>
      <c r="AB384" s="24"/>
      <c r="AC384" s="25">
        <f>SUM(Z384:AB384)</f>
        <v>0</v>
      </c>
      <c r="AD384" s="24"/>
      <c r="AE384" s="24"/>
      <c r="AF384" s="24"/>
      <c r="AG384" s="25">
        <f>SUM(AD384:AF384)</f>
        <v>0</v>
      </c>
      <c r="AH384" s="25">
        <f>SUM(U384,Y384,AC384,AG384)</f>
        <v>13070000</v>
      </c>
      <c r="AI384" s="26">
        <f>IF(ISERROR(AH384/J384),0,AH384/J384)</f>
        <v>6.4940872503229649E-2</v>
      </c>
      <c r="AJ384" s="27">
        <f>IF(ISERROR(AH384/$AH$412),"-",AH384/$AH$412)</f>
        <v>2.3468148504721424E-3</v>
      </c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</row>
    <row r="385" spans="1:106" ht="12.75" customHeight="1" outlineLevel="1" x14ac:dyDescent="0.25">
      <c r="A385" s="19">
        <v>2</v>
      </c>
      <c r="B385" s="19"/>
      <c r="C385" s="28" t="s">
        <v>390</v>
      </c>
      <c r="D385" s="29">
        <v>45386</v>
      </c>
      <c r="E385" s="93" t="s">
        <v>823</v>
      </c>
      <c r="F385" s="22" t="s">
        <v>895</v>
      </c>
      <c r="G385" s="22" t="s">
        <v>896</v>
      </c>
      <c r="H385" s="29"/>
      <c r="I385" s="29"/>
      <c r="J385" s="141"/>
      <c r="K385" s="31">
        <v>46220000</v>
      </c>
      <c r="L385" s="22" t="s">
        <v>897</v>
      </c>
      <c r="M385" s="24"/>
      <c r="N385" s="24"/>
      <c r="O385" s="24"/>
      <c r="P385" s="30"/>
      <c r="Q385" s="30"/>
      <c r="R385" s="24"/>
      <c r="S385" s="24"/>
      <c r="T385" s="31"/>
      <c r="U385" s="25">
        <f t="shared" ref="U385:U404" si="126">SUM(R385:T385)</f>
        <v>0</v>
      </c>
      <c r="V385" s="24">
        <v>46220000</v>
      </c>
      <c r="W385" s="24"/>
      <c r="X385" s="24"/>
      <c r="Y385" s="25">
        <f t="shared" ref="Y385:Y404" si="127">SUM(V385:X385)</f>
        <v>46220000</v>
      </c>
      <c r="Z385" s="24"/>
      <c r="AA385" s="24"/>
      <c r="AB385" s="24"/>
      <c r="AC385" s="25">
        <f t="shared" ref="AC385:AC404" si="128">SUM(Z385:AB385)</f>
        <v>0</v>
      </c>
      <c r="AD385" s="24"/>
      <c r="AE385" s="24"/>
      <c r="AF385" s="24"/>
      <c r="AG385" s="25">
        <f t="shared" ref="AG385:AG404" si="129">SUM(AD385:AF385)</f>
        <v>0</v>
      </c>
      <c r="AH385" s="25">
        <f t="shared" ref="AH385:AH404" si="130">SUM(U385,Y385,AC385,AG385)</f>
        <v>46220000</v>
      </c>
      <c r="AI385" s="26">
        <f t="shared" ref="AI385:AI404" si="131">IF(ISERROR(AH385/J385),0,AH385/J385)</f>
        <v>0</v>
      </c>
      <c r="AJ385" s="27">
        <f t="shared" ref="AJ385:AJ404" si="132">IF(ISERROR(AH385/$AH$412),"-",AH385/$AH$412)</f>
        <v>8.2991417282955171E-3</v>
      </c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</row>
    <row r="386" spans="1:106" ht="12.75" customHeight="1" outlineLevel="1" x14ac:dyDescent="0.25">
      <c r="A386" s="19">
        <v>3</v>
      </c>
      <c r="B386" s="19"/>
      <c r="C386" s="28" t="s">
        <v>824</v>
      </c>
      <c r="D386" s="29">
        <v>45365</v>
      </c>
      <c r="E386" s="93" t="s">
        <v>825</v>
      </c>
      <c r="F386" s="22" t="s">
        <v>895</v>
      </c>
      <c r="G386" s="22" t="s">
        <v>896</v>
      </c>
      <c r="H386" s="29"/>
      <c r="I386" s="29"/>
      <c r="J386" s="141"/>
      <c r="K386" s="31">
        <v>14680000</v>
      </c>
      <c r="L386" s="22" t="s">
        <v>897</v>
      </c>
      <c r="M386" s="24"/>
      <c r="N386" s="24"/>
      <c r="O386" s="24"/>
      <c r="P386" s="30"/>
      <c r="Q386" s="30"/>
      <c r="R386" s="24"/>
      <c r="S386" s="24"/>
      <c r="T386" s="31">
        <v>14680000</v>
      </c>
      <c r="U386" s="25">
        <f t="shared" si="126"/>
        <v>14680000</v>
      </c>
      <c r="V386" s="24"/>
      <c r="W386" s="24"/>
      <c r="X386" s="24"/>
      <c r="Y386" s="25">
        <f t="shared" si="127"/>
        <v>0</v>
      </c>
      <c r="Z386" s="24"/>
      <c r="AA386" s="24"/>
      <c r="AB386" s="24"/>
      <c r="AC386" s="25">
        <f t="shared" si="128"/>
        <v>0</v>
      </c>
      <c r="AD386" s="24"/>
      <c r="AE386" s="24"/>
      <c r="AF386" s="24"/>
      <c r="AG386" s="25">
        <f t="shared" si="129"/>
        <v>0</v>
      </c>
      <c r="AH386" s="25">
        <f t="shared" si="130"/>
        <v>14680000</v>
      </c>
      <c r="AI386" s="26">
        <f t="shared" si="131"/>
        <v>0</v>
      </c>
      <c r="AJ386" s="27">
        <f t="shared" si="132"/>
        <v>2.6359022191990091E-3</v>
      </c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</row>
    <row r="387" spans="1:106" ht="12.75" customHeight="1" outlineLevel="1" x14ac:dyDescent="0.25">
      <c r="A387" s="19">
        <v>4</v>
      </c>
      <c r="B387" s="19"/>
      <c r="C387" s="28" t="s">
        <v>826</v>
      </c>
      <c r="D387" s="29">
        <v>45408</v>
      </c>
      <c r="E387" s="93" t="s">
        <v>827</v>
      </c>
      <c r="F387" s="22" t="s">
        <v>895</v>
      </c>
      <c r="G387" s="22" t="s">
        <v>896</v>
      </c>
      <c r="H387" s="29"/>
      <c r="I387" s="29"/>
      <c r="J387" s="141"/>
      <c r="K387" s="31">
        <v>3864000</v>
      </c>
      <c r="L387" s="22" t="s">
        <v>897</v>
      </c>
      <c r="M387" s="24"/>
      <c r="N387" s="24"/>
      <c r="O387" s="24"/>
      <c r="P387" s="30"/>
      <c r="Q387" s="30"/>
      <c r="R387" s="24"/>
      <c r="S387" s="24"/>
      <c r="T387" s="31"/>
      <c r="U387" s="25">
        <f t="shared" si="126"/>
        <v>0</v>
      </c>
      <c r="V387" s="100"/>
      <c r="W387" s="100">
        <v>3864000</v>
      </c>
      <c r="X387" s="24"/>
      <c r="Y387" s="25">
        <f t="shared" si="127"/>
        <v>3864000</v>
      </c>
      <c r="Z387" s="24"/>
      <c r="AA387" s="24"/>
      <c r="AB387" s="24"/>
      <c r="AC387" s="25">
        <f t="shared" si="128"/>
        <v>0</v>
      </c>
      <c r="AD387" s="24"/>
      <c r="AE387" s="24"/>
      <c r="AF387" s="24"/>
      <c r="AG387" s="25">
        <f t="shared" si="129"/>
        <v>0</v>
      </c>
      <c r="AH387" s="25">
        <f t="shared" si="130"/>
        <v>3864000</v>
      </c>
      <c r="AI387" s="26">
        <f t="shared" si="131"/>
        <v>0</v>
      </c>
      <c r="AJ387" s="27">
        <f t="shared" si="132"/>
        <v>6.9380968494448035E-4</v>
      </c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</row>
    <row r="388" spans="1:106" ht="12.75" customHeight="1" outlineLevel="1" x14ac:dyDescent="0.25">
      <c r="A388" s="19">
        <v>5</v>
      </c>
      <c r="B388" s="19"/>
      <c r="C388" s="28"/>
      <c r="D388" s="29"/>
      <c r="E388" s="93" t="s">
        <v>828</v>
      </c>
      <c r="F388" s="22" t="s">
        <v>895</v>
      </c>
      <c r="G388" s="22" t="s">
        <v>896</v>
      </c>
      <c r="H388" s="29"/>
      <c r="I388" s="29"/>
      <c r="J388" s="141"/>
      <c r="K388" s="31"/>
      <c r="L388" s="22" t="s">
        <v>897</v>
      </c>
      <c r="M388" s="24"/>
      <c r="N388" s="24"/>
      <c r="O388" s="24"/>
      <c r="P388" s="30"/>
      <c r="Q388" s="30"/>
      <c r="R388" s="24"/>
      <c r="S388" s="24"/>
      <c r="T388" s="31"/>
      <c r="U388" s="25">
        <f t="shared" si="126"/>
        <v>0</v>
      </c>
      <c r="V388" s="24"/>
      <c r="W388" s="24"/>
      <c r="X388" s="24"/>
      <c r="Y388" s="25">
        <f t="shared" si="127"/>
        <v>0</v>
      </c>
      <c r="Z388" s="24"/>
      <c r="AA388" s="24"/>
      <c r="AB388" s="24"/>
      <c r="AC388" s="25">
        <f t="shared" si="128"/>
        <v>0</v>
      </c>
      <c r="AD388" s="24"/>
      <c r="AE388" s="24"/>
      <c r="AF388" s="24"/>
      <c r="AG388" s="25">
        <f t="shared" si="129"/>
        <v>0</v>
      </c>
      <c r="AH388" s="25">
        <f t="shared" si="130"/>
        <v>0</v>
      </c>
      <c r="AI388" s="26">
        <f t="shared" si="131"/>
        <v>0</v>
      </c>
      <c r="AJ388" s="27">
        <f t="shared" si="132"/>
        <v>0</v>
      </c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</row>
    <row r="389" spans="1:106" ht="12.75" customHeight="1" outlineLevel="1" x14ac:dyDescent="0.25">
      <c r="A389" s="19">
        <v>6</v>
      </c>
      <c r="B389" s="19"/>
      <c r="C389" s="28" t="s">
        <v>431</v>
      </c>
      <c r="D389" s="29">
        <v>45366</v>
      </c>
      <c r="E389" s="93" t="s">
        <v>829</v>
      </c>
      <c r="F389" s="22" t="s">
        <v>895</v>
      </c>
      <c r="G389" s="22" t="s">
        <v>896</v>
      </c>
      <c r="H389" s="29"/>
      <c r="I389" s="29"/>
      <c r="J389" s="141"/>
      <c r="K389" s="31">
        <v>12640000</v>
      </c>
      <c r="L389" s="22" t="s">
        <v>897</v>
      </c>
      <c r="M389" s="24"/>
      <c r="N389" s="24"/>
      <c r="O389" s="24"/>
      <c r="P389" s="30"/>
      <c r="Q389" s="30"/>
      <c r="R389" s="24"/>
      <c r="S389" s="24"/>
      <c r="T389" s="31">
        <v>12640000</v>
      </c>
      <c r="U389" s="25">
        <f t="shared" si="126"/>
        <v>12640000</v>
      </c>
      <c r="V389" s="24"/>
      <c r="W389" s="24"/>
      <c r="X389" s="24"/>
      <c r="Y389" s="25">
        <f t="shared" si="127"/>
        <v>0</v>
      </c>
      <c r="Z389" s="24"/>
      <c r="AA389" s="24"/>
      <c r="AB389" s="24"/>
      <c r="AC389" s="25">
        <f t="shared" si="128"/>
        <v>0</v>
      </c>
      <c r="AD389" s="24"/>
      <c r="AE389" s="24"/>
      <c r="AF389" s="24"/>
      <c r="AG389" s="25">
        <f t="shared" si="129"/>
        <v>0</v>
      </c>
      <c r="AH389" s="25">
        <f t="shared" si="130"/>
        <v>12640000</v>
      </c>
      <c r="AI389" s="26">
        <f t="shared" si="131"/>
        <v>0</v>
      </c>
      <c r="AJ389" s="27">
        <f t="shared" si="132"/>
        <v>2.2696051805637246E-3</v>
      </c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</row>
    <row r="390" spans="1:106" ht="12.75" customHeight="1" outlineLevel="1" x14ac:dyDescent="0.25">
      <c r="A390" s="19">
        <v>7</v>
      </c>
      <c r="B390" s="19"/>
      <c r="C390" s="28" t="s">
        <v>830</v>
      </c>
      <c r="D390" s="29">
        <v>45364</v>
      </c>
      <c r="E390" s="93" t="s">
        <v>831</v>
      </c>
      <c r="F390" s="22" t="s">
        <v>895</v>
      </c>
      <c r="G390" s="22" t="s">
        <v>896</v>
      </c>
      <c r="H390" s="29"/>
      <c r="I390" s="29"/>
      <c r="J390" s="141"/>
      <c r="K390" s="31">
        <v>6040000</v>
      </c>
      <c r="L390" s="22" t="s">
        <v>897</v>
      </c>
      <c r="M390" s="24"/>
      <c r="N390" s="24"/>
      <c r="O390" s="24"/>
      <c r="P390" s="30"/>
      <c r="Q390" s="30"/>
      <c r="R390" s="24"/>
      <c r="S390" s="24"/>
      <c r="T390" s="31">
        <v>6040000</v>
      </c>
      <c r="U390" s="25">
        <f t="shared" si="126"/>
        <v>6040000</v>
      </c>
      <c r="V390" s="24"/>
      <c r="W390" s="24"/>
      <c r="X390" s="24"/>
      <c r="Y390" s="25">
        <f t="shared" si="127"/>
        <v>0</v>
      </c>
      <c r="Z390" s="24"/>
      <c r="AA390" s="24"/>
      <c r="AB390" s="24"/>
      <c r="AC390" s="25">
        <f t="shared" si="128"/>
        <v>0</v>
      </c>
      <c r="AD390" s="24"/>
      <c r="AE390" s="24"/>
      <c r="AF390" s="24"/>
      <c r="AG390" s="25">
        <f t="shared" si="129"/>
        <v>0</v>
      </c>
      <c r="AH390" s="25">
        <f t="shared" si="130"/>
        <v>6040000</v>
      </c>
      <c r="AI390" s="26">
        <f t="shared" si="131"/>
        <v>0</v>
      </c>
      <c r="AJ390" s="27">
        <f t="shared" si="132"/>
        <v>1.0845265261554507E-3</v>
      </c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</row>
    <row r="391" spans="1:106" ht="12.75" customHeight="1" outlineLevel="1" x14ac:dyDescent="0.25">
      <c r="A391" s="19">
        <v>8</v>
      </c>
      <c r="B391" s="19"/>
      <c r="C391" s="28" t="s">
        <v>832</v>
      </c>
      <c r="D391" s="29">
        <v>45357</v>
      </c>
      <c r="E391" s="93" t="s">
        <v>833</v>
      </c>
      <c r="F391" s="22" t="s">
        <v>895</v>
      </c>
      <c r="G391" s="22" t="s">
        <v>896</v>
      </c>
      <c r="H391" s="29"/>
      <c r="I391" s="29"/>
      <c r="J391" s="141"/>
      <c r="K391" s="31">
        <v>4010000</v>
      </c>
      <c r="L391" s="22" t="s">
        <v>897</v>
      </c>
      <c r="M391" s="24"/>
      <c r="N391" s="24"/>
      <c r="O391" s="24"/>
      <c r="P391" s="30"/>
      <c r="Q391" s="30"/>
      <c r="R391" s="24"/>
      <c r="S391" s="24"/>
      <c r="T391" s="31">
        <v>4010000</v>
      </c>
      <c r="U391" s="25">
        <f t="shared" si="126"/>
        <v>4010000</v>
      </c>
      <c r="V391" s="24"/>
      <c r="W391" s="24"/>
      <c r="X391" s="24"/>
      <c r="Y391" s="25">
        <f t="shared" si="127"/>
        <v>0</v>
      </c>
      <c r="Z391" s="24"/>
      <c r="AA391" s="24"/>
      <c r="AB391" s="24"/>
      <c r="AC391" s="25">
        <f t="shared" si="128"/>
        <v>0</v>
      </c>
      <c r="AD391" s="24"/>
      <c r="AE391" s="24"/>
      <c r="AF391" s="24"/>
      <c r="AG391" s="25">
        <f t="shared" si="129"/>
        <v>0</v>
      </c>
      <c r="AH391" s="25">
        <f t="shared" si="130"/>
        <v>4010000</v>
      </c>
      <c r="AI391" s="26">
        <f t="shared" si="131"/>
        <v>0</v>
      </c>
      <c r="AJ391" s="27">
        <f t="shared" si="132"/>
        <v>7.2002506123896638E-4</v>
      </c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</row>
    <row r="392" spans="1:106" ht="12.75" customHeight="1" outlineLevel="1" x14ac:dyDescent="0.25">
      <c r="A392" s="19">
        <v>9</v>
      </c>
      <c r="B392" s="19"/>
      <c r="C392" s="28" t="s">
        <v>398</v>
      </c>
      <c r="D392" s="29">
        <v>45412</v>
      </c>
      <c r="E392" s="93" t="s">
        <v>834</v>
      </c>
      <c r="F392" s="22" t="s">
        <v>895</v>
      </c>
      <c r="G392" s="22" t="s">
        <v>896</v>
      </c>
      <c r="H392" s="29"/>
      <c r="I392" s="29"/>
      <c r="J392" s="141"/>
      <c r="K392" s="31">
        <v>4740000</v>
      </c>
      <c r="L392" s="22" t="s">
        <v>897</v>
      </c>
      <c r="M392" s="24"/>
      <c r="N392" s="24"/>
      <c r="O392" s="24"/>
      <c r="P392" s="30"/>
      <c r="Q392" s="30"/>
      <c r="R392" s="24"/>
      <c r="S392" s="24"/>
      <c r="T392" s="31"/>
      <c r="U392" s="25">
        <f t="shared" si="126"/>
        <v>0</v>
      </c>
      <c r="V392" s="24"/>
      <c r="W392" s="100">
        <v>4740000</v>
      </c>
      <c r="X392" s="24"/>
      <c r="Y392" s="25">
        <f t="shared" si="127"/>
        <v>4740000</v>
      </c>
      <c r="Z392" s="24"/>
      <c r="AA392" s="24"/>
      <c r="AB392" s="24"/>
      <c r="AC392" s="25">
        <f t="shared" si="128"/>
        <v>0</v>
      </c>
      <c r="AD392" s="24"/>
      <c r="AE392" s="24"/>
      <c r="AF392" s="24"/>
      <c r="AG392" s="25">
        <f t="shared" si="129"/>
        <v>0</v>
      </c>
      <c r="AH392" s="25">
        <f t="shared" si="130"/>
        <v>4740000</v>
      </c>
      <c r="AI392" s="26">
        <f t="shared" si="131"/>
        <v>0</v>
      </c>
      <c r="AJ392" s="27">
        <f t="shared" si="132"/>
        <v>8.5110194271139673E-4</v>
      </c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</row>
    <row r="393" spans="1:106" ht="12.75" customHeight="1" outlineLevel="1" x14ac:dyDescent="0.25">
      <c r="A393" s="19">
        <v>10</v>
      </c>
      <c r="B393" s="19"/>
      <c r="C393" s="28" t="s">
        <v>835</v>
      </c>
      <c r="D393" s="29">
        <v>45357</v>
      </c>
      <c r="E393" s="93" t="s">
        <v>836</v>
      </c>
      <c r="F393" s="22" t="s">
        <v>895</v>
      </c>
      <c r="G393" s="22" t="s">
        <v>896</v>
      </c>
      <c r="H393" s="29"/>
      <c r="I393" s="29"/>
      <c r="J393" s="141"/>
      <c r="K393" s="31">
        <v>7230000</v>
      </c>
      <c r="L393" s="22" t="s">
        <v>897</v>
      </c>
      <c r="M393" s="24"/>
      <c r="N393" s="24"/>
      <c r="O393" s="24"/>
      <c r="P393" s="30"/>
      <c r="Q393" s="30"/>
      <c r="R393" s="24"/>
      <c r="S393" s="24"/>
      <c r="T393" s="31">
        <v>7230000</v>
      </c>
      <c r="U393" s="25">
        <f t="shared" si="126"/>
        <v>7230000</v>
      </c>
      <c r="V393" s="24"/>
      <c r="W393" s="24"/>
      <c r="X393" s="24"/>
      <c r="Y393" s="25">
        <f t="shared" si="127"/>
        <v>0</v>
      </c>
      <c r="Z393" s="24"/>
      <c r="AA393" s="24"/>
      <c r="AB393" s="24"/>
      <c r="AC393" s="25">
        <f t="shared" si="128"/>
        <v>0</v>
      </c>
      <c r="AD393" s="24"/>
      <c r="AE393" s="24"/>
      <c r="AF393" s="24"/>
      <c r="AG393" s="25">
        <f t="shared" si="129"/>
        <v>0</v>
      </c>
      <c r="AH393" s="25">
        <f t="shared" si="130"/>
        <v>7230000</v>
      </c>
      <c r="AI393" s="26">
        <f t="shared" si="131"/>
        <v>0</v>
      </c>
      <c r="AJ393" s="27">
        <f t="shared" si="132"/>
        <v>1.2981997986927E-3</v>
      </c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</row>
    <row r="394" spans="1:106" ht="12.75" customHeight="1" outlineLevel="1" x14ac:dyDescent="0.25">
      <c r="A394" s="19">
        <v>11</v>
      </c>
      <c r="B394" s="19"/>
      <c r="C394" s="28" t="s">
        <v>837</v>
      </c>
      <c r="D394" s="29">
        <v>45379</v>
      </c>
      <c r="E394" s="93" t="s">
        <v>838</v>
      </c>
      <c r="F394" s="22" t="s">
        <v>895</v>
      </c>
      <c r="G394" s="22" t="s">
        <v>896</v>
      </c>
      <c r="H394" s="29"/>
      <c r="I394" s="29"/>
      <c r="J394" s="141"/>
      <c r="K394" s="31">
        <v>4900000</v>
      </c>
      <c r="L394" s="22" t="s">
        <v>897</v>
      </c>
      <c r="M394" s="24"/>
      <c r="N394" s="24"/>
      <c r="O394" s="24"/>
      <c r="P394" s="30"/>
      <c r="Q394" s="30"/>
      <c r="R394" s="24"/>
      <c r="S394" s="24"/>
      <c r="T394" s="31"/>
      <c r="U394" s="25">
        <f t="shared" si="126"/>
        <v>0</v>
      </c>
      <c r="V394" s="100">
        <v>4900000</v>
      </c>
      <c r="W394" s="24"/>
      <c r="X394" s="24"/>
      <c r="Y394" s="25">
        <f t="shared" si="127"/>
        <v>4900000</v>
      </c>
      <c r="Z394" s="24"/>
      <c r="AA394" s="24"/>
      <c r="AB394" s="24"/>
      <c r="AC394" s="25">
        <f t="shared" si="128"/>
        <v>0</v>
      </c>
      <c r="AD394" s="24"/>
      <c r="AE394" s="24"/>
      <c r="AF394" s="24"/>
      <c r="AG394" s="25">
        <f t="shared" si="129"/>
        <v>0</v>
      </c>
      <c r="AH394" s="25">
        <f t="shared" si="130"/>
        <v>4900000</v>
      </c>
      <c r="AI394" s="26">
        <f t="shared" si="131"/>
        <v>0</v>
      </c>
      <c r="AJ394" s="27">
        <f t="shared" si="132"/>
        <v>8.7983112221220333E-4</v>
      </c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</row>
    <row r="395" spans="1:106" ht="12.75" customHeight="1" outlineLevel="1" x14ac:dyDescent="0.25">
      <c r="A395" s="19">
        <v>12</v>
      </c>
      <c r="B395" s="19"/>
      <c r="C395" s="28" t="s">
        <v>345</v>
      </c>
      <c r="D395" s="29">
        <v>45420</v>
      </c>
      <c r="E395" s="93" t="s">
        <v>839</v>
      </c>
      <c r="F395" s="22" t="s">
        <v>895</v>
      </c>
      <c r="G395" s="22" t="s">
        <v>896</v>
      </c>
      <c r="H395" s="29"/>
      <c r="I395" s="29"/>
      <c r="J395" s="141"/>
      <c r="K395" s="31">
        <v>10830000</v>
      </c>
      <c r="L395" s="22" t="s">
        <v>897</v>
      </c>
      <c r="M395" s="24"/>
      <c r="N395" s="24"/>
      <c r="O395" s="24"/>
      <c r="P395" s="30"/>
      <c r="Q395" s="30"/>
      <c r="R395" s="24"/>
      <c r="S395" s="24"/>
      <c r="T395" s="31"/>
      <c r="U395" s="25">
        <f t="shared" si="126"/>
        <v>0</v>
      </c>
      <c r="V395" s="24"/>
      <c r="W395" s="100">
        <v>10830000</v>
      </c>
      <c r="X395" s="100"/>
      <c r="Y395" s="25">
        <f t="shared" si="127"/>
        <v>10830000</v>
      </c>
      <c r="Z395" s="24"/>
      <c r="AA395" s="24"/>
      <c r="AB395" s="24"/>
      <c r="AC395" s="25">
        <f t="shared" si="128"/>
        <v>0</v>
      </c>
      <c r="AD395" s="24"/>
      <c r="AE395" s="24"/>
      <c r="AF395" s="24"/>
      <c r="AG395" s="25">
        <f t="shared" si="129"/>
        <v>0</v>
      </c>
      <c r="AH395" s="25">
        <f t="shared" si="130"/>
        <v>10830000</v>
      </c>
      <c r="AI395" s="26">
        <f t="shared" si="131"/>
        <v>0</v>
      </c>
      <c r="AJ395" s="27">
        <f t="shared" si="132"/>
        <v>1.9446063374608494E-3</v>
      </c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</row>
    <row r="396" spans="1:106" ht="12.75" customHeight="1" outlineLevel="1" x14ac:dyDescent="0.25">
      <c r="A396" s="19">
        <v>13</v>
      </c>
      <c r="B396" s="19"/>
      <c r="C396" s="28" t="s">
        <v>840</v>
      </c>
      <c r="D396" s="29">
        <v>45365</v>
      </c>
      <c r="E396" s="93" t="s">
        <v>841</v>
      </c>
      <c r="F396" s="22" t="s">
        <v>895</v>
      </c>
      <c r="G396" s="22" t="s">
        <v>896</v>
      </c>
      <c r="H396" s="29"/>
      <c r="I396" s="29"/>
      <c r="J396" s="141"/>
      <c r="K396" s="31">
        <v>6110000</v>
      </c>
      <c r="L396" s="22" t="s">
        <v>897</v>
      </c>
      <c r="M396" s="24"/>
      <c r="N396" s="24"/>
      <c r="O396" s="24"/>
      <c r="P396" s="30"/>
      <c r="Q396" s="30"/>
      <c r="R396" s="24"/>
      <c r="S396" s="24"/>
      <c r="T396" s="31">
        <v>6110000</v>
      </c>
      <c r="U396" s="25">
        <f t="shared" si="126"/>
        <v>6110000</v>
      </c>
      <c r="V396" s="24"/>
      <c r="W396" s="24"/>
      <c r="X396" s="24"/>
      <c r="Y396" s="25">
        <f t="shared" si="127"/>
        <v>0</v>
      </c>
      <c r="Z396" s="24"/>
      <c r="AA396" s="24"/>
      <c r="AB396" s="24"/>
      <c r="AC396" s="25">
        <f t="shared" si="128"/>
        <v>0</v>
      </c>
      <c r="AD396" s="24"/>
      <c r="AE396" s="24"/>
      <c r="AF396" s="24"/>
      <c r="AG396" s="25">
        <f t="shared" si="129"/>
        <v>0</v>
      </c>
      <c r="AH396" s="25">
        <f t="shared" si="130"/>
        <v>6110000</v>
      </c>
      <c r="AI396" s="26">
        <f t="shared" si="131"/>
        <v>0</v>
      </c>
      <c r="AJ396" s="27">
        <f t="shared" si="132"/>
        <v>1.0970955421870535E-3</v>
      </c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</row>
    <row r="397" spans="1:106" ht="12.75" customHeight="1" outlineLevel="1" x14ac:dyDescent="0.25">
      <c r="A397" s="19">
        <v>14</v>
      </c>
      <c r="B397" s="19"/>
      <c r="C397" s="28" t="s">
        <v>429</v>
      </c>
      <c r="D397" s="29">
        <v>45393</v>
      </c>
      <c r="E397" s="93" t="s">
        <v>842</v>
      </c>
      <c r="F397" s="22" t="s">
        <v>895</v>
      </c>
      <c r="G397" s="22" t="s">
        <v>896</v>
      </c>
      <c r="H397" s="29"/>
      <c r="I397" s="29"/>
      <c r="J397" s="141"/>
      <c r="K397" s="31">
        <v>4120000</v>
      </c>
      <c r="L397" s="22" t="s">
        <v>897</v>
      </c>
      <c r="M397" s="24"/>
      <c r="N397" s="24"/>
      <c r="O397" s="24"/>
      <c r="P397" s="30"/>
      <c r="Q397" s="30"/>
      <c r="R397" s="24"/>
      <c r="S397" s="24"/>
      <c r="T397" s="31"/>
      <c r="U397" s="25">
        <f t="shared" si="126"/>
        <v>0</v>
      </c>
      <c r="V397" s="24"/>
      <c r="W397" s="100">
        <v>4120000</v>
      </c>
      <c r="X397" s="24"/>
      <c r="Y397" s="25">
        <f t="shared" si="127"/>
        <v>4120000</v>
      </c>
      <c r="Z397" s="24"/>
      <c r="AA397" s="24"/>
      <c r="AB397" s="24"/>
      <c r="AC397" s="25">
        <f t="shared" si="128"/>
        <v>0</v>
      </c>
      <c r="AD397" s="24"/>
      <c r="AE397" s="24"/>
      <c r="AF397" s="24"/>
      <c r="AG397" s="25">
        <f t="shared" si="129"/>
        <v>0</v>
      </c>
      <c r="AH397" s="25">
        <f t="shared" si="130"/>
        <v>4120000</v>
      </c>
      <c r="AI397" s="26">
        <f t="shared" si="131"/>
        <v>0</v>
      </c>
      <c r="AJ397" s="27">
        <f t="shared" si="132"/>
        <v>7.3977637214577095E-4</v>
      </c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</row>
    <row r="398" spans="1:106" ht="12.75" customHeight="1" outlineLevel="1" x14ac:dyDescent="0.25">
      <c r="A398" s="19">
        <v>15</v>
      </c>
      <c r="B398" s="19"/>
      <c r="C398" s="28" t="s">
        <v>425</v>
      </c>
      <c r="D398" s="29">
        <v>45410</v>
      </c>
      <c r="E398" s="93" t="s">
        <v>843</v>
      </c>
      <c r="F398" s="22" t="s">
        <v>895</v>
      </c>
      <c r="G398" s="22" t="s">
        <v>896</v>
      </c>
      <c r="H398" s="29"/>
      <c r="I398" s="29"/>
      <c r="J398" s="141"/>
      <c r="K398" s="31">
        <v>22820000</v>
      </c>
      <c r="L398" s="22" t="s">
        <v>897</v>
      </c>
      <c r="M398" s="24"/>
      <c r="N398" s="24"/>
      <c r="O398" s="24"/>
      <c r="P398" s="30"/>
      <c r="Q398" s="30"/>
      <c r="R398" s="24"/>
      <c r="S398" s="24"/>
      <c r="T398" s="31"/>
      <c r="U398" s="25">
        <f t="shared" si="126"/>
        <v>0</v>
      </c>
      <c r="V398" s="100">
        <v>22820000</v>
      </c>
      <c r="W398" s="24"/>
      <c r="X398" s="24"/>
      <c r="Y398" s="25">
        <f t="shared" si="127"/>
        <v>22820000</v>
      </c>
      <c r="Z398" s="24"/>
      <c r="AA398" s="24"/>
      <c r="AB398" s="24"/>
      <c r="AC398" s="25">
        <f t="shared" si="128"/>
        <v>0</v>
      </c>
      <c r="AD398" s="24"/>
      <c r="AE398" s="24"/>
      <c r="AF398" s="24"/>
      <c r="AG398" s="25">
        <f t="shared" si="129"/>
        <v>0</v>
      </c>
      <c r="AH398" s="25">
        <f t="shared" si="130"/>
        <v>22820000</v>
      </c>
      <c r="AI398" s="26">
        <f t="shared" si="131"/>
        <v>0</v>
      </c>
      <c r="AJ398" s="27">
        <f t="shared" si="132"/>
        <v>4.0974992263025471E-3</v>
      </c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</row>
    <row r="399" spans="1:106" ht="12.75" customHeight="1" outlineLevel="1" x14ac:dyDescent="0.25">
      <c r="A399" s="19">
        <v>16</v>
      </c>
      <c r="B399" s="19"/>
      <c r="C399" s="28" t="s">
        <v>844</v>
      </c>
      <c r="D399" s="29">
        <v>45455</v>
      </c>
      <c r="E399" s="93" t="s">
        <v>845</v>
      </c>
      <c r="F399" s="22" t="s">
        <v>895</v>
      </c>
      <c r="G399" s="22" t="s">
        <v>896</v>
      </c>
      <c r="H399" s="29"/>
      <c r="I399" s="29"/>
      <c r="J399" s="141"/>
      <c r="K399" s="31">
        <v>3090000</v>
      </c>
      <c r="L399" s="22" t="s">
        <v>897</v>
      </c>
      <c r="M399" s="24"/>
      <c r="N399" s="24"/>
      <c r="O399" s="24"/>
      <c r="P399" s="30"/>
      <c r="Q399" s="30"/>
      <c r="R399" s="24"/>
      <c r="S399" s="24"/>
      <c r="T399" s="31"/>
      <c r="U399" s="25">
        <f t="shared" si="126"/>
        <v>0</v>
      </c>
      <c r="V399" s="24"/>
      <c r="W399" s="24"/>
      <c r="X399" s="100">
        <v>3090000</v>
      </c>
      <c r="Y399" s="25">
        <f t="shared" si="127"/>
        <v>3090000</v>
      </c>
      <c r="Z399" s="24"/>
      <c r="AA399" s="24"/>
      <c r="AB399" s="24"/>
      <c r="AC399" s="25">
        <f t="shared" si="128"/>
        <v>0</v>
      </c>
      <c r="AD399" s="24"/>
      <c r="AE399" s="24"/>
      <c r="AF399" s="24"/>
      <c r="AG399" s="25">
        <f t="shared" si="129"/>
        <v>0</v>
      </c>
      <c r="AH399" s="25">
        <f t="shared" si="130"/>
        <v>3090000</v>
      </c>
      <c r="AI399" s="26">
        <f t="shared" si="131"/>
        <v>0</v>
      </c>
      <c r="AJ399" s="27">
        <f t="shared" si="132"/>
        <v>5.5483227910932821E-4</v>
      </c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</row>
    <row r="400" spans="1:106" ht="12.75" customHeight="1" outlineLevel="1" x14ac:dyDescent="0.25">
      <c r="A400" s="19">
        <v>17</v>
      </c>
      <c r="B400" s="19"/>
      <c r="C400" s="28" t="s">
        <v>417</v>
      </c>
      <c r="D400" s="29">
        <v>45373</v>
      </c>
      <c r="E400" s="93" t="s">
        <v>846</v>
      </c>
      <c r="F400" s="22" t="s">
        <v>895</v>
      </c>
      <c r="G400" s="22" t="s">
        <v>896</v>
      </c>
      <c r="H400" s="29"/>
      <c r="I400" s="29"/>
      <c r="J400" s="141"/>
      <c r="K400" s="31">
        <v>8800000</v>
      </c>
      <c r="L400" s="22" t="s">
        <v>897</v>
      </c>
      <c r="M400" s="24"/>
      <c r="N400" s="24"/>
      <c r="O400" s="24"/>
      <c r="P400" s="30"/>
      <c r="Q400" s="30"/>
      <c r="R400" s="24"/>
      <c r="S400" s="24"/>
      <c r="T400" s="31">
        <v>8800000</v>
      </c>
      <c r="U400" s="25">
        <f t="shared" si="126"/>
        <v>8800000</v>
      </c>
      <c r="V400" s="24"/>
      <c r="W400" s="24"/>
      <c r="X400" s="24"/>
      <c r="Y400" s="25">
        <f t="shared" si="127"/>
        <v>0</v>
      </c>
      <c r="Z400" s="24"/>
      <c r="AA400" s="24"/>
      <c r="AB400" s="24"/>
      <c r="AC400" s="25">
        <f t="shared" si="128"/>
        <v>0</v>
      </c>
      <c r="AD400" s="24"/>
      <c r="AE400" s="24"/>
      <c r="AF400" s="24"/>
      <c r="AG400" s="25">
        <f t="shared" si="129"/>
        <v>0</v>
      </c>
      <c r="AH400" s="25">
        <f t="shared" si="130"/>
        <v>8800000</v>
      </c>
      <c r="AI400" s="26">
        <f t="shared" si="131"/>
        <v>0</v>
      </c>
      <c r="AJ400" s="27">
        <f t="shared" si="132"/>
        <v>1.5801048725443652E-3</v>
      </c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</row>
    <row r="401" spans="1:106" ht="12.75" customHeight="1" outlineLevel="1" x14ac:dyDescent="0.25">
      <c r="A401" s="19">
        <v>18</v>
      </c>
      <c r="B401" s="19"/>
      <c r="C401" s="28" t="s">
        <v>847</v>
      </c>
      <c r="D401" s="29">
        <v>45357</v>
      </c>
      <c r="E401" s="93" t="s">
        <v>848</v>
      </c>
      <c r="F401" s="22" t="s">
        <v>895</v>
      </c>
      <c r="G401" s="22" t="s">
        <v>896</v>
      </c>
      <c r="H401" s="29"/>
      <c r="I401" s="29"/>
      <c r="J401" s="141"/>
      <c r="K401" s="31">
        <v>6460000</v>
      </c>
      <c r="L401" s="22" t="s">
        <v>897</v>
      </c>
      <c r="M401" s="24"/>
      <c r="N401" s="24"/>
      <c r="O401" s="24"/>
      <c r="P401" s="30"/>
      <c r="Q401" s="30"/>
      <c r="R401" s="24"/>
      <c r="S401" s="24"/>
      <c r="T401" s="31">
        <v>6460000</v>
      </c>
      <c r="U401" s="25">
        <f t="shared" si="126"/>
        <v>6460000</v>
      </c>
      <c r="V401" s="24"/>
      <c r="W401" s="24"/>
      <c r="X401" s="24"/>
      <c r="Y401" s="25">
        <f t="shared" si="127"/>
        <v>0</v>
      </c>
      <c r="Z401" s="24"/>
      <c r="AA401" s="24"/>
      <c r="AB401" s="24"/>
      <c r="AC401" s="25">
        <f t="shared" si="128"/>
        <v>0</v>
      </c>
      <c r="AD401" s="24"/>
      <c r="AE401" s="24"/>
      <c r="AF401" s="24"/>
      <c r="AG401" s="25">
        <f t="shared" si="129"/>
        <v>0</v>
      </c>
      <c r="AH401" s="25">
        <f t="shared" si="130"/>
        <v>6460000</v>
      </c>
      <c r="AI401" s="26">
        <f t="shared" si="131"/>
        <v>0</v>
      </c>
      <c r="AJ401" s="27">
        <f t="shared" si="132"/>
        <v>1.159940622345068E-3</v>
      </c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</row>
    <row r="402" spans="1:106" ht="12.75" customHeight="1" outlineLevel="1" x14ac:dyDescent="0.25">
      <c r="A402" s="19">
        <v>19</v>
      </c>
      <c r="B402" s="19"/>
      <c r="C402" s="28" t="s">
        <v>404</v>
      </c>
      <c r="D402" s="29">
        <v>45405</v>
      </c>
      <c r="E402" s="93" t="s">
        <v>849</v>
      </c>
      <c r="F402" s="22" t="s">
        <v>895</v>
      </c>
      <c r="G402" s="22" t="s">
        <v>896</v>
      </c>
      <c r="H402" s="29"/>
      <c r="I402" s="29"/>
      <c r="J402" s="141"/>
      <c r="K402" s="31">
        <v>4390000</v>
      </c>
      <c r="L402" s="22" t="s">
        <v>897</v>
      </c>
      <c r="M402" s="24"/>
      <c r="N402" s="24"/>
      <c r="O402" s="24"/>
      <c r="P402" s="30"/>
      <c r="Q402" s="30"/>
      <c r="R402" s="24"/>
      <c r="S402" s="24"/>
      <c r="T402" s="31"/>
      <c r="U402" s="25">
        <f t="shared" si="126"/>
        <v>0</v>
      </c>
      <c r="V402" s="24"/>
      <c r="W402" s="100">
        <v>4390000</v>
      </c>
      <c r="X402" s="24"/>
      <c r="Y402" s="25">
        <f t="shared" si="127"/>
        <v>4390000</v>
      </c>
      <c r="Z402" s="24"/>
      <c r="AA402" s="24"/>
      <c r="AB402" s="24"/>
      <c r="AC402" s="25">
        <f t="shared" si="128"/>
        <v>0</v>
      </c>
      <c r="AD402" s="24"/>
      <c r="AE402" s="24"/>
      <c r="AF402" s="24"/>
      <c r="AG402" s="25">
        <f t="shared" si="129"/>
        <v>0</v>
      </c>
      <c r="AH402" s="25">
        <f t="shared" si="130"/>
        <v>4390000</v>
      </c>
      <c r="AI402" s="26">
        <f t="shared" si="131"/>
        <v>0</v>
      </c>
      <c r="AJ402" s="27">
        <f t="shared" si="132"/>
        <v>7.8825686255338222E-4</v>
      </c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</row>
    <row r="403" spans="1:106" ht="12.75" customHeight="1" outlineLevel="1" x14ac:dyDescent="0.25">
      <c r="A403" s="19">
        <v>20</v>
      </c>
      <c r="B403" s="19"/>
      <c r="C403" s="28" t="s">
        <v>850</v>
      </c>
      <c r="D403" s="29">
        <v>45364</v>
      </c>
      <c r="E403" s="93" t="s">
        <v>851</v>
      </c>
      <c r="F403" s="22" t="s">
        <v>895</v>
      </c>
      <c r="G403" s="22" t="s">
        <v>896</v>
      </c>
      <c r="H403" s="29"/>
      <c r="I403" s="29"/>
      <c r="J403" s="141"/>
      <c r="K403" s="31">
        <v>3156000</v>
      </c>
      <c r="L403" s="22" t="s">
        <v>897</v>
      </c>
      <c r="M403" s="24"/>
      <c r="N403" s="24"/>
      <c r="O403" s="24"/>
      <c r="P403" s="30"/>
      <c r="Q403" s="30"/>
      <c r="R403" s="24"/>
      <c r="S403" s="24"/>
      <c r="T403" s="31">
        <v>3156000</v>
      </c>
      <c r="U403" s="25">
        <f t="shared" si="126"/>
        <v>3156000</v>
      </c>
      <c r="V403" s="24"/>
      <c r="W403" s="24"/>
      <c r="X403" s="24"/>
      <c r="Y403" s="25">
        <f t="shared" si="127"/>
        <v>0</v>
      </c>
      <c r="Z403" s="24"/>
      <c r="AA403" s="24"/>
      <c r="AB403" s="24"/>
      <c r="AC403" s="25">
        <f t="shared" si="128"/>
        <v>0</v>
      </c>
      <c r="AD403" s="24"/>
      <c r="AE403" s="24"/>
      <c r="AF403" s="24"/>
      <c r="AG403" s="25">
        <f t="shared" si="129"/>
        <v>0</v>
      </c>
      <c r="AH403" s="25">
        <f t="shared" si="130"/>
        <v>3156000</v>
      </c>
      <c r="AI403" s="26">
        <f t="shared" si="131"/>
        <v>0</v>
      </c>
      <c r="AJ403" s="27">
        <f t="shared" si="132"/>
        <v>5.6668306565341099E-4</v>
      </c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</row>
    <row r="404" spans="1:106" ht="12.75" customHeight="1" outlineLevel="1" x14ac:dyDescent="0.25">
      <c r="A404" s="19">
        <v>21</v>
      </c>
      <c r="B404" s="19"/>
      <c r="C404" s="28"/>
      <c r="D404" s="29"/>
      <c r="E404" s="93" t="s">
        <v>852</v>
      </c>
      <c r="F404" s="22" t="s">
        <v>895</v>
      </c>
      <c r="G404" s="22" t="s">
        <v>896</v>
      </c>
      <c r="H404" s="29"/>
      <c r="I404" s="29"/>
      <c r="J404" s="141"/>
      <c r="K404" s="31"/>
      <c r="L404" s="22" t="s">
        <v>897</v>
      </c>
      <c r="M404" s="24"/>
      <c r="N404" s="24"/>
      <c r="O404" s="24"/>
      <c r="P404" s="30"/>
      <c r="Q404" s="30"/>
      <c r="R404" s="24"/>
      <c r="S404" s="24"/>
      <c r="T404" s="24"/>
      <c r="U404" s="25">
        <f t="shared" si="126"/>
        <v>0</v>
      </c>
      <c r="V404" s="24"/>
      <c r="W404" s="24"/>
      <c r="X404" s="31"/>
      <c r="Y404" s="25">
        <f t="shared" si="127"/>
        <v>0</v>
      </c>
      <c r="Z404" s="24"/>
      <c r="AA404" s="24"/>
      <c r="AB404" s="24"/>
      <c r="AC404" s="25">
        <f t="shared" si="128"/>
        <v>0</v>
      </c>
      <c r="AD404" s="24"/>
      <c r="AE404" s="24"/>
      <c r="AF404" s="24"/>
      <c r="AG404" s="25">
        <f t="shared" si="129"/>
        <v>0</v>
      </c>
      <c r="AH404" s="25">
        <f t="shared" si="130"/>
        <v>0</v>
      </c>
      <c r="AI404" s="26">
        <f t="shared" si="131"/>
        <v>0</v>
      </c>
      <c r="AJ404" s="27">
        <f t="shared" si="132"/>
        <v>0</v>
      </c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</row>
    <row r="405" spans="1:106" ht="12.75" customHeight="1" outlineLevel="1" x14ac:dyDescent="0.25">
      <c r="A405" s="19">
        <v>22</v>
      </c>
      <c r="B405" s="19"/>
      <c r="C405" s="28"/>
      <c r="D405" s="29"/>
      <c r="E405" s="30"/>
      <c r="F405" s="30"/>
      <c r="G405" s="30"/>
      <c r="H405" s="29"/>
      <c r="I405" s="29"/>
      <c r="J405" s="128"/>
      <c r="K405" s="31"/>
      <c r="L405" s="30"/>
      <c r="M405" s="24"/>
      <c r="N405" s="24"/>
      <c r="O405" s="24"/>
      <c r="P405" s="30"/>
      <c r="Q405" s="30"/>
      <c r="R405" s="24"/>
      <c r="S405" s="24"/>
      <c r="T405" s="24"/>
      <c r="U405" s="25">
        <f>SUM(R405:T405)</f>
        <v>0</v>
      </c>
      <c r="V405" s="24"/>
      <c r="W405" s="24"/>
      <c r="X405" s="24"/>
      <c r="Y405" s="25">
        <f>SUM(V405:X405)</f>
        <v>0</v>
      </c>
      <c r="Z405" s="24"/>
      <c r="AA405" s="24"/>
      <c r="AB405" s="24"/>
      <c r="AC405" s="25">
        <f>SUM(Z405:AB405)</f>
        <v>0</v>
      </c>
      <c r="AD405" s="24"/>
      <c r="AE405" s="24"/>
      <c r="AF405" s="24"/>
      <c r="AG405" s="25">
        <f>SUM(AD405:AF405)</f>
        <v>0</v>
      </c>
      <c r="AH405" s="25">
        <f>SUM(U405,Y405,AC405,AG405)</f>
        <v>0</v>
      </c>
      <c r="AI405" s="26">
        <f>IF(ISERROR(AH405/J405),0,AH405/J405)</f>
        <v>0</v>
      </c>
      <c r="AJ405" s="27">
        <f>IF(ISERROR(AH405/$AH$412),"-",AH405/$AH$412)</f>
        <v>0</v>
      </c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</row>
    <row r="406" spans="1:106" s="37" customFormat="1" ht="12.75" customHeight="1" x14ac:dyDescent="0.25">
      <c r="A406" s="117" t="s">
        <v>853</v>
      </c>
      <c r="B406" s="119"/>
      <c r="C406" s="119"/>
      <c r="D406" s="119"/>
      <c r="E406" s="119"/>
      <c r="F406" s="119"/>
      <c r="G406" s="119"/>
      <c r="H406" s="119"/>
      <c r="I406" s="120"/>
      <c r="J406" s="33">
        <f>SUM(J384:J405)</f>
        <v>201260000</v>
      </c>
      <c r="K406" s="33">
        <f>SUM(K384:K405)</f>
        <v>187170000</v>
      </c>
      <c r="L406" s="32"/>
      <c r="M406" s="33">
        <f>SUM(M384:M405)</f>
        <v>0</v>
      </c>
      <c r="N406" s="33">
        <f>SUM(N384:N405)</f>
        <v>0</v>
      </c>
      <c r="O406" s="33">
        <f>SUM(O384:O405)</f>
        <v>0</v>
      </c>
      <c r="P406" s="34"/>
      <c r="Q406" s="35"/>
      <c r="R406" s="33">
        <f t="shared" ref="R406:AH406" si="133">SUM(R384:R405)</f>
        <v>0</v>
      </c>
      <c r="S406" s="33">
        <f t="shared" si="133"/>
        <v>0</v>
      </c>
      <c r="T406" s="33">
        <f t="shared" si="133"/>
        <v>82196000</v>
      </c>
      <c r="U406" s="33">
        <f t="shared" si="133"/>
        <v>82196000</v>
      </c>
      <c r="V406" s="33">
        <f t="shared" si="133"/>
        <v>73940000</v>
      </c>
      <c r="W406" s="33">
        <f t="shared" si="133"/>
        <v>27944000</v>
      </c>
      <c r="X406" s="33">
        <f t="shared" si="133"/>
        <v>3090000</v>
      </c>
      <c r="Y406" s="33">
        <f t="shared" si="133"/>
        <v>104974000</v>
      </c>
      <c r="Z406" s="33">
        <f t="shared" si="133"/>
        <v>0</v>
      </c>
      <c r="AA406" s="33">
        <f t="shared" si="133"/>
        <v>0</v>
      </c>
      <c r="AB406" s="33">
        <f t="shared" si="133"/>
        <v>0</v>
      </c>
      <c r="AC406" s="33">
        <f t="shared" si="133"/>
        <v>0</v>
      </c>
      <c r="AD406" s="33">
        <f t="shared" si="133"/>
        <v>0</v>
      </c>
      <c r="AE406" s="33">
        <f t="shared" si="133"/>
        <v>0</v>
      </c>
      <c r="AF406" s="33">
        <f t="shared" si="133"/>
        <v>0</v>
      </c>
      <c r="AG406" s="33">
        <f t="shared" si="133"/>
        <v>0</v>
      </c>
      <c r="AH406" s="33">
        <f t="shared" si="133"/>
        <v>187170000</v>
      </c>
      <c r="AI406" s="36">
        <f>IF(ISERROR(AH406/J406),0,AH406/J406)</f>
        <v>0.92999105634502632</v>
      </c>
      <c r="AJ406" s="36">
        <f>IF(ISERROR(AH406/$AH$412),0,AH406/$AH$412)</f>
        <v>3.3607753294787365E-2</v>
      </c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</row>
    <row r="407" spans="1:106" ht="12.75" customHeight="1" x14ac:dyDescent="0.25">
      <c r="A407" s="129" t="s">
        <v>76</v>
      </c>
      <c r="B407" s="130"/>
      <c r="C407" s="130"/>
      <c r="D407" s="130"/>
      <c r="E407" s="131"/>
      <c r="F407" s="9"/>
      <c r="G407" s="10"/>
      <c r="H407" s="11"/>
      <c r="I407" s="11"/>
      <c r="J407" s="127">
        <v>2013092040</v>
      </c>
      <c r="K407" s="13"/>
      <c r="L407" s="14"/>
      <c r="M407" s="15"/>
      <c r="N407" s="15"/>
      <c r="O407" s="15"/>
      <c r="P407" s="10"/>
      <c r="Q407" s="16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7"/>
      <c r="AJ407" s="17"/>
    </row>
    <row r="408" spans="1:106" outlineLevel="1" x14ac:dyDescent="0.25">
      <c r="A408" s="19">
        <v>1</v>
      </c>
      <c r="B408" s="19"/>
      <c r="C408" s="50"/>
      <c r="D408" s="51"/>
      <c r="E408" s="68"/>
      <c r="F408" s="69"/>
      <c r="G408" s="70"/>
      <c r="H408" s="53"/>
      <c r="I408" s="55"/>
      <c r="J408" s="141"/>
      <c r="K408" s="71">
        <v>454538236</v>
      </c>
      <c r="L408" s="22" t="s">
        <v>303</v>
      </c>
      <c r="M408" s="47"/>
      <c r="N408" s="72"/>
      <c r="O408" s="47"/>
      <c r="P408" s="73"/>
      <c r="Q408" s="73"/>
      <c r="R408" s="24"/>
      <c r="S408" s="24">
        <v>67723816</v>
      </c>
      <c r="T408" s="24">
        <v>37219903</v>
      </c>
      <c r="U408" s="25">
        <f>SUM(R408:T408)</f>
        <v>104943719</v>
      </c>
      <c r="V408" s="24">
        <v>33165659</v>
      </c>
      <c r="W408" s="24">
        <v>36859344</v>
      </c>
      <c r="X408" s="24">
        <v>32415426</v>
      </c>
      <c r="Y408" s="25">
        <f>SUM(V408:X408)</f>
        <v>102440429</v>
      </c>
      <c r="Z408" s="24"/>
      <c r="AA408" s="24"/>
      <c r="AB408" s="24"/>
      <c r="AC408" s="25">
        <f>SUM(Z408:AB408)</f>
        <v>0</v>
      </c>
      <c r="AD408" s="24"/>
      <c r="AE408" s="24">
        <v>0</v>
      </c>
      <c r="AF408" s="24">
        <v>0</v>
      </c>
      <c r="AG408" s="25">
        <f>SUM(AD408:AF408)</f>
        <v>0</v>
      </c>
      <c r="AH408" s="25">
        <f>SUM(U408,Y408,AC408,AG408)</f>
        <v>207384148</v>
      </c>
      <c r="AI408" s="26">
        <f>IF(ISERROR(AH408/J407),0,AH408/J407)</f>
        <v>0.10301771795789327</v>
      </c>
      <c r="AJ408" s="27">
        <f>IF(ISERROR(AH408/$AH$412),"-",AH408/$AH$412)</f>
        <v>3.7237352584461564E-2</v>
      </c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</row>
    <row r="409" spans="1:106" outlineLevel="1" x14ac:dyDescent="0.25">
      <c r="A409" s="19">
        <v>2</v>
      </c>
      <c r="B409" s="19"/>
      <c r="C409" s="50"/>
      <c r="D409" s="51"/>
      <c r="E409" s="68"/>
      <c r="F409" s="69"/>
      <c r="G409" s="70"/>
      <c r="H409" s="53"/>
      <c r="I409" s="55"/>
      <c r="J409" s="141"/>
      <c r="K409" s="71">
        <f>1051710496+176169000</f>
        <v>1227879496</v>
      </c>
      <c r="L409" s="22" t="s">
        <v>304</v>
      </c>
      <c r="M409" s="47"/>
      <c r="N409" s="72"/>
      <c r="O409" s="47"/>
      <c r="P409" s="73"/>
      <c r="Q409" s="73"/>
      <c r="R409" s="24"/>
      <c r="S409" s="24">
        <f>102080943+4141200</f>
        <v>106222143</v>
      </c>
      <c r="T409" s="24">
        <f>58953463+13492349</f>
        <v>72445812</v>
      </c>
      <c r="U409" s="25">
        <f>SUM(R409:T409)</f>
        <v>178667955</v>
      </c>
      <c r="V409" s="24">
        <f>121911932+6195996</f>
        <v>128107928</v>
      </c>
      <c r="W409" s="24">
        <f>67976773+12607952</f>
        <v>80584725</v>
      </c>
      <c r="X409" s="24">
        <f>13874246+2198838</f>
        <v>16073084</v>
      </c>
      <c r="Y409" s="25">
        <f>SUM(V409:X409)</f>
        <v>224765737</v>
      </c>
      <c r="Z409" s="24"/>
      <c r="AA409" s="24"/>
      <c r="AB409" s="24"/>
      <c r="AC409" s="25">
        <f>SUM(Z409:AB409)</f>
        <v>0</v>
      </c>
      <c r="AD409" s="24"/>
      <c r="AE409" s="24">
        <v>0</v>
      </c>
      <c r="AF409" s="24">
        <v>0</v>
      </c>
      <c r="AG409" s="25">
        <f>SUM(AD409:AF409)</f>
        <v>0</v>
      </c>
      <c r="AH409" s="25">
        <f>SUM(U409,Y409,AC409,AG409)</f>
        <v>403433692</v>
      </c>
      <c r="AI409" s="26">
        <f>IF(ISERROR(AH409/J407),0,AH409/J407)</f>
        <v>0.20040499092132916</v>
      </c>
      <c r="AJ409" s="27">
        <f>IF(ISERROR(AH409/$AH$412),"-",AH409/$AH$412)</f>
        <v>7.2439493463382118E-2</v>
      </c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</row>
    <row r="410" spans="1:106" outlineLevel="1" x14ac:dyDescent="0.25">
      <c r="A410" s="19">
        <v>3</v>
      </c>
      <c r="B410" s="19"/>
      <c r="C410" s="50"/>
      <c r="D410" s="51"/>
      <c r="E410" s="68"/>
      <c r="F410" s="69"/>
      <c r="G410" s="70"/>
      <c r="H410" s="53"/>
      <c r="I410" s="55"/>
      <c r="J410" s="128"/>
      <c r="K410" s="71">
        <v>3441242</v>
      </c>
      <c r="L410" s="22" t="s">
        <v>854</v>
      </c>
      <c r="M410" s="47"/>
      <c r="N410" s="72"/>
      <c r="O410" s="47"/>
      <c r="P410" s="73"/>
      <c r="Q410" s="73"/>
      <c r="R410" s="24"/>
      <c r="S410" s="24"/>
      <c r="T410" s="24"/>
      <c r="U410" s="25">
        <f>SUM(R410:T410)</f>
        <v>0</v>
      </c>
      <c r="V410" s="24">
        <v>3441242</v>
      </c>
      <c r="W410" s="24"/>
      <c r="X410" s="24"/>
      <c r="Y410" s="25">
        <f>SUM(V410:X410)</f>
        <v>3441242</v>
      </c>
      <c r="Z410" s="24"/>
      <c r="AA410" s="24"/>
      <c r="AB410" s="24"/>
      <c r="AC410" s="25">
        <f>SUM(Z410:AB410)</f>
        <v>0</v>
      </c>
      <c r="AD410" s="24"/>
      <c r="AE410" s="24">
        <v>0</v>
      </c>
      <c r="AF410" s="24">
        <v>0</v>
      </c>
      <c r="AG410" s="25">
        <f>SUM(AD410:AF410)</f>
        <v>0</v>
      </c>
      <c r="AH410" s="25">
        <f>SUM(U410,Y410,AC410,AG410)</f>
        <v>3441242</v>
      </c>
      <c r="AI410" s="26">
        <f>IF(ISERROR(AH410/J408),0,AH410/J408)</f>
        <v>0</v>
      </c>
      <c r="AJ410" s="27">
        <f>IF(ISERROR(AH410/$AH$412),"-",AH410/$AH$412)</f>
        <v>6.179003695232178E-4</v>
      </c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</row>
    <row r="411" spans="1:106" s="37" customFormat="1" ht="12.75" customHeight="1" x14ac:dyDescent="0.25">
      <c r="A411" s="129" t="s">
        <v>79</v>
      </c>
      <c r="B411" s="130"/>
      <c r="C411" s="130"/>
      <c r="D411" s="130"/>
      <c r="E411" s="131"/>
      <c r="F411" s="129"/>
      <c r="G411" s="130"/>
      <c r="H411" s="130"/>
      <c r="I411" s="130"/>
      <c r="J411" s="74">
        <f>J407</f>
        <v>2013092040</v>
      </c>
      <c r="K411" s="74">
        <f>SUM(K408:K410)</f>
        <v>1685858974</v>
      </c>
      <c r="L411" s="75"/>
      <c r="M411" s="74">
        <f>SUM(M408:M408)</f>
        <v>0</v>
      </c>
      <c r="N411" s="74">
        <f>SUM(N408:N408)</f>
        <v>0</v>
      </c>
      <c r="O411" s="74">
        <f>SUM(O408:O408)</f>
        <v>0</v>
      </c>
      <c r="P411" s="76"/>
      <c r="Q411" s="38"/>
      <c r="R411" s="74">
        <f t="shared" ref="R411:AH411" si="134">SUM(R408:R410)</f>
        <v>0</v>
      </c>
      <c r="S411" s="74">
        <f t="shared" si="134"/>
        <v>173945959</v>
      </c>
      <c r="T411" s="74">
        <f t="shared" si="134"/>
        <v>109665715</v>
      </c>
      <c r="U411" s="74">
        <f t="shared" si="134"/>
        <v>283611674</v>
      </c>
      <c r="V411" s="74">
        <f t="shared" si="134"/>
        <v>164714829</v>
      </c>
      <c r="W411" s="74">
        <f t="shared" si="134"/>
        <v>117444069</v>
      </c>
      <c r="X411" s="74">
        <f t="shared" si="134"/>
        <v>48488510</v>
      </c>
      <c r="Y411" s="74">
        <f t="shared" si="134"/>
        <v>330647408</v>
      </c>
      <c r="Z411" s="74">
        <f t="shared" si="134"/>
        <v>0</v>
      </c>
      <c r="AA411" s="74">
        <f t="shared" si="134"/>
        <v>0</v>
      </c>
      <c r="AB411" s="74">
        <f t="shared" si="134"/>
        <v>0</v>
      </c>
      <c r="AC411" s="74">
        <f t="shared" si="134"/>
        <v>0</v>
      </c>
      <c r="AD411" s="74">
        <f t="shared" si="134"/>
        <v>0</v>
      </c>
      <c r="AE411" s="74">
        <f t="shared" si="134"/>
        <v>0</v>
      </c>
      <c r="AF411" s="74">
        <f t="shared" si="134"/>
        <v>0</v>
      </c>
      <c r="AG411" s="74">
        <f t="shared" si="134"/>
        <v>0</v>
      </c>
      <c r="AH411" s="74">
        <f t="shared" si="134"/>
        <v>614259082</v>
      </c>
      <c r="AI411" s="77">
        <f>IF(ISERROR(AH411/J411),0,AH411/J411)</f>
        <v>0.30513213990950955</v>
      </c>
      <c r="AJ411" s="77">
        <f>IF(ISERROR(AH411/$AH$412),0,AH411/$AH$412)</f>
        <v>0.1102947464173669</v>
      </c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</row>
    <row r="412" spans="1:106" s="78" customFormat="1" ht="15" customHeight="1" x14ac:dyDescent="0.25">
      <c r="A412" s="138" t="str">
        <f>"TOTAL ASIG."&amp;" "&amp;$A$5</f>
        <v>TOTAL ASIG. 24-03-341 "Sistema de Apoyo a la Selección de Beneficios Sociales"</v>
      </c>
      <c r="B412" s="139"/>
      <c r="C412" s="139"/>
      <c r="D412" s="139"/>
      <c r="E412" s="139"/>
      <c r="F412" s="139"/>
      <c r="G412" s="139"/>
      <c r="H412" s="139"/>
      <c r="I412" s="140"/>
      <c r="J412" s="33">
        <f>SUM(J16,J29,J40,J59,J99,J135,J168,J204,J240,J279,J292,J305,J320,J327,J382,J411,J406)</f>
        <v>6988416000</v>
      </c>
      <c r="K412" s="33">
        <f>SUM(K16,K29,K40,K59,K99,K135,K168,K204,K240,K279,K292,K305,K320,K327,K382,K411,K406)</f>
        <v>6640850486</v>
      </c>
      <c r="L412" s="32"/>
      <c r="M412" s="33">
        <f>+M16+M29+M40+M59+M99+M135+M168+M204+M240+M279+M292+M305+M382+M320+M327+M411</f>
        <v>0</v>
      </c>
      <c r="N412" s="33">
        <f>+N16+N29+N40+N59+N99+N135+N168+N204+N240+N279+N292+N305+N382+N320+N327+N411</f>
        <v>0</v>
      </c>
      <c r="O412" s="33">
        <f>+O16+O29+O40+O59+O99+O135+O168+O204+O240+O279+O292+O305+O382+O320+O327+O411</f>
        <v>0</v>
      </c>
      <c r="P412" s="34"/>
      <c r="Q412" s="35"/>
      <c r="R412" s="33">
        <f t="shared" ref="R412:AH412" si="135">SUM(R16,R29,R40,R59,R99,R135,R168,R204,R240,R279,R292,R305,R320,R327,R382,R411,R406)</f>
        <v>0</v>
      </c>
      <c r="S412" s="33">
        <f t="shared" si="135"/>
        <v>174214309</v>
      </c>
      <c r="T412" s="33">
        <f t="shared" si="135"/>
        <v>1948066581</v>
      </c>
      <c r="U412" s="33">
        <f t="shared" si="135"/>
        <v>2122280890</v>
      </c>
      <c r="V412" s="33">
        <f t="shared" si="135"/>
        <v>2767304205</v>
      </c>
      <c r="W412" s="33">
        <f t="shared" si="135"/>
        <v>473368017</v>
      </c>
      <c r="X412" s="33">
        <f t="shared" si="135"/>
        <v>206297482</v>
      </c>
      <c r="Y412" s="33">
        <f t="shared" si="135"/>
        <v>3446969704</v>
      </c>
      <c r="Z412" s="33">
        <f t="shared" si="135"/>
        <v>0</v>
      </c>
      <c r="AA412" s="33">
        <f t="shared" si="135"/>
        <v>0</v>
      </c>
      <c r="AB412" s="33">
        <f t="shared" si="135"/>
        <v>0</v>
      </c>
      <c r="AC412" s="33">
        <f t="shared" si="135"/>
        <v>0</v>
      </c>
      <c r="AD412" s="33">
        <f t="shared" si="135"/>
        <v>0</v>
      </c>
      <c r="AE412" s="33">
        <f t="shared" si="135"/>
        <v>0</v>
      </c>
      <c r="AF412" s="33">
        <f t="shared" si="135"/>
        <v>0</v>
      </c>
      <c r="AG412" s="33">
        <f t="shared" si="135"/>
        <v>0</v>
      </c>
      <c r="AH412" s="33">
        <f t="shared" si="135"/>
        <v>5569250594</v>
      </c>
      <c r="AI412" s="36">
        <f>IF(ISERROR(AH412/J412),0,AH412/J412)</f>
        <v>0.79692602644147115</v>
      </c>
      <c r="AJ412" s="36">
        <f>IF(ISERROR(AH412/$AH$412),0,AH412/$AH$412)</f>
        <v>1</v>
      </c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</row>
    <row r="413" spans="1:106" x14ac:dyDescent="0.25">
      <c r="J413" s="80"/>
      <c r="R413" s="80"/>
      <c r="S413" s="80"/>
      <c r="T413" s="80"/>
      <c r="V413" s="80"/>
      <c r="W413" s="80"/>
      <c r="X413" s="80"/>
      <c r="Z413" s="80"/>
      <c r="AA413" s="80"/>
      <c r="AB413" s="80"/>
      <c r="AD413" s="80"/>
      <c r="AE413" s="80"/>
      <c r="AF413" s="80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</row>
    <row r="414" spans="1:106" x14ac:dyDescent="0.25">
      <c r="J414" s="80"/>
      <c r="R414" s="80"/>
      <c r="S414" s="80"/>
      <c r="T414" s="80"/>
      <c r="V414" s="80"/>
      <c r="W414" s="80"/>
      <c r="X414" s="80"/>
      <c r="Z414" s="80"/>
      <c r="AA414" s="80"/>
      <c r="AB414" s="80"/>
      <c r="AD414" s="80"/>
      <c r="AE414" s="80"/>
      <c r="AF414" s="80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</row>
    <row r="415" spans="1:106" x14ac:dyDescent="0.25">
      <c r="J415" s="80"/>
      <c r="R415" s="80"/>
      <c r="S415" s="80"/>
      <c r="T415" s="80"/>
      <c r="V415" s="80"/>
      <c r="W415" s="80"/>
      <c r="X415" s="80"/>
      <c r="Z415" s="80"/>
      <c r="AA415" s="80"/>
      <c r="AB415" s="80"/>
      <c r="AD415" s="80"/>
      <c r="AE415" s="80"/>
      <c r="AF415" s="80"/>
    </row>
    <row r="416" spans="1:106" x14ac:dyDescent="0.25">
      <c r="J416" s="80"/>
      <c r="R416" s="80"/>
      <c r="S416" s="80"/>
      <c r="T416" s="80"/>
      <c r="V416" s="80"/>
      <c r="W416" s="80"/>
      <c r="X416" s="80"/>
      <c r="Z416" s="80"/>
      <c r="AA416" s="80"/>
      <c r="AB416" s="80"/>
      <c r="AD416" s="80"/>
      <c r="AE416" s="80"/>
      <c r="AF416" s="80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</row>
    <row r="417" spans="1:32" x14ac:dyDescent="0.25">
      <c r="J417" s="80"/>
      <c r="R417" s="80"/>
      <c r="S417" s="80"/>
      <c r="T417" s="80"/>
      <c r="V417" s="80"/>
      <c r="W417" s="80"/>
      <c r="X417" s="80"/>
      <c r="Z417" s="80"/>
      <c r="AA417" s="80"/>
      <c r="AB417" s="80"/>
      <c r="AD417" s="80"/>
      <c r="AE417" s="80"/>
      <c r="AF417" s="80"/>
    </row>
    <row r="418" spans="1:32" x14ac:dyDescent="0.25">
      <c r="J418" s="80"/>
      <c r="R418" s="80"/>
      <c r="S418" s="80"/>
      <c r="T418" s="80"/>
      <c r="V418" s="80"/>
      <c r="W418" s="80"/>
      <c r="X418" s="80"/>
      <c r="Z418" s="80"/>
      <c r="AA418" s="80"/>
      <c r="AB418" s="80"/>
      <c r="AD418" s="80"/>
      <c r="AE418" s="80"/>
      <c r="AF418" s="80"/>
    </row>
    <row r="419" spans="1:32" x14ac:dyDescent="0.25">
      <c r="J419" s="80"/>
      <c r="R419" s="80"/>
      <c r="S419" s="80"/>
      <c r="T419" s="80"/>
      <c r="V419" s="80"/>
      <c r="W419" s="80"/>
      <c r="X419" s="80"/>
      <c r="Z419" s="80"/>
      <c r="AA419" s="80"/>
      <c r="AB419" s="80"/>
      <c r="AD419" s="80"/>
      <c r="AE419" s="80"/>
      <c r="AF419" s="80"/>
    </row>
    <row r="420" spans="1:32" x14ac:dyDescent="0.25">
      <c r="J420" s="80"/>
      <c r="R420" s="80"/>
      <c r="S420" s="80"/>
      <c r="T420" s="80"/>
      <c r="V420" s="80"/>
      <c r="W420" s="80"/>
      <c r="X420" s="80"/>
      <c r="Z420" s="80"/>
      <c r="AA420" s="80"/>
      <c r="AB420" s="80"/>
      <c r="AD420" s="80"/>
      <c r="AE420" s="80"/>
      <c r="AF420" s="80"/>
    </row>
    <row r="421" spans="1:32" x14ac:dyDescent="0.25">
      <c r="A421" s="2"/>
      <c r="J421" s="80"/>
      <c r="R421" s="80"/>
      <c r="S421" s="80"/>
      <c r="T421" s="80"/>
      <c r="V421" s="80"/>
      <c r="W421" s="80"/>
      <c r="X421" s="80"/>
      <c r="Z421" s="80"/>
      <c r="AA421" s="80"/>
      <c r="AB421" s="80"/>
      <c r="AD421" s="80"/>
      <c r="AE421" s="80"/>
      <c r="AF421" s="80"/>
    </row>
    <row r="422" spans="1:32" x14ac:dyDescent="0.25">
      <c r="A422" s="2"/>
      <c r="J422" s="80"/>
      <c r="R422" s="80"/>
      <c r="S422" s="80"/>
      <c r="T422" s="80"/>
      <c r="V422" s="80"/>
      <c r="W422" s="80"/>
      <c r="X422" s="80"/>
      <c r="Z422" s="80"/>
      <c r="AA422" s="80"/>
      <c r="AB422" s="80"/>
      <c r="AD422" s="80"/>
      <c r="AE422" s="80"/>
      <c r="AF422" s="80"/>
    </row>
    <row r="423" spans="1:32" x14ac:dyDescent="0.25">
      <c r="A423" s="2"/>
      <c r="J423" s="80"/>
      <c r="R423" s="80"/>
      <c r="S423" s="80"/>
      <c r="T423" s="80"/>
      <c r="V423" s="80"/>
      <c r="W423" s="80"/>
      <c r="X423" s="80"/>
      <c r="Z423" s="80"/>
      <c r="AA423" s="80"/>
      <c r="AB423" s="80"/>
      <c r="AD423" s="80"/>
      <c r="AE423" s="80"/>
      <c r="AF423" s="80"/>
    </row>
    <row r="424" spans="1:32" x14ac:dyDescent="0.25">
      <c r="A424" s="2"/>
      <c r="J424" s="80"/>
      <c r="R424" s="80"/>
      <c r="S424" s="80"/>
      <c r="T424" s="80"/>
      <c r="V424" s="80"/>
      <c r="W424" s="80"/>
      <c r="X424" s="80"/>
      <c r="Z424" s="80"/>
      <c r="AA424" s="80"/>
      <c r="AB424" s="80"/>
      <c r="AD424" s="80"/>
      <c r="AE424" s="80"/>
      <c r="AF424" s="80"/>
    </row>
    <row r="425" spans="1:32" x14ac:dyDescent="0.25">
      <c r="A425" s="2"/>
      <c r="J425" s="80"/>
      <c r="R425" s="80"/>
      <c r="S425" s="80"/>
      <c r="T425" s="80"/>
      <c r="V425" s="80"/>
      <c r="W425" s="80"/>
      <c r="X425" s="80"/>
      <c r="Z425" s="80"/>
      <c r="AA425" s="80"/>
      <c r="AB425" s="80"/>
      <c r="AD425" s="80"/>
      <c r="AE425" s="80"/>
      <c r="AF425" s="80"/>
    </row>
    <row r="426" spans="1:32" x14ac:dyDescent="0.25">
      <c r="A426" s="2"/>
      <c r="J426" s="80"/>
      <c r="R426" s="80"/>
      <c r="S426" s="80"/>
      <c r="T426" s="80"/>
      <c r="V426" s="80"/>
      <c r="W426" s="80"/>
      <c r="X426" s="80"/>
      <c r="Z426" s="80"/>
      <c r="AA426" s="80"/>
      <c r="AB426" s="80"/>
      <c r="AD426" s="80"/>
      <c r="AE426" s="80"/>
      <c r="AF426" s="80"/>
    </row>
    <row r="427" spans="1:32" x14ac:dyDescent="0.25">
      <c r="A427" s="2"/>
      <c r="J427" s="80"/>
      <c r="R427" s="80"/>
      <c r="S427" s="80"/>
      <c r="T427" s="80"/>
      <c r="V427" s="80"/>
      <c r="W427" s="80"/>
      <c r="X427" s="80"/>
      <c r="Z427" s="80"/>
      <c r="AA427" s="80"/>
      <c r="AB427" s="80"/>
      <c r="AD427" s="80"/>
      <c r="AE427" s="80"/>
      <c r="AF427" s="80"/>
    </row>
    <row r="428" spans="1:32" x14ac:dyDescent="0.25">
      <c r="A428" s="2"/>
      <c r="J428" s="80"/>
      <c r="R428" s="80"/>
      <c r="S428" s="80"/>
      <c r="T428" s="80"/>
      <c r="V428" s="80"/>
      <c r="W428" s="80"/>
      <c r="X428" s="80"/>
      <c r="Z428" s="80"/>
      <c r="AA428" s="80"/>
      <c r="AB428" s="80"/>
      <c r="AD428" s="80"/>
      <c r="AE428" s="80"/>
      <c r="AF428" s="80"/>
    </row>
    <row r="429" spans="1:32" x14ac:dyDescent="0.25">
      <c r="A429" s="2"/>
      <c r="J429" s="80"/>
      <c r="R429" s="80"/>
      <c r="S429" s="80"/>
      <c r="T429" s="80"/>
      <c r="V429" s="80"/>
      <c r="W429" s="80"/>
      <c r="X429" s="80"/>
      <c r="Z429" s="80"/>
      <c r="AA429" s="80"/>
      <c r="AB429" s="80"/>
      <c r="AD429" s="80"/>
      <c r="AE429" s="80"/>
      <c r="AF429" s="80"/>
    </row>
    <row r="431" spans="1:32" x14ac:dyDescent="0.25">
      <c r="E431" s="84"/>
    </row>
  </sheetData>
  <mergeCells count="81">
    <mergeCell ref="A412:I412"/>
    <mergeCell ref="A328:E328"/>
    <mergeCell ref="J329:J381"/>
    <mergeCell ref="A382:I382"/>
    <mergeCell ref="A407:E407"/>
    <mergeCell ref="A411:E411"/>
    <mergeCell ref="F411:I411"/>
    <mergeCell ref="A383:E383"/>
    <mergeCell ref="J384:J405"/>
    <mergeCell ref="A406:I406"/>
    <mergeCell ref="J407:J410"/>
    <mergeCell ref="A327:I327"/>
    <mergeCell ref="A280:E280"/>
    <mergeCell ref="J281:J291"/>
    <mergeCell ref="A292:I292"/>
    <mergeCell ref="A293:E293"/>
    <mergeCell ref="J294:J304"/>
    <mergeCell ref="A305:I305"/>
    <mergeCell ref="A306:E306"/>
    <mergeCell ref="J307:J319"/>
    <mergeCell ref="A320:I320"/>
    <mergeCell ref="A321:E321"/>
    <mergeCell ref="J322:J326"/>
    <mergeCell ref="A279:I279"/>
    <mergeCell ref="A136:E136"/>
    <mergeCell ref="J137:J167"/>
    <mergeCell ref="A168:I168"/>
    <mergeCell ref="A169:E169"/>
    <mergeCell ref="J170:J203"/>
    <mergeCell ref="A204:I204"/>
    <mergeCell ref="A205:E205"/>
    <mergeCell ref="J206:J239"/>
    <mergeCell ref="A240:I240"/>
    <mergeCell ref="A241:E241"/>
    <mergeCell ref="J242:J278"/>
    <mergeCell ref="A135:I135"/>
    <mergeCell ref="A30:E30"/>
    <mergeCell ref="J31:J39"/>
    <mergeCell ref="A40:I40"/>
    <mergeCell ref="A41:E41"/>
    <mergeCell ref="J42:J58"/>
    <mergeCell ref="A59:I59"/>
    <mergeCell ref="A60:E60"/>
    <mergeCell ref="J61:J98"/>
    <mergeCell ref="A99:I99"/>
    <mergeCell ref="A100:E100"/>
    <mergeCell ref="J101:J134"/>
    <mergeCell ref="A8:E8"/>
    <mergeCell ref="J9:J15"/>
    <mergeCell ref="A16:I16"/>
    <mergeCell ref="A17:E17"/>
    <mergeCell ref="J18:J28"/>
    <mergeCell ref="A29:I29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phoneticPr fontId="91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243:D278 D307:D319 D281:D291 D101:D134 D42:D58 D31:D39 D384:D405 D294:D304 D9:D15 D18:D28 D207:D239 D170:D203 D322:D326 D137:D167 D329:D381" xr:uid="{00000000-0002-0000-0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243:I278 H307:I319 H281:I291 H101:I134 H42:I58 H31:I39 H384:I405 H18:I28 H10:I15 H207:I239 H294:I304 H170:I203 H322:I326 H137:I167 H329:I381" xr:uid="{00000000-0002-0000-0600-000003000000}">
      <formula1>42005</formula1>
    </dataValidation>
    <dataValidation allowBlank="1" showInputMessage="1" showErrorMessage="1" errorTitle="Sólo números" error="Sólo ingresar números sin letras_x000a_" sqref="O241:O278 O306:O319 O280:O291 O136:O167 O100:O134 O41:O58 O30:O39 O407:O410 O383:O405 O17:O28 O8:O15 O60:O98 O169:O203 P281 O205:O239 O293:O304 O321:O326 O328:O381" xr:uid="{00000000-0002-0000-0600-000004000000}"/>
    <dataValidation type="textLength" operator="lessThanOrEqual" allowBlank="1" showInputMessage="1" showErrorMessage="1" errorTitle="MÁXIMO DE CARACTERES SOBREPASADO" error="Sólo 255 caracteres por celdas" sqref="C329:C381 L294:L304 C281:C291 N242 L101:L134 C42:C58 C31:C39 E9:G15 C18:C28 L61:L98 L42:L58 N206 L137:L167 Q281 L170:L203 L281:L291 L322:L326 P329:Q381 L206:L239 C384:C405 L408:L410 L9:L15 E384:G405 P18:Q28 P31:Q39 E18:G28 L18:L28 L31:L39 E31:G39 P42:Q58 C101:C134 P101:Q134 E61:G98 C170:C203 P170:Q203 E137:G167 C207:C239 E170:G203 P206:Q239 E242:G278 P282:Q291 L243:L278 C294:C304 P294:Q304 E281:G291 P307:Q319 E294:G304 C307:C319 E307:G319 P322:Q326 P408:Q410 C322:C326 L307:L319 P384:Q405 E329:G381 E408:G410 N408:N410 L329:L381 E322:G326 P9:Q15 C9:C15 N61:N98 P61:Q98 E42:G58 P137:Q167 E101:G134 C137:C167 P242:Q278 C243:C278 E206:G239 L384:L405" xr:uid="{00000000-0002-0000-0600-000005000000}">
      <formula1>255</formula1>
    </dataValidation>
    <dataValidation type="textLength" operator="lessThanOrEqual" allowBlank="1" showInputMessage="1" showErrorMessage="1" sqref="K242 T307:T318 T281:T290 V201:V202 K101:K134 K42:K58 T31:T39 T384:T403 V14 V18:V26 V103:V133 T170:T202 T206:T237 T294:T303 K408:K410 K31:K39 T42:T58 K170:K203 K206:K239 K281:K291 K294:K304 K307:K319 K322:K326 T322:T325 V387:W387 K9:K15 T9:T15 K18:K28 W19 K61:K98 V61:V98 W71 W86 K137:K167 W200 V174:V199 K329:K381 X376:X380 X329:X331 X370 V329:W380 K384:K405 W392 V394 W397 V398 X399 W402 X404 W395:X395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329:N381 T319 T291 V203 M101:N134 M42:N58 R31:S39 R18:T28 V27:V28 V134 M206 T203 T238:T239 T304 Z329:AB381 AD329:AF381 R329:T381 X272:X278 T404:T405 AD408:AF410 M18:N28 V15 AD18:AF28 Z18:AB28 M31:N39 AD31:AF39 Z31:AB39 V31:X39 R42:S58 AD42:AF58 Z42:AB58 V42:X58 W87:W98 Z101:AB134 AD101:AF134 R101:T134 V137:X167 Z170:AB203 AD170:AF203 M170:N203 R170:S203 M207:N239 AD206:AF239 V206:X239 Z206:AB239 R206:S239 M281:N291 V281:X291 AD281:AF291 Z281:AB291 R281:S291 V294:X304 Z294:AB304 AD294:AF304 M294:N304 R294:S304 M307:N319 V307:X319 AD307:AF319 Z307:AB319 R307:S319 V322:X326 Z322:AB326 AD322:AF326 M322:N326 R322:S326 T326 M384:N405 AD384:AF405 Z384:AB405 V381:X381 R384:S405 R408:T410 Z408:AB410 V408:X410 M408:M410 AD9:AF15 Z9:AB15 R9:S15 M9:N15 W9:X15 V9:V13 W20:W28 X18:X28 W18 R61:T98 M61:M98 Z61:AB98 AD61:AF98 X61:X98 W61:W70 W72:W85 W101:X134 V101:V102 M137:N167 R137:T167 AD137:AF167 Z137:AB167 W170:X203 V170:V173 M243:N278 AD242:AF278 Z242:AB278 R242:T278 M242 V260:V278 V242 W269:W278 W242:W259 X242:X268 X332:X369 X371:X375 W403:W405 V399:V405 X405 V388:V393 X396:X398 V395:V397 W388:W391 W398:W401 X400:X403 V384:W386 X384:X394 W393:W394 W396" xr:uid="{00000000-0002-0000-0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11" orientation="landscape" r:id="rId1"/>
  <ignoredErrors>
    <ignoredError sqref="K167 V167:X167" unlockedFormula="1"/>
    <ignoredError sqref="Y200" formula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2"/>
  <sheetViews>
    <sheetView topLeftCell="A7" zoomScaleNormal="100" workbookViewId="0">
      <selection activeCell="AB19" sqref="AB19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8" width="8.85546875" style="82" hidden="1" customWidth="1" outlineLevel="1"/>
    <col min="9" max="9" width="9.4257812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'24-03-341 Ind. RSH'!A5:U5</f>
        <v>24-03-341 "Sistema de Apoyo a la Selección de Beneficios Sociales"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37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+'24-03-341 Ind. RSH'!J16</f>
        <v>92020000</v>
      </c>
      <c r="C8" s="63">
        <f>+'24-03-341 Ind. RSH'!K16</f>
        <v>92020000</v>
      </c>
      <c r="D8" s="63">
        <f>+'24-03-341 Ind. RSH'!M16</f>
        <v>0</v>
      </c>
      <c r="E8" s="63">
        <f>+'24-03-341 Ind. RSH'!N16</f>
        <v>0</v>
      </c>
      <c r="F8" s="63">
        <f>+'24-03-341 Ind. RSH'!O16</f>
        <v>0</v>
      </c>
      <c r="G8" s="63">
        <f>+'24-03-341 Ind. RSH'!R16</f>
        <v>0</v>
      </c>
      <c r="H8" s="63">
        <f>+'24-03-341 Ind. RSH'!S16</f>
        <v>0</v>
      </c>
      <c r="I8" s="63">
        <f>+'24-03-341 Ind. RSH'!T16</f>
        <v>51230000</v>
      </c>
      <c r="J8" s="63">
        <f>+'24-03-341 Ind. RSH'!U16</f>
        <v>51230000</v>
      </c>
      <c r="K8" s="63">
        <f>+'24-03-341 Ind. RSH'!V16</f>
        <v>40790000</v>
      </c>
      <c r="L8" s="63">
        <f>+'24-03-341 Ind. RSH'!W16</f>
        <v>0</v>
      </c>
      <c r="M8" s="63">
        <f>+'24-03-341 Ind. RSH'!X16</f>
        <v>0</v>
      </c>
      <c r="N8" s="63">
        <f>+'24-03-341 Ind. RSH'!Y16</f>
        <v>40790000</v>
      </c>
      <c r="O8" s="63">
        <f>+'24-03-341 Ind. RSH'!Z16</f>
        <v>0</v>
      </c>
      <c r="P8" s="63">
        <f>+'24-03-341 Ind. RSH'!AA16</f>
        <v>0</v>
      </c>
      <c r="Q8" s="63">
        <f>+'24-03-341 Ind. RSH'!AB16</f>
        <v>0</v>
      </c>
      <c r="R8" s="63">
        <f>+'24-03-341 Ind. RSH'!AC16</f>
        <v>0</v>
      </c>
      <c r="S8" s="63">
        <f>+'24-03-341 Ind. RSH'!AD16</f>
        <v>0</v>
      </c>
      <c r="T8" s="63">
        <f>+'24-03-341 Ind. RSH'!AE16</f>
        <v>0</v>
      </c>
      <c r="U8" s="63">
        <f>+'24-03-341 Ind. RSH'!AF16</f>
        <v>0</v>
      </c>
      <c r="V8" s="63">
        <f>+'24-03-341 Ind. RSH'!AG16</f>
        <v>0</v>
      </c>
      <c r="W8" s="63">
        <f>+'24-03-341 Ind. RSH'!AH16</f>
        <v>92020000</v>
      </c>
      <c r="X8" s="86">
        <f>+'24-03-341 Ind. RSH'!AI16</f>
        <v>1</v>
      </c>
      <c r="Y8" s="86">
        <f>+'24-03-341 Ind. RSH'!AJ16</f>
        <v>1.652286936040142E-2</v>
      </c>
    </row>
    <row r="9" spans="1:25" ht="24.75" customHeight="1" x14ac:dyDescent="0.25">
      <c r="A9" s="85" t="s">
        <v>48</v>
      </c>
      <c r="B9" s="63">
        <f>+'24-03-341 Ind. RSH'!J29</f>
        <v>114882432</v>
      </c>
      <c r="C9" s="63">
        <f>+'24-03-341 Ind. RSH'!K29</f>
        <v>114397326</v>
      </c>
      <c r="D9" s="63">
        <f>+'24-03-341 Ind. RSH'!M29</f>
        <v>0</v>
      </c>
      <c r="E9" s="63">
        <f>+'24-03-341 Ind. RSH'!N29</f>
        <v>0</v>
      </c>
      <c r="F9" s="63">
        <f>+'24-03-341 Ind. RSH'!O29</f>
        <v>0</v>
      </c>
      <c r="G9" s="63">
        <f>+'24-03-341 Ind. RSH'!R29</f>
        <v>0</v>
      </c>
      <c r="H9" s="63">
        <f>+'24-03-341 Ind. RSH'!S29</f>
        <v>0</v>
      </c>
      <c r="I9" s="63">
        <f>+'24-03-341 Ind. RSH'!T29</f>
        <v>240380</v>
      </c>
      <c r="J9" s="63">
        <f>+'24-03-341 Ind. RSH'!U29</f>
        <v>240380</v>
      </c>
      <c r="K9" s="63">
        <f>+'24-03-341 Ind. RSH'!V29</f>
        <v>75003488</v>
      </c>
      <c r="L9" s="63">
        <f>+'24-03-341 Ind. RSH'!W29</f>
        <v>39153458</v>
      </c>
      <c r="M9" s="63">
        <f>+'24-03-341 Ind. RSH'!X29</f>
        <v>0</v>
      </c>
      <c r="N9" s="63">
        <f>+'24-03-341 Ind. RSH'!Y29</f>
        <v>114156946</v>
      </c>
      <c r="O9" s="63">
        <f>+'24-03-341 Ind. RSH'!Z29</f>
        <v>0</v>
      </c>
      <c r="P9" s="63">
        <f>+'24-03-341 Ind. RSH'!AA29</f>
        <v>0</v>
      </c>
      <c r="Q9" s="63">
        <f>+'24-03-341 Ind. RSH'!AB29</f>
        <v>0</v>
      </c>
      <c r="R9" s="63">
        <f>+'24-03-341 Ind. RSH'!AC29</f>
        <v>0</v>
      </c>
      <c r="S9" s="63">
        <f>+'24-03-341 Ind. RSH'!AD29</f>
        <v>0</v>
      </c>
      <c r="T9" s="63">
        <f>+'24-03-341 Ind. RSH'!AE29</f>
        <v>0</v>
      </c>
      <c r="U9" s="63">
        <f>+'24-03-341 Ind. RSH'!AF29</f>
        <v>0</v>
      </c>
      <c r="V9" s="63">
        <f>+'24-03-341 Ind. RSH'!AG29</f>
        <v>0</v>
      </c>
      <c r="W9" s="63">
        <f>+'24-03-341 Ind. RSH'!AH29</f>
        <v>114397326</v>
      </c>
      <c r="X9" s="86">
        <f>+'24-03-341 Ind. RSH'!AI29</f>
        <v>0.99577737003339206</v>
      </c>
      <c r="Y9" s="86">
        <f>+'24-03-341 Ind. RSH'!AJ29</f>
        <v>2.0540883206664341E-2</v>
      </c>
    </row>
    <row r="10" spans="1:25" ht="24.75" customHeight="1" x14ac:dyDescent="0.25">
      <c r="A10" s="85" t="s">
        <v>50</v>
      </c>
      <c r="B10" s="63">
        <f>+'24-03-341 Ind. RSH'!J40</f>
        <v>123360000</v>
      </c>
      <c r="C10" s="63">
        <f>+'24-03-341 Ind. RSH'!K40</f>
        <v>123360000</v>
      </c>
      <c r="D10" s="63">
        <f>+'24-03-341 Ind. RSH'!M40</f>
        <v>0</v>
      </c>
      <c r="E10" s="63">
        <f>+'24-03-341 Ind. RSH'!N40</f>
        <v>0</v>
      </c>
      <c r="F10" s="63">
        <f>+'24-03-341 Ind. RSH'!O40</f>
        <v>0</v>
      </c>
      <c r="G10" s="63">
        <f>+'24-03-341 Ind. RSH'!R40</f>
        <v>0</v>
      </c>
      <c r="H10" s="63">
        <f>+'24-03-341 Ind. RSH'!S40</f>
        <v>0</v>
      </c>
      <c r="I10" s="63">
        <f>+'24-03-341 Ind. RSH'!T40</f>
        <v>123360000</v>
      </c>
      <c r="J10" s="63">
        <f>+'24-03-341 Ind. RSH'!U40</f>
        <v>123360000</v>
      </c>
      <c r="K10" s="63">
        <f>+'24-03-341 Ind. RSH'!V40</f>
        <v>0</v>
      </c>
      <c r="L10" s="63">
        <f>+'24-03-341 Ind. RSH'!W40</f>
        <v>0</v>
      </c>
      <c r="M10" s="63">
        <f>+'24-03-341 Ind. RSH'!X40</f>
        <v>0</v>
      </c>
      <c r="N10" s="63">
        <f>+'24-03-341 Ind. RSH'!Y40</f>
        <v>0</v>
      </c>
      <c r="O10" s="63">
        <f>+'24-03-341 Ind. RSH'!Z40</f>
        <v>0</v>
      </c>
      <c r="P10" s="63">
        <f>+'24-03-341 Ind. RSH'!AA40</f>
        <v>0</v>
      </c>
      <c r="Q10" s="63">
        <f>+'24-03-341 Ind. RSH'!AB40</f>
        <v>0</v>
      </c>
      <c r="R10" s="63">
        <f>+'24-03-341 Ind. RSH'!AC40</f>
        <v>0</v>
      </c>
      <c r="S10" s="63">
        <f>+'24-03-341 Ind. RSH'!AD40</f>
        <v>0</v>
      </c>
      <c r="T10" s="63">
        <f>+'24-03-341 Ind. RSH'!AE40</f>
        <v>0</v>
      </c>
      <c r="U10" s="63">
        <f>+'24-03-341 Ind. RSH'!AF40</f>
        <v>0</v>
      </c>
      <c r="V10" s="63">
        <f>+'24-03-341 Ind. RSH'!AG40</f>
        <v>0</v>
      </c>
      <c r="W10" s="63">
        <f>+'24-03-341 Ind. RSH'!AH40</f>
        <v>123360000</v>
      </c>
      <c r="X10" s="86">
        <f>+'24-03-341 Ind. RSH'!AI40</f>
        <v>1</v>
      </c>
      <c r="Y10" s="86">
        <f>+'24-03-341 Ind. RSH'!AJ40</f>
        <v>2.2150197395121918E-2</v>
      </c>
    </row>
    <row r="11" spans="1:25" ht="24.75" customHeight="1" x14ac:dyDescent="0.25">
      <c r="A11" s="85" t="s">
        <v>52</v>
      </c>
      <c r="B11" s="63">
        <f>+'24-03-341 Ind. RSH'!J59</f>
        <v>242758350</v>
      </c>
      <c r="C11" s="63">
        <f>+'24-03-341 Ind. RSH'!K59</f>
        <v>242758350</v>
      </c>
      <c r="D11" s="63">
        <f>+'24-03-341 Ind. RSH'!M59</f>
        <v>0</v>
      </c>
      <c r="E11" s="63">
        <f>+'24-03-341 Ind. RSH'!N59</f>
        <v>0</v>
      </c>
      <c r="F11" s="63">
        <f>+'24-03-341 Ind. RSH'!O59</f>
        <v>0</v>
      </c>
      <c r="G11" s="63">
        <f>+'24-03-341 Ind. RSH'!R59</f>
        <v>0</v>
      </c>
      <c r="H11" s="63">
        <f>+'24-03-341 Ind. RSH'!S59</f>
        <v>268350</v>
      </c>
      <c r="I11" s="63">
        <f>+'24-03-341 Ind. RSH'!T59</f>
        <v>242490000</v>
      </c>
      <c r="J11" s="63">
        <f>+'24-03-341 Ind. RSH'!U59</f>
        <v>242758350</v>
      </c>
      <c r="K11" s="63">
        <f>+'24-03-341 Ind. RSH'!V59</f>
        <v>0</v>
      </c>
      <c r="L11" s="63">
        <f>+'24-03-341 Ind. RSH'!W59</f>
        <v>0</v>
      </c>
      <c r="M11" s="63">
        <f>+'24-03-341 Ind. RSH'!X59</f>
        <v>0</v>
      </c>
      <c r="N11" s="63">
        <f>+'24-03-341 Ind. RSH'!Y59</f>
        <v>0</v>
      </c>
      <c r="O11" s="63">
        <f>+'24-03-341 Ind. RSH'!Z59</f>
        <v>0</v>
      </c>
      <c r="P11" s="63">
        <f>+'24-03-341 Ind. RSH'!AA59</f>
        <v>0</v>
      </c>
      <c r="Q11" s="63">
        <f>+'24-03-341 Ind. RSH'!AB59</f>
        <v>0</v>
      </c>
      <c r="R11" s="63">
        <f>+'24-03-341 Ind. RSH'!AC59</f>
        <v>0</v>
      </c>
      <c r="S11" s="63">
        <f>+'24-03-341 Ind. RSH'!AD59</f>
        <v>0</v>
      </c>
      <c r="T11" s="63">
        <f>+'24-03-341 Ind. RSH'!AE59</f>
        <v>0</v>
      </c>
      <c r="U11" s="63">
        <f>+'24-03-341 Ind. RSH'!AF59</f>
        <v>0</v>
      </c>
      <c r="V11" s="63">
        <f>+'24-03-341 Ind. RSH'!AG59</f>
        <v>0</v>
      </c>
      <c r="W11" s="63">
        <f>+'24-03-341 Ind. RSH'!AH59</f>
        <v>242758350</v>
      </c>
      <c r="X11" s="86">
        <f>+'24-03-341 Ind. RSH'!AI59</f>
        <v>1</v>
      </c>
      <c r="Y11" s="86">
        <f>+'24-03-341 Ind. RSH'!AJ59</f>
        <v>4.3589051327935273E-2</v>
      </c>
    </row>
    <row r="12" spans="1:25" ht="24.75" customHeight="1" x14ac:dyDescent="0.25">
      <c r="A12" s="85" t="s">
        <v>54</v>
      </c>
      <c r="B12" s="63">
        <f>+'24-03-341 Ind. RSH'!J99</f>
        <v>519990000</v>
      </c>
      <c r="C12" s="63">
        <f>+'24-03-341 Ind. RSH'!K99</f>
        <v>519990000</v>
      </c>
      <c r="D12" s="63">
        <f>+'24-03-341 Ind. RSH'!M99</f>
        <v>0</v>
      </c>
      <c r="E12" s="63">
        <f>+'24-03-341 Ind. RSH'!N99</f>
        <v>0</v>
      </c>
      <c r="F12" s="63">
        <f>+'24-03-341 Ind. RSH'!O99</f>
        <v>0</v>
      </c>
      <c r="G12" s="63">
        <f>+'24-03-341 Ind. RSH'!R99</f>
        <v>0</v>
      </c>
      <c r="H12" s="63">
        <f>+'24-03-341 Ind. RSH'!S99</f>
        <v>0</v>
      </c>
      <c r="I12" s="63">
        <f>+'24-03-341 Ind. RSH'!T99</f>
        <v>0</v>
      </c>
      <c r="J12" s="63">
        <f>+'24-03-341 Ind. RSH'!U99</f>
        <v>0</v>
      </c>
      <c r="K12" s="63">
        <f>+'24-03-341 Ind. RSH'!V99</f>
        <v>475110000</v>
      </c>
      <c r="L12" s="63">
        <f>+'24-03-341 Ind. RSH'!W99</f>
        <v>44880000</v>
      </c>
      <c r="M12" s="63">
        <f>+'24-03-341 Ind. RSH'!X99</f>
        <v>0</v>
      </c>
      <c r="N12" s="63">
        <f>+'24-03-341 Ind. RSH'!Y99</f>
        <v>519990000</v>
      </c>
      <c r="O12" s="63">
        <f>+'24-03-341 Ind. RSH'!Z99</f>
        <v>0</v>
      </c>
      <c r="P12" s="63">
        <f>+'24-03-341 Ind. RSH'!AA99</f>
        <v>0</v>
      </c>
      <c r="Q12" s="63">
        <f>+'24-03-341 Ind. RSH'!AB99</f>
        <v>0</v>
      </c>
      <c r="R12" s="63">
        <f>+'24-03-341 Ind. RSH'!AC99</f>
        <v>0</v>
      </c>
      <c r="S12" s="63">
        <f>+'24-03-341 Ind. RSH'!AD99</f>
        <v>0</v>
      </c>
      <c r="T12" s="63">
        <f>+'24-03-341 Ind. RSH'!AE99</f>
        <v>0</v>
      </c>
      <c r="U12" s="63">
        <f>+'24-03-341 Ind. RSH'!AF99</f>
        <v>0</v>
      </c>
      <c r="V12" s="63">
        <f>+'24-03-341 Ind. RSH'!AG99</f>
        <v>0</v>
      </c>
      <c r="W12" s="63">
        <f>+'24-03-341 Ind. RSH'!AH99</f>
        <v>519990000</v>
      </c>
      <c r="X12" s="86">
        <f>+'24-03-341 Ind. RSH'!AI99</f>
        <v>1</v>
      </c>
      <c r="Y12" s="86">
        <f>+'24-03-341 Ind. RSH'!AJ99</f>
        <v>9.3368037803902779E-2</v>
      </c>
    </row>
    <row r="13" spans="1:25" ht="24.75" customHeight="1" x14ac:dyDescent="0.25">
      <c r="A13" s="85" t="s">
        <v>56</v>
      </c>
      <c r="B13" s="63">
        <f>+'24-03-341 Ind. RSH'!J135</f>
        <v>326980000</v>
      </c>
      <c r="C13" s="63">
        <f>+'24-03-341 Ind. RSH'!K135</f>
        <v>326980000</v>
      </c>
      <c r="D13" s="63">
        <f>+'24-03-341 Ind. RSH'!M135</f>
        <v>0</v>
      </c>
      <c r="E13" s="63">
        <f>+'24-03-341 Ind. RSH'!N135</f>
        <v>0</v>
      </c>
      <c r="F13" s="63">
        <f>+'24-03-341 Ind. RSH'!O135</f>
        <v>0</v>
      </c>
      <c r="G13" s="63">
        <f>+'24-03-341 Ind. RSH'!R135</f>
        <v>0</v>
      </c>
      <c r="H13" s="63">
        <f>+'24-03-341 Ind. RSH'!S135</f>
        <v>0</v>
      </c>
      <c r="I13" s="63">
        <f>+'24-03-341 Ind. RSH'!T135</f>
        <v>214800000</v>
      </c>
      <c r="J13" s="63">
        <f>+'24-03-341 Ind. RSH'!U135</f>
        <v>214800000</v>
      </c>
      <c r="K13" s="63">
        <f>+'24-03-341 Ind. RSH'!V135</f>
        <v>112180000</v>
      </c>
      <c r="L13" s="63">
        <f>+'24-03-341 Ind. RSH'!W135</f>
        <v>0</v>
      </c>
      <c r="M13" s="63">
        <f>+'24-03-341 Ind. RSH'!X135</f>
        <v>0</v>
      </c>
      <c r="N13" s="63">
        <f>+'24-03-341 Ind. RSH'!Y135</f>
        <v>112180000</v>
      </c>
      <c r="O13" s="63">
        <f>+'24-03-341 Ind. RSH'!Z135</f>
        <v>0</v>
      </c>
      <c r="P13" s="63">
        <f>+'24-03-341 Ind. RSH'!AA135</f>
        <v>0</v>
      </c>
      <c r="Q13" s="63">
        <f>+'24-03-341 Ind. RSH'!AB135</f>
        <v>0</v>
      </c>
      <c r="R13" s="63">
        <f>+'24-03-341 Ind. RSH'!AC135</f>
        <v>0</v>
      </c>
      <c r="S13" s="63">
        <f>+'24-03-341 Ind. RSH'!AD135</f>
        <v>0</v>
      </c>
      <c r="T13" s="63">
        <f>+'24-03-341 Ind. RSH'!AE135</f>
        <v>0</v>
      </c>
      <c r="U13" s="63">
        <f>+'24-03-341 Ind. RSH'!AF135</f>
        <v>0</v>
      </c>
      <c r="V13" s="63">
        <f>+'24-03-341 Ind. RSH'!AG135</f>
        <v>0</v>
      </c>
      <c r="W13" s="63">
        <f>+'24-03-341 Ind. RSH'!AH135</f>
        <v>326980000</v>
      </c>
      <c r="X13" s="86">
        <f>+'24-03-341 Ind. RSH'!AI135</f>
        <v>1</v>
      </c>
      <c r="Y13" s="86">
        <f>+'24-03-341 Ind. RSH'!AJ135</f>
        <v>5.8711669457335969E-2</v>
      </c>
    </row>
    <row r="14" spans="1:25" ht="24.75" customHeight="1" x14ac:dyDescent="0.25">
      <c r="A14" s="85" t="s">
        <v>58</v>
      </c>
      <c r="B14" s="63">
        <f>+'24-03-341 Ind. RSH'!J168</f>
        <v>408324860</v>
      </c>
      <c r="C14" s="63">
        <f>+'24-03-341 Ind. RSH'!K168</f>
        <v>408275888</v>
      </c>
      <c r="D14" s="63">
        <f>+'24-03-341 Ind. RSH'!M168</f>
        <v>0</v>
      </c>
      <c r="E14" s="63">
        <f>+'24-03-341 Ind. RSH'!N168</f>
        <v>0</v>
      </c>
      <c r="F14" s="63">
        <f>+'24-03-341 Ind. RSH'!O168</f>
        <v>0</v>
      </c>
      <c r="G14" s="63">
        <f>+'24-03-341 Ind. RSH'!R168</f>
        <v>0</v>
      </c>
      <c r="H14" s="63">
        <f>+'24-03-341 Ind. RSH'!S168</f>
        <v>0</v>
      </c>
      <c r="I14" s="63">
        <f>+'24-03-341 Ind. RSH'!T168</f>
        <v>0</v>
      </c>
      <c r="J14" s="63">
        <f>+'24-03-341 Ind. RSH'!U168</f>
        <v>0</v>
      </c>
      <c r="K14" s="63">
        <f>+'24-03-341 Ind. RSH'!V168</f>
        <v>408153458</v>
      </c>
      <c r="L14" s="63">
        <f>+'24-03-341 Ind. RSH'!W168</f>
        <v>73458</v>
      </c>
      <c r="M14" s="63">
        <f>+'24-03-341 Ind. RSH'!X168</f>
        <v>48972</v>
      </c>
      <c r="N14" s="63">
        <f>+'24-03-341 Ind. RSH'!Y168</f>
        <v>408275888</v>
      </c>
      <c r="O14" s="63">
        <f>+'24-03-341 Ind. RSH'!Z168</f>
        <v>0</v>
      </c>
      <c r="P14" s="63">
        <f>+'24-03-341 Ind. RSH'!AA168</f>
        <v>0</v>
      </c>
      <c r="Q14" s="63">
        <f>+'24-03-341 Ind. RSH'!AB168</f>
        <v>0</v>
      </c>
      <c r="R14" s="63">
        <f>+'24-03-341 Ind. RSH'!AC168</f>
        <v>0</v>
      </c>
      <c r="S14" s="63">
        <f>+'24-03-341 Ind. RSH'!AD168</f>
        <v>0</v>
      </c>
      <c r="T14" s="63">
        <f>+'24-03-341 Ind. RSH'!AE168</f>
        <v>0</v>
      </c>
      <c r="U14" s="63">
        <f>+'24-03-341 Ind. RSH'!AF168</f>
        <v>0</v>
      </c>
      <c r="V14" s="63">
        <f>+'24-03-341 Ind. RSH'!AG168</f>
        <v>0</v>
      </c>
      <c r="W14" s="63">
        <f>+'24-03-341 Ind. RSH'!AH168</f>
        <v>408275888</v>
      </c>
      <c r="X14" s="86">
        <f>+'24-03-341 Ind. RSH'!AI168</f>
        <v>0.99988006608267743</v>
      </c>
      <c r="Y14" s="86">
        <f>+'24-03-341 Ind. RSH'!AJ168</f>
        <v>7.3308945451270174E-2</v>
      </c>
    </row>
    <row r="15" spans="1:25" ht="24.75" customHeight="1" x14ac:dyDescent="0.25">
      <c r="A15" s="85" t="s">
        <v>60</v>
      </c>
      <c r="B15" s="63">
        <f>+'24-03-341 Ind. RSH'!J204</f>
        <v>515850000</v>
      </c>
      <c r="C15" s="63">
        <f>+'24-03-341 Ind. RSH'!K204</f>
        <v>515850000</v>
      </c>
      <c r="D15" s="63">
        <f>+'24-03-341 Ind. RSH'!M204</f>
        <v>0</v>
      </c>
      <c r="E15" s="63">
        <f>+'24-03-341 Ind. RSH'!N204</f>
        <v>0</v>
      </c>
      <c r="F15" s="63">
        <f>+'24-03-341 Ind. RSH'!O204</f>
        <v>0</v>
      </c>
      <c r="G15" s="63">
        <f>+'24-03-341 Ind. RSH'!R204</f>
        <v>0</v>
      </c>
      <c r="H15" s="63">
        <f>+'24-03-341 Ind. RSH'!S204</f>
        <v>0</v>
      </c>
      <c r="I15" s="63">
        <f>+'24-03-341 Ind. RSH'!T204</f>
        <v>366380000</v>
      </c>
      <c r="J15" s="63">
        <f>+'24-03-341 Ind. RSH'!U204</f>
        <v>366380000</v>
      </c>
      <c r="K15" s="63">
        <f>+'24-03-341 Ind. RSH'!V204</f>
        <v>130420000</v>
      </c>
      <c r="L15" s="63">
        <f>+'24-03-341 Ind. RSH'!W204</f>
        <v>19050000</v>
      </c>
      <c r="M15" s="63">
        <f>+'24-03-341 Ind. RSH'!X204</f>
        <v>0</v>
      </c>
      <c r="N15" s="63">
        <f>+'24-03-341 Ind. RSH'!Y204</f>
        <v>149470000</v>
      </c>
      <c r="O15" s="63">
        <f>+'24-03-341 Ind. RSH'!Z204</f>
        <v>0</v>
      </c>
      <c r="P15" s="63">
        <f>+'24-03-341 Ind. RSH'!AA204</f>
        <v>0</v>
      </c>
      <c r="Q15" s="63">
        <f>+'24-03-341 Ind. RSH'!AB204</f>
        <v>0</v>
      </c>
      <c r="R15" s="63">
        <f>+'24-03-341 Ind. RSH'!AC204</f>
        <v>0</v>
      </c>
      <c r="S15" s="63">
        <f>+'24-03-341 Ind. RSH'!AD204</f>
        <v>0</v>
      </c>
      <c r="T15" s="63">
        <f>+'24-03-341 Ind. RSH'!AE204</f>
        <v>0</v>
      </c>
      <c r="U15" s="63">
        <f>+'24-03-341 Ind. RSH'!AF204</f>
        <v>0</v>
      </c>
      <c r="V15" s="63">
        <f>+'24-03-341 Ind. RSH'!AG204</f>
        <v>0</v>
      </c>
      <c r="W15" s="63">
        <f>+'24-03-341 Ind. RSH'!AH204</f>
        <v>515850000</v>
      </c>
      <c r="X15" s="86">
        <f>+'24-03-341 Ind. RSH'!AI204</f>
        <v>1</v>
      </c>
      <c r="Y15" s="86">
        <f>+'24-03-341 Ind. RSH'!AJ204</f>
        <v>9.2624670284319408E-2</v>
      </c>
    </row>
    <row r="16" spans="1:25" ht="24.75" customHeight="1" x14ac:dyDescent="0.25">
      <c r="A16" s="85" t="s">
        <v>62</v>
      </c>
      <c r="B16" s="63">
        <f>+'24-03-341 Ind. RSH'!J240</f>
        <v>418020000</v>
      </c>
      <c r="C16" s="63">
        <f>+'24-03-341 Ind. RSH'!K240</f>
        <v>418020000</v>
      </c>
      <c r="D16" s="63">
        <f>+'24-03-341 Ind. RSH'!M240</f>
        <v>0</v>
      </c>
      <c r="E16" s="63">
        <f>+'24-03-341 Ind. RSH'!N240</f>
        <v>0</v>
      </c>
      <c r="F16" s="63">
        <f>+'24-03-341 Ind. RSH'!O240</f>
        <v>0</v>
      </c>
      <c r="G16" s="63">
        <f>+'24-03-341 Ind. RSH'!R240</f>
        <v>0</v>
      </c>
      <c r="H16" s="63">
        <f>+'24-03-341 Ind. RSH'!S240</f>
        <v>0</v>
      </c>
      <c r="I16" s="63">
        <f>+'24-03-341 Ind. RSH'!T240</f>
        <v>375820000</v>
      </c>
      <c r="J16" s="63">
        <f>+'24-03-341 Ind. RSH'!U240</f>
        <v>375820000</v>
      </c>
      <c r="K16" s="63">
        <f>+'24-03-341 Ind. RSH'!V240</f>
        <v>42200000</v>
      </c>
      <c r="L16" s="63">
        <f>+'24-03-341 Ind. RSH'!W240</f>
        <v>0</v>
      </c>
      <c r="M16" s="63">
        <f>+'24-03-341 Ind. RSH'!X240</f>
        <v>0</v>
      </c>
      <c r="N16" s="63">
        <f>+'24-03-341 Ind. RSH'!Y240</f>
        <v>42200000</v>
      </c>
      <c r="O16" s="63">
        <f>+'24-03-341 Ind. RSH'!Z240</f>
        <v>0</v>
      </c>
      <c r="P16" s="63">
        <f>+'24-03-341 Ind. RSH'!AA240</f>
        <v>0</v>
      </c>
      <c r="Q16" s="63">
        <f>+'24-03-341 Ind. RSH'!AB240</f>
        <v>0</v>
      </c>
      <c r="R16" s="63">
        <f>+'24-03-341 Ind. RSH'!AC240</f>
        <v>0</v>
      </c>
      <c r="S16" s="63">
        <f>+'24-03-341 Ind. RSH'!AD240</f>
        <v>0</v>
      </c>
      <c r="T16" s="63">
        <f>+'24-03-341 Ind. RSH'!AE240</f>
        <v>0</v>
      </c>
      <c r="U16" s="63">
        <f>+'24-03-341 Ind. RSH'!AF240</f>
        <v>0</v>
      </c>
      <c r="V16" s="63">
        <f>+'24-03-341 Ind. RSH'!AG240</f>
        <v>0</v>
      </c>
      <c r="W16" s="63">
        <f>+'24-03-341 Ind. RSH'!AH240</f>
        <v>418020000</v>
      </c>
      <c r="X16" s="86">
        <f>+'24-03-341 Ind. RSH'!AI240</f>
        <v>1</v>
      </c>
      <c r="Y16" s="86">
        <f>+'24-03-341 Ind. RSH'!AJ240</f>
        <v>7.5058572593294945E-2</v>
      </c>
    </row>
    <row r="17" spans="1:25" ht="24.75" customHeight="1" x14ac:dyDescent="0.25">
      <c r="A17" s="85" t="s">
        <v>64</v>
      </c>
      <c r="B17" s="63">
        <f>+'24-03-341 Ind. RSH'!J279</f>
        <v>290304486</v>
      </c>
      <c r="C17" s="63">
        <f>+'24-03-341 Ind. RSH'!K279</f>
        <v>284767518</v>
      </c>
      <c r="D17" s="63">
        <f>+'24-03-341 Ind. RSH'!M279</f>
        <v>0</v>
      </c>
      <c r="E17" s="63">
        <f>+'24-03-341 Ind. RSH'!N279</f>
        <v>0</v>
      </c>
      <c r="F17" s="63">
        <f>+'24-03-341 Ind. RSH'!O279</f>
        <v>0</v>
      </c>
      <c r="G17" s="63">
        <f>+'24-03-341 Ind. RSH'!R279</f>
        <v>0</v>
      </c>
      <c r="H17" s="63">
        <f>+'24-03-341 Ind. RSH'!S279</f>
        <v>0</v>
      </c>
      <c r="I17" s="63">
        <f>+'24-03-341 Ind. RSH'!T279</f>
        <v>24486</v>
      </c>
      <c r="J17" s="63">
        <f>+'24-03-341 Ind. RSH'!U279</f>
        <v>24486</v>
      </c>
      <c r="K17" s="63">
        <f>+'24-03-341 Ind. RSH'!V279</f>
        <v>196870000</v>
      </c>
      <c r="L17" s="63">
        <f>+'24-03-341 Ind. RSH'!W279</f>
        <v>66373032</v>
      </c>
      <c r="M17" s="63">
        <f>+'24-03-341 Ind. RSH'!X279</f>
        <v>21500000</v>
      </c>
      <c r="N17" s="63">
        <f>+'24-03-341 Ind. RSH'!Y279</f>
        <v>284743032</v>
      </c>
      <c r="O17" s="63">
        <f>+'24-03-341 Ind. RSH'!Z279</f>
        <v>0</v>
      </c>
      <c r="P17" s="63">
        <f>+'24-03-341 Ind. RSH'!AA279</f>
        <v>0</v>
      </c>
      <c r="Q17" s="63">
        <f>+'24-03-341 Ind. RSH'!AB279</f>
        <v>0</v>
      </c>
      <c r="R17" s="63">
        <f>+'24-03-341 Ind. RSH'!AC279</f>
        <v>0</v>
      </c>
      <c r="S17" s="63">
        <f>+'24-03-341 Ind. RSH'!AD279</f>
        <v>0</v>
      </c>
      <c r="T17" s="63">
        <f>+'24-03-341 Ind. RSH'!AE279</f>
        <v>0</v>
      </c>
      <c r="U17" s="63">
        <f>+'24-03-341 Ind. RSH'!AF279</f>
        <v>0</v>
      </c>
      <c r="V17" s="63">
        <f>+'24-03-341 Ind. RSH'!AG279</f>
        <v>0</v>
      </c>
      <c r="W17" s="63">
        <f>+'24-03-341 Ind. RSH'!AH279</f>
        <v>284767518</v>
      </c>
      <c r="X17" s="86">
        <f>+'24-03-341 Ind. RSH'!AI279</f>
        <v>0.98092703259156666</v>
      </c>
      <c r="Y17" s="86">
        <f>+'24-03-341 Ind. RSH'!AJ241</f>
        <v>0</v>
      </c>
    </row>
    <row r="18" spans="1:25" ht="24.75" customHeight="1" x14ac:dyDescent="0.25">
      <c r="A18" s="85" t="s">
        <v>66</v>
      </c>
      <c r="B18" s="63">
        <f>+'24-03-341 Ind. RSH'!J292</f>
        <v>79750000</v>
      </c>
      <c r="C18" s="63">
        <f>+'24-03-341 Ind. RSH'!K292</f>
        <v>79750000</v>
      </c>
      <c r="D18" s="63">
        <f>+'24-03-341 Ind. RSH'!M292</f>
        <v>0</v>
      </c>
      <c r="E18" s="63">
        <f>+'24-03-341 Ind. RSH'!N292</f>
        <v>0</v>
      </c>
      <c r="F18" s="63">
        <f>+'24-03-341 Ind. RSH'!O292</f>
        <v>0</v>
      </c>
      <c r="G18" s="63">
        <f>+'24-03-341 Ind. RSH'!R292</f>
        <v>0</v>
      </c>
      <c r="H18" s="63">
        <f>+'24-03-341 Ind. RSH'!S292</f>
        <v>0</v>
      </c>
      <c r="I18" s="63">
        <f>+'24-03-341 Ind. RSH'!T292</f>
        <v>79750000</v>
      </c>
      <c r="J18" s="63">
        <f>+'24-03-341 Ind. RSH'!U292</f>
        <v>79750000</v>
      </c>
      <c r="K18" s="63">
        <f>+'24-03-341 Ind. RSH'!V292</f>
        <v>0</v>
      </c>
      <c r="L18" s="63">
        <f>+'24-03-341 Ind. RSH'!W292</f>
        <v>0</v>
      </c>
      <c r="M18" s="63">
        <f>+'24-03-341 Ind. RSH'!X292</f>
        <v>0</v>
      </c>
      <c r="N18" s="63">
        <f>+'24-03-341 Ind. RSH'!Y292</f>
        <v>0</v>
      </c>
      <c r="O18" s="63">
        <f>+'24-03-341 Ind. RSH'!Z292</f>
        <v>0</v>
      </c>
      <c r="P18" s="63">
        <f>+'24-03-341 Ind. RSH'!AA292</f>
        <v>0</v>
      </c>
      <c r="Q18" s="63">
        <f>+'24-03-341 Ind. RSH'!AB292</f>
        <v>0</v>
      </c>
      <c r="R18" s="63">
        <f>+'24-03-341 Ind. RSH'!AC292</f>
        <v>0</v>
      </c>
      <c r="S18" s="63">
        <f>+'24-03-341 Ind. RSH'!AD292</f>
        <v>0</v>
      </c>
      <c r="T18" s="63">
        <f>+'24-03-341 Ind. RSH'!AE292</f>
        <v>0</v>
      </c>
      <c r="U18" s="63">
        <f>+'24-03-341 Ind. RSH'!AF292</f>
        <v>0</v>
      </c>
      <c r="V18" s="63">
        <f>+'24-03-341 Ind. RSH'!AG292</f>
        <v>0</v>
      </c>
      <c r="W18" s="63">
        <f>+'24-03-341 Ind. RSH'!AH292</f>
        <v>79750000</v>
      </c>
      <c r="X18" s="86">
        <f>+'24-03-341 Ind. RSH'!AI292</f>
        <v>1</v>
      </c>
      <c r="Y18" s="86">
        <f>+'24-03-341 Ind. RSH'!AJ292</f>
        <v>1.4319700407433309E-2</v>
      </c>
    </row>
    <row r="19" spans="1:25" ht="24.75" customHeight="1" x14ac:dyDescent="0.25">
      <c r="A19" s="85" t="s">
        <v>68</v>
      </c>
      <c r="B19" s="63">
        <f>+'24-03-341 Ind. RSH'!J305</f>
        <v>73810000</v>
      </c>
      <c r="C19" s="63">
        <f>+'24-03-341 Ind. RSH'!K305</f>
        <v>73810000</v>
      </c>
      <c r="D19" s="63">
        <f>+'24-03-341 Ind. RSH'!M305</f>
        <v>0</v>
      </c>
      <c r="E19" s="63">
        <f>+'24-03-341 Ind. RSH'!N305</f>
        <v>0</v>
      </c>
      <c r="F19" s="63">
        <f>+'24-03-341 Ind. RSH'!O305</f>
        <v>0</v>
      </c>
      <c r="G19" s="63">
        <f>+'24-03-341 Ind. RSH'!R305</f>
        <v>0</v>
      </c>
      <c r="H19" s="63">
        <f>+'24-03-341 Ind. RSH'!S305</f>
        <v>0</v>
      </c>
      <c r="I19" s="63">
        <f>+'24-03-341 Ind. RSH'!T305</f>
        <v>73810000</v>
      </c>
      <c r="J19" s="63">
        <f>+'24-03-341 Ind. RSH'!U305</f>
        <v>73810000</v>
      </c>
      <c r="K19" s="63">
        <f>+'24-03-341 Ind. RSH'!V305</f>
        <v>0</v>
      </c>
      <c r="L19" s="63">
        <f>+'24-03-341 Ind. RSH'!W305</f>
        <v>0</v>
      </c>
      <c r="M19" s="63">
        <f>+'24-03-341 Ind. RSH'!X305</f>
        <v>0</v>
      </c>
      <c r="N19" s="63">
        <f>+'24-03-341 Ind. RSH'!Y305</f>
        <v>0</v>
      </c>
      <c r="O19" s="63">
        <f>+'24-03-341 Ind. RSH'!Z305</f>
        <v>0</v>
      </c>
      <c r="P19" s="63">
        <f>+'24-03-341 Ind. RSH'!AA305</f>
        <v>0</v>
      </c>
      <c r="Q19" s="63">
        <f>+'24-03-341 Ind. RSH'!AB305</f>
        <v>0</v>
      </c>
      <c r="R19" s="63">
        <f>+'24-03-341 Ind. RSH'!AC305</f>
        <v>0</v>
      </c>
      <c r="S19" s="63">
        <f>+'24-03-341 Ind. RSH'!AD305</f>
        <v>0</v>
      </c>
      <c r="T19" s="63">
        <f>+'24-03-341 Ind. RSH'!AE305</f>
        <v>0</v>
      </c>
      <c r="U19" s="63">
        <f>+'24-03-341 Ind. RSH'!AF305</f>
        <v>0</v>
      </c>
      <c r="V19" s="63">
        <f>+'24-03-341 Ind. RSH'!AG305</f>
        <v>0</v>
      </c>
      <c r="W19" s="63">
        <f>+'24-03-341 Ind. RSH'!AH305</f>
        <v>73810000</v>
      </c>
      <c r="X19" s="86">
        <f>+'24-03-341 Ind. RSH'!AI305</f>
        <v>1</v>
      </c>
      <c r="Y19" s="86">
        <f>+'24-03-341 Ind. RSH'!AJ305</f>
        <v>1.3253129618465863E-2</v>
      </c>
    </row>
    <row r="20" spans="1:25" ht="24.75" customHeight="1" x14ac:dyDescent="0.25">
      <c r="A20" s="87" t="s">
        <v>70</v>
      </c>
      <c r="B20" s="63">
        <f>+'24-03-341 Ind. RSH'!J320</f>
        <v>157850000</v>
      </c>
      <c r="C20" s="63">
        <f>+'24-03-341 Ind. RSH'!K320</f>
        <v>157850000</v>
      </c>
      <c r="D20" s="63">
        <f>+'24-03-341 Ind. RSH'!M320</f>
        <v>0</v>
      </c>
      <c r="E20" s="63">
        <f>+'24-03-341 Ind. RSH'!N320</f>
        <v>0</v>
      </c>
      <c r="F20" s="63">
        <f>+'24-03-341 Ind. RSH'!O320</f>
        <v>0</v>
      </c>
      <c r="G20" s="63">
        <f>+'24-03-341 Ind. RSH'!R320</f>
        <v>0</v>
      </c>
      <c r="H20" s="63">
        <f>+'24-03-341 Ind. RSH'!S320</f>
        <v>0</v>
      </c>
      <c r="I20" s="63">
        <f>+'24-03-341 Ind. RSH'!T320</f>
        <v>157850000</v>
      </c>
      <c r="J20" s="63">
        <f>+'24-03-341 Ind. RSH'!U320</f>
        <v>157850000</v>
      </c>
      <c r="K20" s="63">
        <f>+'24-03-341 Ind. RSH'!V320</f>
        <v>0</v>
      </c>
      <c r="L20" s="63">
        <f>+'24-03-341 Ind. RSH'!W320</f>
        <v>0</v>
      </c>
      <c r="M20" s="63">
        <f>+'24-03-341 Ind. RSH'!X320</f>
        <v>0</v>
      </c>
      <c r="N20" s="63">
        <f>+'24-03-341 Ind. RSH'!Y320</f>
        <v>0</v>
      </c>
      <c r="O20" s="63">
        <f>+'24-03-341 Ind. RSH'!Z320</f>
        <v>0</v>
      </c>
      <c r="P20" s="63">
        <f>+'24-03-341 Ind. RSH'!AA320</f>
        <v>0</v>
      </c>
      <c r="Q20" s="63">
        <f>+'24-03-341 Ind. RSH'!AB320</f>
        <v>0</v>
      </c>
      <c r="R20" s="63">
        <f>+'24-03-341 Ind. RSH'!AC320</f>
        <v>0</v>
      </c>
      <c r="S20" s="63">
        <f>+'24-03-341 Ind. RSH'!AD320</f>
        <v>0</v>
      </c>
      <c r="T20" s="63">
        <f>+'24-03-341 Ind. RSH'!AE320</f>
        <v>0</v>
      </c>
      <c r="U20" s="63">
        <f>+'24-03-341 Ind. RSH'!AF320</f>
        <v>0</v>
      </c>
      <c r="V20" s="63">
        <f>+'24-03-341 Ind. RSH'!AG320</f>
        <v>0</v>
      </c>
      <c r="W20" s="63">
        <f>+'24-03-341 Ind. RSH'!AH320</f>
        <v>157850000</v>
      </c>
      <c r="X20" s="86">
        <f>+'24-03-341 Ind. RSH'!AI320</f>
        <v>1</v>
      </c>
      <c r="Y20" s="86">
        <f>+'24-03-341 Ind. RSH'!AJ320</f>
        <v>2.834313115126455E-2</v>
      </c>
    </row>
    <row r="21" spans="1:25" ht="24.75" customHeight="1" x14ac:dyDescent="0.25">
      <c r="A21" s="87" t="s">
        <v>72</v>
      </c>
      <c r="B21" s="63">
        <f>+'24-03-341 Ind. RSH'!J327</f>
        <v>70450000</v>
      </c>
      <c r="C21" s="63">
        <f>+'24-03-341 Ind. RSH'!K327</f>
        <v>70450000</v>
      </c>
      <c r="D21" s="63">
        <f>+'24-03-341 Ind. RSH'!M327</f>
        <v>0</v>
      </c>
      <c r="E21" s="63">
        <f>+'24-03-341 Ind. RSH'!N327</f>
        <v>0</v>
      </c>
      <c r="F21" s="63">
        <f>+'24-03-341 Ind. RSH'!O327</f>
        <v>0</v>
      </c>
      <c r="G21" s="63">
        <f>+'24-03-341 Ind. RSH'!R327</f>
        <v>0</v>
      </c>
      <c r="H21" s="63">
        <f>+'24-03-341 Ind. RSH'!S327</f>
        <v>0</v>
      </c>
      <c r="I21" s="63">
        <f>+'24-03-341 Ind. RSH'!T327</f>
        <v>70450000</v>
      </c>
      <c r="J21" s="63">
        <f>+'24-03-341 Ind. RSH'!U327</f>
        <v>70450000</v>
      </c>
      <c r="K21" s="63">
        <f>+'24-03-341 Ind. RSH'!V327</f>
        <v>0</v>
      </c>
      <c r="L21" s="63">
        <f>+'24-03-341 Ind. RSH'!W327</f>
        <v>0</v>
      </c>
      <c r="M21" s="63">
        <f>+'24-03-341 Ind. RSH'!X327</f>
        <v>0</v>
      </c>
      <c r="N21" s="63">
        <f>+'24-03-341 Ind. RSH'!Y327</f>
        <v>0</v>
      </c>
      <c r="O21" s="63">
        <f>+'24-03-341 Ind. RSH'!Z327</f>
        <v>0</v>
      </c>
      <c r="P21" s="63">
        <f>+'24-03-341 Ind. RSH'!AA327</f>
        <v>0</v>
      </c>
      <c r="Q21" s="63">
        <f>+'24-03-341 Ind. RSH'!AB327</f>
        <v>0</v>
      </c>
      <c r="R21" s="63">
        <f>+'24-03-341 Ind. RSH'!AC327</f>
        <v>0</v>
      </c>
      <c r="S21" s="63">
        <f>+'24-03-341 Ind. RSH'!AD327</f>
        <v>0</v>
      </c>
      <c r="T21" s="63">
        <f>+'24-03-341 Ind. RSH'!AE327</f>
        <v>0</v>
      </c>
      <c r="U21" s="63">
        <f>+'24-03-341 Ind. RSH'!AF327</f>
        <v>0</v>
      </c>
      <c r="V21" s="63">
        <f>+'24-03-341 Ind. RSH'!AG327</f>
        <v>0</v>
      </c>
      <c r="W21" s="63">
        <f>+'24-03-341 Ind. RSH'!AH327</f>
        <v>70450000</v>
      </c>
      <c r="X21" s="86">
        <f>+'24-03-341 Ind. RSH'!AI327</f>
        <v>1</v>
      </c>
      <c r="Y21" s="86">
        <f>+'24-03-341 Ind. RSH'!AJ327</f>
        <v>1.2649816848948923E-2</v>
      </c>
    </row>
    <row r="22" spans="1:25" ht="24.75" customHeight="1" x14ac:dyDescent="0.25">
      <c r="A22" s="87" t="s">
        <v>74</v>
      </c>
      <c r="B22" s="63">
        <f>+'24-03-341 Ind. RSH'!J382</f>
        <v>1339713832</v>
      </c>
      <c r="C22" s="63">
        <f>+'24-03-341 Ind. RSH'!K382</f>
        <v>1339542430</v>
      </c>
      <c r="D22" s="63">
        <f>+'24-03-341 Ind. RSH'!M382</f>
        <v>0</v>
      </c>
      <c r="E22" s="63">
        <f>+'24-03-341 Ind. RSH'!N382</f>
        <v>0</v>
      </c>
      <c r="F22" s="63">
        <f>+'24-03-341 Ind. RSH'!O382</f>
        <v>0</v>
      </c>
      <c r="G22" s="63">
        <f>+'24-03-341 Ind. RSH'!R382</f>
        <v>0</v>
      </c>
      <c r="H22" s="63">
        <f>+'24-03-341 Ind. RSH'!S382</f>
        <v>0</v>
      </c>
      <c r="I22" s="63">
        <f>+'24-03-341 Ind. RSH'!T382</f>
        <v>0</v>
      </c>
      <c r="J22" s="63">
        <f>+'24-03-341 Ind. RSH'!U382</f>
        <v>0</v>
      </c>
      <c r="K22" s="63">
        <f>+'24-03-341 Ind. RSH'!V382</f>
        <v>1047922430</v>
      </c>
      <c r="L22" s="63">
        <f>+'24-03-341 Ind. RSH'!W382</f>
        <v>158450000</v>
      </c>
      <c r="M22" s="63">
        <f>+'24-03-341 Ind. RSH'!X382</f>
        <v>133170000</v>
      </c>
      <c r="N22" s="63">
        <f>+'24-03-341 Ind. RSH'!Y382</f>
        <v>1339542430</v>
      </c>
      <c r="O22" s="63">
        <f>+'24-03-341 Ind. RSH'!Z382</f>
        <v>0</v>
      </c>
      <c r="P22" s="63">
        <f>+'24-03-341 Ind. RSH'!AA382</f>
        <v>0</v>
      </c>
      <c r="Q22" s="63">
        <f>+'24-03-341 Ind. RSH'!AB382</f>
        <v>0</v>
      </c>
      <c r="R22" s="63">
        <f>+'24-03-341 Ind. RSH'!AC382</f>
        <v>0</v>
      </c>
      <c r="S22" s="63">
        <f>+'24-03-341 Ind. RSH'!AD382</f>
        <v>0</v>
      </c>
      <c r="T22" s="63">
        <f>+'24-03-341 Ind. RSH'!AE382</f>
        <v>0</v>
      </c>
      <c r="U22" s="63">
        <f>+'24-03-341 Ind. RSH'!AF382</f>
        <v>0</v>
      </c>
      <c r="V22" s="63">
        <f>+'24-03-341 Ind. RSH'!AG382</f>
        <v>0</v>
      </c>
      <c r="W22" s="63">
        <f>+'24-03-341 Ind. RSH'!AH382</f>
        <v>1339542430</v>
      </c>
      <c r="X22" s="86">
        <f>+'24-03-341 Ind. RSH'!AI382</f>
        <v>0.99987206073722168</v>
      </c>
      <c r="Y22" s="86">
        <f>+'24-03-341 Ind. RSH'!AJ382</f>
        <v>0.24052471825260446</v>
      </c>
    </row>
    <row r="23" spans="1:25" ht="24.75" customHeight="1" x14ac:dyDescent="0.25">
      <c r="A23" s="87" t="s">
        <v>290</v>
      </c>
      <c r="B23" s="63">
        <f>+'24-03-341 Ind. RSH'!J406</f>
        <v>201260000</v>
      </c>
      <c r="C23" s="63">
        <f>+'24-03-341 Ind. RSH'!K406</f>
        <v>187170000</v>
      </c>
      <c r="D23" s="63">
        <f>+'24-03-341 Ind. RSH'!M383</f>
        <v>0</v>
      </c>
      <c r="E23" s="63">
        <f>+'24-03-341 Ind. RSH'!N383</f>
        <v>0</v>
      </c>
      <c r="F23" s="63">
        <f>+'24-03-341 Ind. RSH'!O383</f>
        <v>0</v>
      </c>
      <c r="G23" s="63">
        <f>+'24-03-341 Ind. RSH'!R406</f>
        <v>0</v>
      </c>
      <c r="H23" s="63">
        <f>+'24-03-341 Ind. RSH'!S406</f>
        <v>0</v>
      </c>
      <c r="I23" s="63">
        <f>+'24-03-341 Ind. RSH'!T406</f>
        <v>82196000</v>
      </c>
      <c r="J23" s="63">
        <f>+'24-03-341 Ind. RSH'!U406</f>
        <v>82196000</v>
      </c>
      <c r="K23" s="63">
        <f>+'24-03-341 Ind. RSH'!V406</f>
        <v>73940000</v>
      </c>
      <c r="L23" s="63">
        <f>+'24-03-341 Ind. RSH'!W406</f>
        <v>27944000</v>
      </c>
      <c r="M23" s="63">
        <f>+'24-03-341 Ind. RSH'!X406</f>
        <v>3090000</v>
      </c>
      <c r="N23" s="63">
        <f>+'24-03-341 Ind. RSH'!Y406</f>
        <v>104974000</v>
      </c>
      <c r="O23" s="63">
        <f>+'24-03-341 Ind. RSH'!Z383</f>
        <v>0</v>
      </c>
      <c r="P23" s="63">
        <f>+'24-03-341 Ind. RSH'!AA383</f>
        <v>0</v>
      </c>
      <c r="Q23" s="63">
        <f>+'24-03-341 Ind. RSH'!AB383</f>
        <v>0</v>
      </c>
      <c r="R23" s="63">
        <f>+'24-03-341 Ind. RSH'!AC406</f>
        <v>0</v>
      </c>
      <c r="S23" s="63">
        <f>+'24-03-341 Ind. RSH'!AD383</f>
        <v>0</v>
      </c>
      <c r="T23" s="63">
        <f>+'24-03-341 Ind. RSH'!AE383</f>
        <v>0</v>
      </c>
      <c r="U23" s="63">
        <f>+'24-03-341 Ind. RSH'!AF383</f>
        <v>0</v>
      </c>
      <c r="V23" s="63">
        <f>+'24-03-341 Ind. RSH'!AG406</f>
        <v>0</v>
      </c>
      <c r="W23" s="63">
        <f>+'24-03-341 Ind. RSH'!AH406</f>
        <v>187170000</v>
      </c>
      <c r="X23" s="86">
        <f>+'24-03-341 Ind. RSH'!AI406</f>
        <v>0.92999105634502632</v>
      </c>
      <c r="Y23" s="86">
        <f>+'24-03-341 Ind. RSH'!AJ406</f>
        <v>3.3607753294787365E-2</v>
      </c>
    </row>
    <row r="24" spans="1:25" ht="24.75" customHeight="1" x14ac:dyDescent="0.25">
      <c r="A24" s="88" t="s">
        <v>76</v>
      </c>
      <c r="B24" s="63">
        <f>+'24-03-341 Ind. RSH'!J411</f>
        <v>2013092040</v>
      </c>
      <c r="C24" s="63">
        <f>+'24-03-341 Ind. RSH'!K411</f>
        <v>1685858974</v>
      </c>
      <c r="D24" s="63">
        <f>+'24-03-341 Ind. RSH'!M411</f>
        <v>0</v>
      </c>
      <c r="E24" s="63">
        <f>+'24-03-341 Ind. RSH'!N411</f>
        <v>0</v>
      </c>
      <c r="F24" s="63">
        <f>+'24-03-341 Ind. RSH'!O411</f>
        <v>0</v>
      </c>
      <c r="G24" s="63">
        <f>+'24-03-341 Ind. RSH'!R411</f>
        <v>0</v>
      </c>
      <c r="H24" s="63">
        <f>+'24-03-341 Ind. RSH'!S411</f>
        <v>173945959</v>
      </c>
      <c r="I24" s="63">
        <f>+'24-03-341 Ind. RSH'!T411</f>
        <v>109665715</v>
      </c>
      <c r="J24" s="63">
        <f>+'24-03-341 Ind. RSH'!U411</f>
        <v>283611674</v>
      </c>
      <c r="K24" s="63">
        <f>+'24-03-341 Ind. RSH'!V411</f>
        <v>164714829</v>
      </c>
      <c r="L24" s="63">
        <f>+'24-03-341 Ind. RSH'!W411</f>
        <v>117444069</v>
      </c>
      <c r="M24" s="63">
        <f>+'24-03-341 Ind. RSH'!X411</f>
        <v>48488510</v>
      </c>
      <c r="N24" s="63">
        <f>+'24-03-341 Ind. RSH'!Y411</f>
        <v>330647408</v>
      </c>
      <c r="O24" s="63">
        <f>+'24-03-341 Ind. RSH'!Z411</f>
        <v>0</v>
      </c>
      <c r="P24" s="63">
        <f>+'24-03-341 Ind. RSH'!AA411</f>
        <v>0</v>
      </c>
      <c r="Q24" s="63">
        <f>+'24-03-341 Ind. RSH'!AB411</f>
        <v>0</v>
      </c>
      <c r="R24" s="63">
        <f>+'24-03-341 Ind. RSH'!AC411</f>
        <v>0</v>
      </c>
      <c r="S24" s="63">
        <f>+'24-03-341 Ind. RSH'!AD411</f>
        <v>0</v>
      </c>
      <c r="T24" s="63">
        <f>+'24-03-341 Ind. RSH'!AE411</f>
        <v>0</v>
      </c>
      <c r="U24" s="63">
        <f>+'24-03-341 Ind. RSH'!AF411</f>
        <v>0</v>
      </c>
      <c r="V24" s="63">
        <f>+'24-03-341 Ind. RSH'!AG411</f>
        <v>0</v>
      </c>
      <c r="W24" s="63">
        <f>+'24-03-341 Ind. RSH'!AH411</f>
        <v>614259082</v>
      </c>
      <c r="X24" s="86">
        <f>+'24-03-341 Ind. RSH'!AI411</f>
        <v>0.30513213990950955</v>
      </c>
      <c r="Y24" s="86">
        <f>+'24-03-341 Ind. RSH'!AJ411</f>
        <v>0.1102947464173669</v>
      </c>
    </row>
    <row r="25" spans="1:25" ht="25.5" x14ac:dyDescent="0.25">
      <c r="A25" s="8" t="str">
        <f>"TOTAL ASIG."&amp;" "&amp;$A$5</f>
        <v>TOTAL ASIG. 24-03-341 "Sistema de Apoyo a la Selección de Beneficios Sociales"</v>
      </c>
      <c r="B25" s="74">
        <f>SUM(B8:B24)</f>
        <v>6988416000</v>
      </c>
      <c r="C25" s="74">
        <f>SUM(C8:C24)</f>
        <v>6640850486</v>
      </c>
      <c r="D25" s="74">
        <f t="shared" ref="D25:V25" si="0">SUM(D8:D24)</f>
        <v>0</v>
      </c>
      <c r="E25" s="74">
        <f>SUM(E8:E24)</f>
        <v>0</v>
      </c>
      <c r="F25" s="74">
        <f t="shared" si="0"/>
        <v>0</v>
      </c>
      <c r="G25" s="74">
        <f t="shared" si="0"/>
        <v>0</v>
      </c>
      <c r="H25" s="74">
        <f t="shared" si="0"/>
        <v>174214309</v>
      </c>
      <c r="I25" s="74">
        <f t="shared" si="0"/>
        <v>1948066581</v>
      </c>
      <c r="J25" s="74">
        <f t="shared" si="0"/>
        <v>2122280890</v>
      </c>
      <c r="K25" s="74">
        <f>SUM(K8:K24)</f>
        <v>2767304205</v>
      </c>
      <c r="L25" s="74">
        <f t="shared" si="0"/>
        <v>473368017</v>
      </c>
      <c r="M25" s="74">
        <f t="shared" si="0"/>
        <v>206297482</v>
      </c>
      <c r="N25" s="74">
        <f t="shared" si="0"/>
        <v>3446969704</v>
      </c>
      <c r="O25" s="74">
        <f t="shared" si="0"/>
        <v>0</v>
      </c>
      <c r="P25" s="74">
        <f t="shared" si="0"/>
        <v>0</v>
      </c>
      <c r="Q25" s="74">
        <f t="shared" si="0"/>
        <v>0</v>
      </c>
      <c r="R25" s="74">
        <f t="shared" si="0"/>
        <v>0</v>
      </c>
      <c r="S25" s="74">
        <f t="shared" si="0"/>
        <v>0</v>
      </c>
      <c r="T25" s="74">
        <f t="shared" si="0"/>
        <v>0</v>
      </c>
      <c r="U25" s="74">
        <f t="shared" si="0"/>
        <v>0</v>
      </c>
      <c r="V25" s="74">
        <f t="shared" si="0"/>
        <v>0</v>
      </c>
      <c r="W25" s="74">
        <f>SUM(W8:W24)</f>
        <v>5569250594</v>
      </c>
      <c r="X25" s="89">
        <f>+'24-03-341 Ind. RSH'!AI412</f>
        <v>0.79692602644147115</v>
      </c>
      <c r="Y25" s="89">
        <f>'24-03-341 Ind. RSH'!AJ412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2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1"/>
  <sheetViews>
    <sheetView topLeftCell="F48" zoomScaleNormal="10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hidden="1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07" t="s">
        <v>855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9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27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2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17" t="s">
        <v>47</v>
      </c>
      <c r="B11" s="118"/>
      <c r="C11" s="119"/>
      <c r="D11" s="119"/>
      <c r="E11" s="119"/>
      <c r="F11" s="119"/>
      <c r="G11" s="119"/>
      <c r="H11" s="119"/>
      <c r="I11" s="120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9" t="s">
        <v>48</v>
      </c>
      <c r="B12" s="130"/>
      <c r="C12" s="130"/>
      <c r="D12" s="130"/>
      <c r="E12" s="13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32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33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17" t="s">
        <v>49</v>
      </c>
      <c r="B15" s="118"/>
      <c r="C15" s="119"/>
      <c r="D15" s="119"/>
      <c r="E15" s="119"/>
      <c r="F15" s="119"/>
      <c r="G15" s="119"/>
      <c r="H15" s="119"/>
      <c r="I15" s="120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9" t="s">
        <v>50</v>
      </c>
      <c r="B16" s="130"/>
      <c r="C16" s="130"/>
      <c r="D16" s="130"/>
      <c r="E16" s="13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27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28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17" t="s">
        <v>51</v>
      </c>
      <c r="B19" s="118"/>
      <c r="C19" s="119"/>
      <c r="D19" s="119"/>
      <c r="E19" s="119"/>
      <c r="F19" s="119"/>
      <c r="G19" s="119"/>
      <c r="H19" s="119"/>
      <c r="I19" s="120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9" t="s">
        <v>52</v>
      </c>
      <c r="B20" s="130"/>
      <c r="C20" s="130"/>
      <c r="D20" s="130"/>
      <c r="E20" s="13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27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28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17" t="s">
        <v>53</v>
      </c>
      <c r="B23" s="118"/>
      <c r="C23" s="119"/>
      <c r="D23" s="119"/>
      <c r="E23" s="119"/>
      <c r="F23" s="119"/>
      <c r="G23" s="119"/>
      <c r="H23" s="119"/>
      <c r="I23" s="120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9" t="s">
        <v>54</v>
      </c>
      <c r="B24" s="130"/>
      <c r="C24" s="130"/>
      <c r="D24" s="130"/>
      <c r="E24" s="13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27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28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17" t="s">
        <v>55</v>
      </c>
      <c r="B27" s="118"/>
      <c r="C27" s="119"/>
      <c r="D27" s="119"/>
      <c r="E27" s="119"/>
      <c r="F27" s="119"/>
      <c r="G27" s="119"/>
      <c r="H27" s="119"/>
      <c r="I27" s="120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9" t="s">
        <v>56</v>
      </c>
      <c r="B28" s="130"/>
      <c r="C28" s="130"/>
      <c r="D28" s="130"/>
      <c r="E28" s="13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27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28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17" t="s">
        <v>57</v>
      </c>
      <c r="B31" s="118"/>
      <c r="C31" s="119"/>
      <c r="D31" s="119"/>
      <c r="E31" s="119"/>
      <c r="F31" s="119"/>
      <c r="G31" s="119"/>
      <c r="H31" s="119"/>
      <c r="I31" s="120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9" t="s">
        <v>58</v>
      </c>
      <c r="B32" s="130"/>
      <c r="C32" s="130"/>
      <c r="D32" s="130"/>
      <c r="E32" s="13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27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28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17" t="s">
        <v>59</v>
      </c>
      <c r="B35" s="118"/>
      <c r="C35" s="119"/>
      <c r="D35" s="119"/>
      <c r="E35" s="119"/>
      <c r="F35" s="119"/>
      <c r="G35" s="119"/>
      <c r="H35" s="119"/>
      <c r="I35" s="120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9" t="s">
        <v>60</v>
      </c>
      <c r="B36" s="130"/>
      <c r="C36" s="130"/>
      <c r="D36" s="130"/>
      <c r="E36" s="13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27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28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17" t="s">
        <v>61</v>
      </c>
      <c r="B39" s="118"/>
      <c r="C39" s="119"/>
      <c r="D39" s="119"/>
      <c r="E39" s="119"/>
      <c r="F39" s="119"/>
      <c r="G39" s="119"/>
      <c r="H39" s="119"/>
      <c r="I39" s="120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9" t="s">
        <v>62</v>
      </c>
      <c r="B40" s="130"/>
      <c r="C40" s="130"/>
      <c r="D40" s="130"/>
      <c r="E40" s="13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27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28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17" t="s">
        <v>63</v>
      </c>
      <c r="B43" s="118"/>
      <c r="C43" s="119"/>
      <c r="D43" s="119"/>
      <c r="E43" s="119"/>
      <c r="F43" s="119"/>
      <c r="G43" s="119"/>
      <c r="H43" s="119"/>
      <c r="I43" s="120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9" t="s">
        <v>64</v>
      </c>
      <c r="B44" s="130"/>
      <c r="C44" s="130"/>
      <c r="D44" s="130"/>
      <c r="E44" s="13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27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28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17" t="s">
        <v>65</v>
      </c>
      <c r="B47" s="118"/>
      <c r="C47" s="119"/>
      <c r="D47" s="119"/>
      <c r="E47" s="119"/>
      <c r="F47" s="119"/>
      <c r="G47" s="119"/>
      <c r="H47" s="119"/>
      <c r="I47" s="120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9" t="s">
        <v>66</v>
      </c>
      <c r="B48" s="130"/>
      <c r="C48" s="130"/>
      <c r="D48" s="130"/>
      <c r="E48" s="13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27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28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67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35" t="s">
        <v>68</v>
      </c>
      <c r="B52" s="136"/>
      <c r="C52" s="136"/>
      <c r="D52" s="136"/>
      <c r="E52" s="137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27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28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17" t="s">
        <v>69</v>
      </c>
      <c r="B55" s="119"/>
      <c r="C55" s="119"/>
      <c r="D55" s="119"/>
      <c r="E55" s="119"/>
      <c r="F55" s="119"/>
      <c r="G55" s="119"/>
      <c r="H55" s="119"/>
      <c r="I55" s="120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9" t="s">
        <v>70</v>
      </c>
      <c r="B56" s="130"/>
      <c r="C56" s="130"/>
      <c r="D56" s="130"/>
      <c r="E56" s="13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27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28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17" t="s">
        <v>71</v>
      </c>
      <c r="B59" s="119"/>
      <c r="C59" s="119"/>
      <c r="D59" s="119"/>
      <c r="E59" s="119"/>
      <c r="F59" s="119"/>
      <c r="G59" s="119"/>
      <c r="H59" s="119"/>
      <c r="I59" s="120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9" t="s">
        <v>72</v>
      </c>
      <c r="B60" s="130"/>
      <c r="C60" s="130"/>
      <c r="D60" s="130"/>
      <c r="E60" s="13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27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28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17" t="s">
        <v>73</v>
      </c>
      <c r="B63" s="119"/>
      <c r="C63" s="119"/>
      <c r="D63" s="119"/>
      <c r="E63" s="119"/>
      <c r="F63" s="119"/>
      <c r="G63" s="119"/>
      <c r="H63" s="119"/>
      <c r="I63" s="120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9" t="s">
        <v>74</v>
      </c>
      <c r="B64" s="130"/>
      <c r="C64" s="130"/>
      <c r="D64" s="130"/>
      <c r="E64" s="13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27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28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17" t="s">
        <v>75</v>
      </c>
      <c r="B67" s="119"/>
      <c r="C67" s="119"/>
      <c r="D67" s="119"/>
      <c r="E67" s="119"/>
      <c r="F67" s="119"/>
      <c r="G67" s="119"/>
      <c r="H67" s="119"/>
      <c r="I67" s="120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9" t="s">
        <v>76</v>
      </c>
      <c r="B68" s="130"/>
      <c r="C68" s="130"/>
      <c r="D68" s="130"/>
      <c r="E68" s="131"/>
      <c r="F68" s="9"/>
      <c r="G68" s="10"/>
      <c r="H68" s="11"/>
      <c r="I68" s="11"/>
      <c r="J68" s="127">
        <v>850149000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 t="s">
        <v>856</v>
      </c>
      <c r="D69" s="51">
        <v>45412</v>
      </c>
      <c r="E69" s="68" t="s">
        <v>857</v>
      </c>
      <c r="F69" s="69" t="s">
        <v>898</v>
      </c>
      <c r="G69" s="70"/>
      <c r="H69" s="53"/>
      <c r="I69" s="55"/>
      <c r="J69" s="141"/>
      <c r="K69" s="71">
        <v>230000000</v>
      </c>
      <c r="L69" s="59" t="s">
        <v>899</v>
      </c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>
        <v>230000000</v>
      </c>
      <c r="Y69" s="25">
        <f>SUM(V69:X69)</f>
        <v>230000000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230000000</v>
      </c>
      <c r="AI69" s="26">
        <f>IF(ISERROR(AH69/J68),0,AH69/J68)</f>
        <v>0.27054081108135164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28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9" t="s">
        <v>79</v>
      </c>
      <c r="B71" s="130"/>
      <c r="C71" s="130"/>
      <c r="D71" s="130"/>
      <c r="E71" s="131"/>
      <c r="F71" s="129"/>
      <c r="G71" s="130"/>
      <c r="H71" s="130"/>
      <c r="I71" s="130"/>
      <c r="J71" s="74">
        <f>J68</f>
        <v>850149000</v>
      </c>
      <c r="K71" s="74">
        <f>SUM(K69:K69)</f>
        <v>230000000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0</v>
      </c>
      <c r="U71" s="74">
        <f t="shared" si="15"/>
        <v>0</v>
      </c>
      <c r="V71" s="74">
        <f t="shared" si="15"/>
        <v>0</v>
      </c>
      <c r="W71" s="74">
        <f t="shared" si="15"/>
        <v>0</v>
      </c>
      <c r="X71" s="74">
        <f t="shared" si="15"/>
        <v>230000000</v>
      </c>
      <c r="Y71" s="74">
        <f t="shared" si="15"/>
        <v>230000000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230000000</v>
      </c>
      <c r="AI71" s="77">
        <f>IF(ISERROR(AH71/J71),0,AH71/J71)</f>
        <v>0.27054081108135164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38" t="str">
        <f>"TOTAL ASIG."&amp;" "&amp;$A$5</f>
        <v>TOTAL ASIG. 24-03-342 "Apoyo, monitoreo y supervisión a la gestión territorial"</v>
      </c>
      <c r="B72" s="139"/>
      <c r="C72" s="139"/>
      <c r="D72" s="139"/>
      <c r="E72" s="139"/>
      <c r="F72" s="139"/>
      <c r="G72" s="139"/>
      <c r="H72" s="139"/>
      <c r="I72" s="140"/>
      <c r="J72" s="33">
        <f>SUM(J11,J15,J19,J23,J27,J31,J35,J39,J43,J47,J51,J55,J59,J63,J67,J71)</f>
        <v>850149000</v>
      </c>
      <c r="K72" s="33">
        <f>+K11+K15+K19+K23+K27+K31+K35+K39+K43+K47+K51+K55+K67+K59+K63+K71</f>
        <v>230000000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230000000</v>
      </c>
      <c r="Y72" s="33">
        <f t="shared" si="16"/>
        <v>230000000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230000000</v>
      </c>
      <c r="AI72" s="36">
        <f>IF(ISERROR(AH72/J72),0,AH72/J72)</f>
        <v>0.27054081108135164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8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8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8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8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8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8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1"/>
  <sheetViews>
    <sheetView topLeftCell="A4" zoomScaleNormal="100" workbookViewId="0">
      <selection activeCell="M8" sqref="M8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'24-03-342 Ind. GSL'!A5:U5</f>
        <v>24-03-342 "Apoyo, monitoreo y supervisión a la gestión territorial"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37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+'24-03-342 Ind. GSL'!J11</f>
        <v>0</v>
      </c>
      <c r="C8" s="63">
        <f>+'24-03-342 Ind. GSL'!K11</f>
        <v>0</v>
      </c>
      <c r="D8" s="63">
        <f>+'24-03-342 Ind. GSL'!M11</f>
        <v>0</v>
      </c>
      <c r="E8" s="63">
        <f>+'24-03-342 Ind. GSL'!N11</f>
        <v>0</v>
      </c>
      <c r="F8" s="63">
        <f>+'24-03-342 Ind. GSL'!O11</f>
        <v>0</v>
      </c>
      <c r="G8" s="63">
        <f>+'24-03-342 Ind. GSL'!R11</f>
        <v>0</v>
      </c>
      <c r="H8" s="63">
        <f>+'24-03-342 Ind. GSL'!S11</f>
        <v>0</v>
      </c>
      <c r="I8" s="63">
        <f>+'24-03-342 Ind. GSL'!T11</f>
        <v>0</v>
      </c>
      <c r="J8" s="63">
        <f>+'24-03-342 Ind. GSL'!U11</f>
        <v>0</v>
      </c>
      <c r="K8" s="63">
        <f>+'24-03-342 Ind. GSL'!V11</f>
        <v>0</v>
      </c>
      <c r="L8" s="63">
        <f>+'24-03-342 Ind. GSL'!W11</f>
        <v>0</v>
      </c>
      <c r="M8" s="63">
        <f>+'24-03-342 Ind. GSL'!X11</f>
        <v>0</v>
      </c>
      <c r="N8" s="63">
        <f>+'24-03-342 Ind. GSL'!Y11</f>
        <v>0</v>
      </c>
      <c r="O8" s="63">
        <f>+'24-03-342 Ind. GSL'!Z11</f>
        <v>0</v>
      </c>
      <c r="P8" s="63">
        <f>+'24-03-342 Ind. GSL'!AA11</f>
        <v>0</v>
      </c>
      <c r="Q8" s="63">
        <f>+'24-03-342 Ind. GSL'!AB11</f>
        <v>0</v>
      </c>
      <c r="R8" s="63">
        <f>+'24-03-342 Ind. GSL'!AC11</f>
        <v>0</v>
      </c>
      <c r="S8" s="63">
        <f>+'24-03-342 Ind. GSL'!AD11</f>
        <v>0</v>
      </c>
      <c r="T8" s="63">
        <f>+'24-03-342 Ind. GSL'!AE11</f>
        <v>0</v>
      </c>
      <c r="U8" s="63">
        <f>+'24-03-342 Ind. GSL'!AF11</f>
        <v>0</v>
      </c>
      <c r="V8" s="63">
        <f>+'24-03-342 Ind. GSL'!AG11</f>
        <v>0</v>
      </c>
      <c r="W8" s="63">
        <f>+'24-03-342 Ind. GSL'!AH11</f>
        <v>0</v>
      </c>
      <c r="X8" s="86">
        <f>+'24-03-342 Ind. GSL'!AI11</f>
        <v>0</v>
      </c>
      <c r="Y8" s="86">
        <f>+'24-03-342 Ind. GSL'!AJ11</f>
        <v>0</v>
      </c>
    </row>
    <row r="9" spans="1:25" ht="24.75" customHeight="1" x14ac:dyDescent="0.25">
      <c r="A9" s="85" t="s">
        <v>48</v>
      </c>
      <c r="B9" s="63">
        <f>+'24-03-342 Ind. GSL'!J15</f>
        <v>0</v>
      </c>
      <c r="C9" s="63">
        <f>+'24-03-342 Ind. GSL'!K15</f>
        <v>0</v>
      </c>
      <c r="D9" s="63">
        <f>+'24-03-342 Ind. GSL'!M15</f>
        <v>0</v>
      </c>
      <c r="E9" s="63">
        <f>+'24-03-342 Ind. GSL'!N15</f>
        <v>0</v>
      </c>
      <c r="F9" s="63">
        <f>+'24-03-342 Ind. GSL'!O15</f>
        <v>0</v>
      </c>
      <c r="G9" s="63">
        <f>+'24-03-342 Ind. GSL'!R15</f>
        <v>0</v>
      </c>
      <c r="H9" s="63">
        <f>+'24-03-342 Ind. GSL'!S15</f>
        <v>0</v>
      </c>
      <c r="I9" s="63">
        <f>+'24-03-342 Ind. GSL'!T15</f>
        <v>0</v>
      </c>
      <c r="J9" s="63">
        <f>+'24-03-342 Ind. GSL'!U15</f>
        <v>0</v>
      </c>
      <c r="K9" s="63">
        <f>+'24-03-342 Ind. GSL'!V15</f>
        <v>0</v>
      </c>
      <c r="L9" s="63">
        <f>+'24-03-342 Ind. GSL'!W15</f>
        <v>0</v>
      </c>
      <c r="M9" s="63">
        <f>+'24-03-342 Ind. GSL'!X15</f>
        <v>0</v>
      </c>
      <c r="N9" s="63">
        <f>+'24-03-342 Ind. GSL'!Y15</f>
        <v>0</v>
      </c>
      <c r="O9" s="63">
        <f>+'24-03-342 Ind. GSL'!Z15</f>
        <v>0</v>
      </c>
      <c r="P9" s="63">
        <f>+'24-03-342 Ind. GSL'!AA15</f>
        <v>0</v>
      </c>
      <c r="Q9" s="63">
        <f>+'24-03-342 Ind. GSL'!AB15</f>
        <v>0</v>
      </c>
      <c r="R9" s="63">
        <f>+'24-03-342 Ind. GSL'!AC15</f>
        <v>0</v>
      </c>
      <c r="S9" s="63">
        <f>+'24-03-342 Ind. GSL'!AD15</f>
        <v>0</v>
      </c>
      <c r="T9" s="63">
        <f>+'24-03-342 Ind. GSL'!AE15</f>
        <v>0</v>
      </c>
      <c r="U9" s="63">
        <f>+'24-03-342 Ind. GSL'!AF15</f>
        <v>0</v>
      </c>
      <c r="V9" s="63">
        <f>+'24-03-342 Ind. GSL'!AG15</f>
        <v>0</v>
      </c>
      <c r="W9" s="63">
        <f>+'24-03-342 Ind. GSL'!AH15</f>
        <v>0</v>
      </c>
      <c r="X9" s="86">
        <f>+'24-03-342 Ind. GSL'!AI15</f>
        <v>0</v>
      </c>
      <c r="Y9" s="86">
        <f>+'24-03-342 Ind. GSL'!AJ15</f>
        <v>0</v>
      </c>
    </row>
    <row r="10" spans="1:25" ht="24.75" customHeight="1" x14ac:dyDescent="0.25">
      <c r="A10" s="85" t="s">
        <v>50</v>
      </c>
      <c r="B10" s="63">
        <f>+'24-03-342 Ind. GSL'!J19</f>
        <v>0</v>
      </c>
      <c r="C10" s="63">
        <f>+'24-03-342 Ind. GSL'!K19</f>
        <v>0</v>
      </c>
      <c r="D10" s="63">
        <f>+'24-03-342 Ind. GSL'!M19</f>
        <v>0</v>
      </c>
      <c r="E10" s="63">
        <f>+'24-03-342 Ind. GSL'!N19</f>
        <v>0</v>
      </c>
      <c r="F10" s="63">
        <f>+'24-03-342 Ind. GSL'!O19</f>
        <v>0</v>
      </c>
      <c r="G10" s="63">
        <f>+'24-03-342 Ind. GSL'!R19</f>
        <v>0</v>
      </c>
      <c r="H10" s="63">
        <f>+'24-03-342 Ind. GSL'!S19</f>
        <v>0</v>
      </c>
      <c r="I10" s="63">
        <f>+'24-03-342 Ind. GSL'!T19</f>
        <v>0</v>
      </c>
      <c r="J10" s="63">
        <f>+'24-03-342 Ind. GSL'!U19</f>
        <v>0</v>
      </c>
      <c r="K10" s="63">
        <f>+'24-03-342 Ind. GSL'!V19</f>
        <v>0</v>
      </c>
      <c r="L10" s="63">
        <f>+'24-03-342 Ind. GSL'!W19</f>
        <v>0</v>
      </c>
      <c r="M10" s="63">
        <f>+'24-03-342 Ind. GSL'!X19</f>
        <v>0</v>
      </c>
      <c r="N10" s="63">
        <f>+'24-03-342 Ind. GSL'!Y19</f>
        <v>0</v>
      </c>
      <c r="O10" s="63">
        <f>+'24-03-342 Ind. GSL'!Z19</f>
        <v>0</v>
      </c>
      <c r="P10" s="63">
        <f>+'24-03-342 Ind. GSL'!AA19</f>
        <v>0</v>
      </c>
      <c r="Q10" s="63">
        <f>+'24-03-342 Ind. GSL'!AB19</f>
        <v>0</v>
      </c>
      <c r="R10" s="63">
        <f>+'24-03-342 Ind. GSL'!AC19</f>
        <v>0</v>
      </c>
      <c r="S10" s="63">
        <f>+'24-03-342 Ind. GSL'!AD19</f>
        <v>0</v>
      </c>
      <c r="T10" s="63">
        <f>+'24-03-342 Ind. GSL'!AE19</f>
        <v>0</v>
      </c>
      <c r="U10" s="63">
        <f>+'24-03-342 Ind. GSL'!AF19</f>
        <v>0</v>
      </c>
      <c r="V10" s="63">
        <f>+'24-03-342 Ind. GSL'!AG19</f>
        <v>0</v>
      </c>
      <c r="W10" s="63">
        <f>+'24-03-342 Ind. GSL'!AH19</f>
        <v>0</v>
      </c>
      <c r="X10" s="86">
        <f>+'24-03-342 Ind. GSL'!AI19</f>
        <v>0</v>
      </c>
      <c r="Y10" s="86">
        <f>+'24-03-342 Ind. GSL'!AJ19</f>
        <v>0</v>
      </c>
    </row>
    <row r="11" spans="1:25" ht="24.75" customHeight="1" x14ac:dyDescent="0.25">
      <c r="A11" s="85" t="s">
        <v>52</v>
      </c>
      <c r="B11" s="63">
        <f>+'24-03-342 Ind. GSL'!J23</f>
        <v>0</v>
      </c>
      <c r="C11" s="63">
        <f>+'24-03-342 Ind. GSL'!K23</f>
        <v>0</v>
      </c>
      <c r="D11" s="63">
        <f>+'24-03-342 Ind. GSL'!M23</f>
        <v>0</v>
      </c>
      <c r="E11" s="63">
        <f>+'24-03-342 Ind. GSL'!N23</f>
        <v>0</v>
      </c>
      <c r="F11" s="63">
        <f>+'24-03-342 Ind. GSL'!O23</f>
        <v>0</v>
      </c>
      <c r="G11" s="63">
        <f>+'24-03-342 Ind. GSL'!R23</f>
        <v>0</v>
      </c>
      <c r="H11" s="63">
        <f>+'24-03-342 Ind. GSL'!S23</f>
        <v>0</v>
      </c>
      <c r="I11" s="63">
        <f>+'24-03-342 Ind. GSL'!T23</f>
        <v>0</v>
      </c>
      <c r="J11" s="63">
        <f>+'24-03-342 Ind. GSL'!U23</f>
        <v>0</v>
      </c>
      <c r="K11" s="63">
        <f>+'24-03-342 Ind. GSL'!V23</f>
        <v>0</v>
      </c>
      <c r="L11" s="63">
        <f>+'24-03-342 Ind. GSL'!W23</f>
        <v>0</v>
      </c>
      <c r="M11" s="63">
        <f>+'24-03-342 Ind. GSL'!X23</f>
        <v>0</v>
      </c>
      <c r="N11" s="63">
        <f>+'24-03-342 Ind. GSL'!Y23</f>
        <v>0</v>
      </c>
      <c r="O11" s="63">
        <f>+'24-03-342 Ind. GSL'!Z23</f>
        <v>0</v>
      </c>
      <c r="P11" s="63">
        <f>+'24-03-342 Ind. GSL'!AA23</f>
        <v>0</v>
      </c>
      <c r="Q11" s="63">
        <f>+'24-03-342 Ind. GSL'!AB23</f>
        <v>0</v>
      </c>
      <c r="R11" s="63">
        <f>+'24-03-342 Ind. GSL'!AC23</f>
        <v>0</v>
      </c>
      <c r="S11" s="63">
        <f>+'24-03-342 Ind. GSL'!AD23</f>
        <v>0</v>
      </c>
      <c r="T11" s="63">
        <f>+'24-03-342 Ind. GSL'!AE23</f>
        <v>0</v>
      </c>
      <c r="U11" s="63">
        <f>+'24-03-342 Ind. GSL'!AF23</f>
        <v>0</v>
      </c>
      <c r="V11" s="63">
        <f>+'24-03-342 Ind. GSL'!AG23</f>
        <v>0</v>
      </c>
      <c r="W11" s="63">
        <f>+'24-03-342 Ind. GSL'!AH23</f>
        <v>0</v>
      </c>
      <c r="X11" s="86">
        <f>+'24-03-342 Ind. GSL'!AI23</f>
        <v>0</v>
      </c>
      <c r="Y11" s="86">
        <f>+'24-03-342 Ind. GSL'!AJ23</f>
        <v>0</v>
      </c>
    </row>
    <row r="12" spans="1:25" ht="24.75" customHeight="1" x14ac:dyDescent="0.25">
      <c r="A12" s="85" t="s">
        <v>54</v>
      </c>
      <c r="B12" s="63">
        <f>+'24-03-342 Ind. GSL'!J27</f>
        <v>0</v>
      </c>
      <c r="C12" s="63">
        <f>+'24-03-342 Ind. GSL'!K27</f>
        <v>0</v>
      </c>
      <c r="D12" s="63">
        <f>+'24-03-342 Ind. GSL'!M27</f>
        <v>0</v>
      </c>
      <c r="E12" s="63">
        <f>+'24-03-342 Ind. GSL'!N27</f>
        <v>0</v>
      </c>
      <c r="F12" s="63">
        <f>+'24-03-342 Ind. GSL'!O27</f>
        <v>0</v>
      </c>
      <c r="G12" s="63">
        <f>+'24-03-342 Ind. GSL'!R27</f>
        <v>0</v>
      </c>
      <c r="H12" s="63">
        <f>+'24-03-342 Ind. GSL'!S27</f>
        <v>0</v>
      </c>
      <c r="I12" s="63">
        <f>+'24-03-342 Ind. GSL'!T27</f>
        <v>0</v>
      </c>
      <c r="J12" s="63">
        <f>+'24-03-342 Ind. GSL'!U27</f>
        <v>0</v>
      </c>
      <c r="K12" s="63">
        <f>+'24-03-342 Ind. GSL'!V27</f>
        <v>0</v>
      </c>
      <c r="L12" s="63">
        <f>+'24-03-342 Ind. GSL'!W27</f>
        <v>0</v>
      </c>
      <c r="M12" s="63">
        <f>+'24-03-342 Ind. GSL'!X27</f>
        <v>0</v>
      </c>
      <c r="N12" s="63">
        <f>+'24-03-342 Ind. GSL'!Y27</f>
        <v>0</v>
      </c>
      <c r="O12" s="63">
        <f>+'24-03-342 Ind. GSL'!Z27</f>
        <v>0</v>
      </c>
      <c r="P12" s="63">
        <f>+'24-03-342 Ind. GSL'!AA27</f>
        <v>0</v>
      </c>
      <c r="Q12" s="63">
        <f>+'24-03-342 Ind. GSL'!AB27</f>
        <v>0</v>
      </c>
      <c r="R12" s="63">
        <f>+'24-03-342 Ind. GSL'!AC27</f>
        <v>0</v>
      </c>
      <c r="S12" s="63">
        <f>+'24-03-342 Ind. GSL'!AD27</f>
        <v>0</v>
      </c>
      <c r="T12" s="63">
        <f>+'24-03-342 Ind. GSL'!AE27</f>
        <v>0</v>
      </c>
      <c r="U12" s="63">
        <f>+'24-03-342 Ind. GSL'!AF27</f>
        <v>0</v>
      </c>
      <c r="V12" s="63">
        <f>+'24-03-342 Ind. GSL'!AG27</f>
        <v>0</v>
      </c>
      <c r="W12" s="63">
        <f>+'24-03-342 Ind. GSL'!AH27</f>
        <v>0</v>
      </c>
      <c r="X12" s="86">
        <f>+'24-03-342 Ind. GSL'!AI27</f>
        <v>0</v>
      </c>
      <c r="Y12" s="86">
        <f>+'24-03-342 Ind. GSL'!AJ27</f>
        <v>0</v>
      </c>
    </row>
    <row r="13" spans="1:25" ht="24.75" customHeight="1" x14ac:dyDescent="0.25">
      <c r="A13" s="85" t="s">
        <v>56</v>
      </c>
      <c r="B13" s="63">
        <f>+'24-03-342 Ind. GSL'!J31</f>
        <v>0</v>
      </c>
      <c r="C13" s="63">
        <f>+'24-03-342 Ind. GSL'!K31</f>
        <v>0</v>
      </c>
      <c r="D13" s="63">
        <f>+'24-03-342 Ind. GSL'!M31</f>
        <v>0</v>
      </c>
      <c r="E13" s="63">
        <f>+'24-03-342 Ind. GSL'!N31</f>
        <v>0</v>
      </c>
      <c r="F13" s="63">
        <f>+'24-03-342 Ind. GSL'!O31</f>
        <v>0</v>
      </c>
      <c r="G13" s="63">
        <f>+'24-03-342 Ind. GSL'!R31</f>
        <v>0</v>
      </c>
      <c r="H13" s="63">
        <f>+'24-03-342 Ind. GSL'!S31</f>
        <v>0</v>
      </c>
      <c r="I13" s="63">
        <f>+'24-03-342 Ind. GSL'!T31</f>
        <v>0</v>
      </c>
      <c r="J13" s="63">
        <f>+'24-03-342 Ind. GSL'!U31</f>
        <v>0</v>
      </c>
      <c r="K13" s="63">
        <f>+'24-03-342 Ind. GSL'!V31</f>
        <v>0</v>
      </c>
      <c r="L13" s="63">
        <f>+'24-03-342 Ind. GSL'!W31</f>
        <v>0</v>
      </c>
      <c r="M13" s="63">
        <f>+'24-03-342 Ind. GSL'!X31</f>
        <v>0</v>
      </c>
      <c r="N13" s="63">
        <f>+'24-03-342 Ind. GSL'!Y31</f>
        <v>0</v>
      </c>
      <c r="O13" s="63">
        <f>+'24-03-342 Ind. GSL'!Z31</f>
        <v>0</v>
      </c>
      <c r="P13" s="63">
        <f>+'24-03-342 Ind. GSL'!AA31</f>
        <v>0</v>
      </c>
      <c r="Q13" s="63">
        <f>+'24-03-342 Ind. GSL'!AB31</f>
        <v>0</v>
      </c>
      <c r="R13" s="63">
        <f>+'24-03-342 Ind. GSL'!AC31</f>
        <v>0</v>
      </c>
      <c r="S13" s="63">
        <f>+'24-03-342 Ind. GSL'!AD31</f>
        <v>0</v>
      </c>
      <c r="T13" s="63">
        <f>+'24-03-342 Ind. GSL'!AE31</f>
        <v>0</v>
      </c>
      <c r="U13" s="63">
        <f>+'24-03-342 Ind. GSL'!AF31</f>
        <v>0</v>
      </c>
      <c r="V13" s="63">
        <f>+'24-03-342 Ind. GSL'!AG31</f>
        <v>0</v>
      </c>
      <c r="W13" s="63">
        <f>+'24-03-342 Ind. GSL'!AH31</f>
        <v>0</v>
      </c>
      <c r="X13" s="86">
        <f>+'24-03-342 Ind. GSL'!AI31</f>
        <v>0</v>
      </c>
      <c r="Y13" s="86">
        <f>+'24-03-342 Ind. GSL'!AJ31</f>
        <v>0</v>
      </c>
    </row>
    <row r="14" spans="1:25" ht="24.75" customHeight="1" x14ac:dyDescent="0.25">
      <c r="A14" s="85" t="s">
        <v>58</v>
      </c>
      <c r="B14" s="63">
        <f>+'24-03-342 Ind. GSL'!J35</f>
        <v>0</v>
      </c>
      <c r="C14" s="63">
        <f>+'24-03-342 Ind. GSL'!K35</f>
        <v>0</v>
      </c>
      <c r="D14" s="63">
        <f>+'24-03-342 Ind. GSL'!M35</f>
        <v>0</v>
      </c>
      <c r="E14" s="63">
        <f>+'24-03-342 Ind. GSL'!N35</f>
        <v>0</v>
      </c>
      <c r="F14" s="63">
        <f>+'24-03-342 Ind. GSL'!O35</f>
        <v>0</v>
      </c>
      <c r="G14" s="63">
        <f>+'24-03-342 Ind. GSL'!R35</f>
        <v>0</v>
      </c>
      <c r="H14" s="63">
        <f>+'24-03-342 Ind. GSL'!S35</f>
        <v>0</v>
      </c>
      <c r="I14" s="63">
        <f>+'24-03-342 Ind. GSL'!T35</f>
        <v>0</v>
      </c>
      <c r="J14" s="63">
        <f>+'24-03-342 Ind. GSL'!U35</f>
        <v>0</v>
      </c>
      <c r="K14" s="63">
        <f>+'24-03-342 Ind. GSL'!V35</f>
        <v>0</v>
      </c>
      <c r="L14" s="63">
        <f>+'24-03-342 Ind. GSL'!W35</f>
        <v>0</v>
      </c>
      <c r="M14" s="63">
        <f>+'24-03-342 Ind. GSL'!X35</f>
        <v>0</v>
      </c>
      <c r="N14" s="63">
        <f>+'24-03-342 Ind. GSL'!Y35</f>
        <v>0</v>
      </c>
      <c r="O14" s="63">
        <f>+'24-03-342 Ind. GSL'!Z35</f>
        <v>0</v>
      </c>
      <c r="P14" s="63">
        <f>+'24-03-342 Ind. GSL'!AA35</f>
        <v>0</v>
      </c>
      <c r="Q14" s="63">
        <f>+'24-03-342 Ind. GSL'!AB35</f>
        <v>0</v>
      </c>
      <c r="R14" s="63">
        <f>+'24-03-342 Ind. GSL'!AC35</f>
        <v>0</v>
      </c>
      <c r="S14" s="63">
        <f>+'24-03-342 Ind. GSL'!AD35</f>
        <v>0</v>
      </c>
      <c r="T14" s="63">
        <f>+'24-03-342 Ind. GSL'!AE35</f>
        <v>0</v>
      </c>
      <c r="U14" s="63">
        <f>+'24-03-342 Ind. GSL'!AF35</f>
        <v>0</v>
      </c>
      <c r="V14" s="63">
        <f>+'24-03-342 Ind. GSL'!AG35</f>
        <v>0</v>
      </c>
      <c r="W14" s="63">
        <f>+'24-03-342 Ind. GSL'!AH35</f>
        <v>0</v>
      </c>
      <c r="X14" s="86">
        <f>+'24-03-342 Ind. GSL'!AI35</f>
        <v>0</v>
      </c>
      <c r="Y14" s="86">
        <f>+'24-03-342 Ind. GSL'!AJ35</f>
        <v>0</v>
      </c>
    </row>
    <row r="15" spans="1:25" ht="24.75" customHeight="1" x14ac:dyDescent="0.25">
      <c r="A15" s="85" t="s">
        <v>60</v>
      </c>
      <c r="B15" s="63">
        <f>+'24-03-342 Ind. GSL'!J39</f>
        <v>0</v>
      </c>
      <c r="C15" s="63">
        <f>+'24-03-342 Ind. GSL'!K39</f>
        <v>0</v>
      </c>
      <c r="D15" s="63">
        <f>+'24-03-342 Ind. GSL'!M39</f>
        <v>0</v>
      </c>
      <c r="E15" s="63">
        <f>+'24-03-342 Ind. GSL'!N39</f>
        <v>0</v>
      </c>
      <c r="F15" s="63">
        <f>+'24-03-342 Ind. GSL'!O39</f>
        <v>0</v>
      </c>
      <c r="G15" s="63">
        <f>+'24-03-342 Ind. GSL'!R39</f>
        <v>0</v>
      </c>
      <c r="H15" s="63">
        <f>+'24-03-342 Ind. GSL'!S39</f>
        <v>0</v>
      </c>
      <c r="I15" s="63">
        <f>+'24-03-342 Ind. GSL'!T39</f>
        <v>0</v>
      </c>
      <c r="J15" s="63">
        <f>+'24-03-342 Ind. GSL'!U39</f>
        <v>0</v>
      </c>
      <c r="K15" s="63">
        <f>+'24-03-342 Ind. GSL'!V39</f>
        <v>0</v>
      </c>
      <c r="L15" s="63">
        <f>+'24-03-342 Ind. GSL'!W39</f>
        <v>0</v>
      </c>
      <c r="M15" s="63">
        <f>+'24-03-342 Ind. GSL'!X39</f>
        <v>0</v>
      </c>
      <c r="N15" s="63">
        <f>+'24-03-342 Ind. GSL'!Y39</f>
        <v>0</v>
      </c>
      <c r="O15" s="63">
        <f>+'24-03-342 Ind. GSL'!Z39</f>
        <v>0</v>
      </c>
      <c r="P15" s="63">
        <f>+'24-03-342 Ind. GSL'!AA39</f>
        <v>0</v>
      </c>
      <c r="Q15" s="63">
        <f>+'24-03-342 Ind. GSL'!AB39</f>
        <v>0</v>
      </c>
      <c r="R15" s="63">
        <f>+'24-03-342 Ind. GSL'!AC39</f>
        <v>0</v>
      </c>
      <c r="S15" s="63">
        <f>+'24-03-342 Ind. GSL'!AD39</f>
        <v>0</v>
      </c>
      <c r="T15" s="63">
        <f>+'24-03-342 Ind. GSL'!AE39</f>
        <v>0</v>
      </c>
      <c r="U15" s="63">
        <f>+'24-03-342 Ind. GSL'!AF39</f>
        <v>0</v>
      </c>
      <c r="V15" s="63">
        <f>+'24-03-342 Ind. GSL'!AG39</f>
        <v>0</v>
      </c>
      <c r="W15" s="63">
        <f>+'24-03-342 Ind. GSL'!AH39</f>
        <v>0</v>
      </c>
      <c r="X15" s="86">
        <f>+'24-03-342 Ind. GSL'!AI39</f>
        <v>0</v>
      </c>
      <c r="Y15" s="86">
        <f>+'24-03-342 Ind. GSL'!AJ39</f>
        <v>0</v>
      </c>
    </row>
    <row r="16" spans="1:25" ht="24.75" customHeight="1" x14ac:dyDescent="0.25">
      <c r="A16" s="85" t="s">
        <v>62</v>
      </c>
      <c r="B16" s="63">
        <f>+'24-03-342 Ind. GSL'!J43</f>
        <v>0</v>
      </c>
      <c r="C16" s="63">
        <f>+'24-03-342 Ind. GSL'!K43</f>
        <v>0</v>
      </c>
      <c r="D16" s="63">
        <f>+'24-03-342 Ind. GSL'!M43</f>
        <v>0</v>
      </c>
      <c r="E16" s="63">
        <f>+'24-03-342 Ind. GSL'!N43</f>
        <v>0</v>
      </c>
      <c r="F16" s="63">
        <f>+'24-03-342 Ind. GSL'!O43</f>
        <v>0</v>
      </c>
      <c r="G16" s="63">
        <f>+'24-03-342 Ind. GSL'!R43</f>
        <v>0</v>
      </c>
      <c r="H16" s="63">
        <f>+'24-03-342 Ind. GSL'!S43</f>
        <v>0</v>
      </c>
      <c r="I16" s="63">
        <f>+'24-03-342 Ind. GSL'!T43</f>
        <v>0</v>
      </c>
      <c r="J16" s="63">
        <f>+'24-03-342 Ind. GSL'!U43</f>
        <v>0</v>
      </c>
      <c r="K16" s="63">
        <f>+'24-03-342 Ind. GSL'!V43</f>
        <v>0</v>
      </c>
      <c r="L16" s="63">
        <f>+'24-03-342 Ind. GSL'!W43</f>
        <v>0</v>
      </c>
      <c r="M16" s="63">
        <f>+'24-03-342 Ind. GSL'!X43</f>
        <v>0</v>
      </c>
      <c r="N16" s="63">
        <f>+'24-03-342 Ind. GSL'!Y43</f>
        <v>0</v>
      </c>
      <c r="O16" s="63">
        <f>+'24-03-342 Ind. GSL'!Z43</f>
        <v>0</v>
      </c>
      <c r="P16" s="63">
        <f>+'24-03-342 Ind. GSL'!AA43</f>
        <v>0</v>
      </c>
      <c r="Q16" s="63">
        <f>+'24-03-342 Ind. GSL'!AB43</f>
        <v>0</v>
      </c>
      <c r="R16" s="63">
        <f>+'24-03-342 Ind. GSL'!AC43</f>
        <v>0</v>
      </c>
      <c r="S16" s="63">
        <f>+'24-03-342 Ind. GSL'!AD43</f>
        <v>0</v>
      </c>
      <c r="T16" s="63">
        <f>+'24-03-342 Ind. GSL'!AE43</f>
        <v>0</v>
      </c>
      <c r="U16" s="63">
        <f>+'24-03-342 Ind. GSL'!AF43</f>
        <v>0</v>
      </c>
      <c r="V16" s="63">
        <f>+'24-03-342 Ind. GSL'!AG43</f>
        <v>0</v>
      </c>
      <c r="W16" s="63">
        <f>+'24-03-342 Ind. GSL'!AH43</f>
        <v>0</v>
      </c>
      <c r="X16" s="86">
        <f>+'24-03-342 Ind. GSL'!AI43</f>
        <v>0</v>
      </c>
      <c r="Y16" s="86">
        <f>+'24-03-342 Ind. GSL'!AJ43</f>
        <v>0</v>
      </c>
    </row>
    <row r="17" spans="1:25" ht="24.75" customHeight="1" x14ac:dyDescent="0.25">
      <c r="A17" s="85" t="s">
        <v>64</v>
      </c>
      <c r="B17" s="63">
        <f>+'24-03-342 Ind. GSL'!J47</f>
        <v>0</v>
      </c>
      <c r="C17" s="63">
        <f>+'24-03-342 Ind. GSL'!K47</f>
        <v>0</v>
      </c>
      <c r="D17" s="63">
        <f>+'24-03-342 Ind. GSL'!M47</f>
        <v>0</v>
      </c>
      <c r="E17" s="63">
        <f>+'24-03-342 Ind. GSL'!N47</f>
        <v>0</v>
      </c>
      <c r="F17" s="63">
        <f>+'24-03-342 Ind. GSL'!O47</f>
        <v>0</v>
      </c>
      <c r="G17" s="63">
        <f>+'24-03-342 Ind. GSL'!R47</f>
        <v>0</v>
      </c>
      <c r="H17" s="63">
        <f>+'24-03-342 Ind. GSL'!S47</f>
        <v>0</v>
      </c>
      <c r="I17" s="63">
        <f>+'24-03-342 Ind. GSL'!T47</f>
        <v>0</v>
      </c>
      <c r="J17" s="63">
        <f>+'24-03-342 Ind. GSL'!U47</f>
        <v>0</v>
      </c>
      <c r="K17" s="63">
        <f>+'24-03-342 Ind. GSL'!V47</f>
        <v>0</v>
      </c>
      <c r="L17" s="63">
        <f>+'24-03-342 Ind. GSL'!W47</f>
        <v>0</v>
      </c>
      <c r="M17" s="63">
        <f>+'24-03-342 Ind. GSL'!X47</f>
        <v>0</v>
      </c>
      <c r="N17" s="63">
        <f>+'24-03-342 Ind. GSL'!Y47</f>
        <v>0</v>
      </c>
      <c r="O17" s="63">
        <f>+'24-03-342 Ind. GSL'!Z47</f>
        <v>0</v>
      </c>
      <c r="P17" s="63">
        <f>+'24-03-342 Ind. GSL'!AA47</f>
        <v>0</v>
      </c>
      <c r="Q17" s="63">
        <f>+'24-03-342 Ind. GSL'!AB47</f>
        <v>0</v>
      </c>
      <c r="R17" s="63">
        <f>+'24-03-342 Ind. GSL'!AC47</f>
        <v>0</v>
      </c>
      <c r="S17" s="63">
        <f>+'24-03-342 Ind. GSL'!AD47</f>
        <v>0</v>
      </c>
      <c r="T17" s="63">
        <f>+'24-03-342 Ind. GSL'!AE47</f>
        <v>0</v>
      </c>
      <c r="U17" s="63">
        <f>+'24-03-342 Ind. GSL'!AF47</f>
        <v>0</v>
      </c>
      <c r="V17" s="63">
        <f>+'24-03-342 Ind. GSL'!AG47</f>
        <v>0</v>
      </c>
      <c r="W17" s="63">
        <f>+'24-03-342 Ind. GSL'!AH47</f>
        <v>0</v>
      </c>
      <c r="X17" s="86">
        <f>+'24-03-342 Ind. GSL'!AI47</f>
        <v>0</v>
      </c>
      <c r="Y17" s="86">
        <f>+'24-03-342 Ind. GSL'!AJ44</f>
        <v>0</v>
      </c>
    </row>
    <row r="18" spans="1:25" ht="24.75" customHeight="1" x14ac:dyDescent="0.25">
      <c r="A18" s="85" t="s">
        <v>66</v>
      </c>
      <c r="B18" s="63">
        <f>+'24-03-342 Ind. GSL'!J51</f>
        <v>0</v>
      </c>
      <c r="C18" s="63">
        <f>+'24-03-342 Ind. GSL'!K51</f>
        <v>0</v>
      </c>
      <c r="D18" s="63">
        <f>+'24-03-342 Ind. GSL'!M51</f>
        <v>0</v>
      </c>
      <c r="E18" s="63">
        <f>+'24-03-342 Ind. GSL'!N51</f>
        <v>0</v>
      </c>
      <c r="F18" s="63">
        <f>+'24-03-342 Ind. GSL'!O51</f>
        <v>0</v>
      </c>
      <c r="G18" s="63">
        <f>+'24-03-342 Ind. GSL'!R51</f>
        <v>0</v>
      </c>
      <c r="H18" s="63">
        <f>+'24-03-342 Ind. GSL'!S51</f>
        <v>0</v>
      </c>
      <c r="I18" s="63">
        <f>+'24-03-342 Ind. GSL'!T51</f>
        <v>0</v>
      </c>
      <c r="J18" s="63">
        <f>+'24-03-342 Ind. GSL'!U51</f>
        <v>0</v>
      </c>
      <c r="K18" s="63">
        <f>+'24-03-342 Ind. GSL'!V51</f>
        <v>0</v>
      </c>
      <c r="L18" s="63">
        <f>+'24-03-342 Ind. GSL'!W51</f>
        <v>0</v>
      </c>
      <c r="M18" s="63">
        <f>+'24-03-342 Ind. GSL'!X51</f>
        <v>0</v>
      </c>
      <c r="N18" s="63">
        <f>+'24-03-342 Ind. GSL'!Y51</f>
        <v>0</v>
      </c>
      <c r="O18" s="63">
        <f>+'24-03-342 Ind. GSL'!Z51</f>
        <v>0</v>
      </c>
      <c r="P18" s="63">
        <f>+'24-03-342 Ind. GSL'!AA51</f>
        <v>0</v>
      </c>
      <c r="Q18" s="63">
        <f>+'24-03-342 Ind. GSL'!AB51</f>
        <v>0</v>
      </c>
      <c r="R18" s="63">
        <f>+'24-03-342 Ind. GSL'!AC51</f>
        <v>0</v>
      </c>
      <c r="S18" s="63">
        <f>+'24-03-342 Ind. GSL'!AD51</f>
        <v>0</v>
      </c>
      <c r="T18" s="63">
        <f>+'24-03-342 Ind. GSL'!AE51</f>
        <v>0</v>
      </c>
      <c r="U18" s="63">
        <f>+'24-03-342 Ind. GSL'!AF51</f>
        <v>0</v>
      </c>
      <c r="V18" s="63">
        <f>+'24-03-342 Ind. GSL'!AG51</f>
        <v>0</v>
      </c>
      <c r="W18" s="63">
        <f>+'24-03-342 Ind. GSL'!AH51</f>
        <v>0</v>
      </c>
      <c r="X18" s="86">
        <f>+'24-03-342 Ind. GSL'!AI51</f>
        <v>0</v>
      </c>
      <c r="Y18" s="86">
        <f>+'24-03-342 Ind. GSL'!AJ51</f>
        <v>0</v>
      </c>
    </row>
    <row r="19" spans="1:25" ht="24.75" customHeight="1" x14ac:dyDescent="0.25">
      <c r="A19" s="85" t="s">
        <v>68</v>
      </c>
      <c r="B19" s="63">
        <f>+'24-03-342 Ind. GSL'!J55</f>
        <v>0</v>
      </c>
      <c r="C19" s="63">
        <f>+'24-03-342 Ind. GSL'!K55</f>
        <v>0</v>
      </c>
      <c r="D19" s="63">
        <f>+'24-03-342 Ind. GSL'!M55</f>
        <v>0</v>
      </c>
      <c r="E19" s="63">
        <f>+'24-03-342 Ind. GSL'!N55</f>
        <v>0</v>
      </c>
      <c r="F19" s="63">
        <f>+'24-03-342 Ind. GSL'!O55</f>
        <v>0</v>
      </c>
      <c r="G19" s="63">
        <f>+'24-03-342 Ind. GSL'!R55</f>
        <v>0</v>
      </c>
      <c r="H19" s="63">
        <f>+'24-03-342 Ind. GSL'!S55</f>
        <v>0</v>
      </c>
      <c r="I19" s="63">
        <f>+'24-03-342 Ind. GSL'!T55</f>
        <v>0</v>
      </c>
      <c r="J19" s="63">
        <f>+'24-03-342 Ind. GSL'!U55</f>
        <v>0</v>
      </c>
      <c r="K19" s="63">
        <f>+'24-03-342 Ind. GSL'!V55</f>
        <v>0</v>
      </c>
      <c r="L19" s="63">
        <f>+'24-03-342 Ind. GSL'!W55</f>
        <v>0</v>
      </c>
      <c r="M19" s="63">
        <f>+'24-03-342 Ind. GSL'!X55</f>
        <v>0</v>
      </c>
      <c r="N19" s="63">
        <f>+'24-03-342 Ind. GSL'!Y55</f>
        <v>0</v>
      </c>
      <c r="O19" s="63">
        <f>+'24-03-342 Ind. GSL'!Z55</f>
        <v>0</v>
      </c>
      <c r="P19" s="63">
        <f>+'24-03-342 Ind. GSL'!AA55</f>
        <v>0</v>
      </c>
      <c r="Q19" s="63">
        <f>+'24-03-342 Ind. GSL'!AB55</f>
        <v>0</v>
      </c>
      <c r="R19" s="63">
        <f>+'24-03-342 Ind. GSL'!AC55</f>
        <v>0</v>
      </c>
      <c r="S19" s="63">
        <f>+'24-03-342 Ind. GSL'!AD55</f>
        <v>0</v>
      </c>
      <c r="T19" s="63">
        <f>+'24-03-342 Ind. GSL'!AE55</f>
        <v>0</v>
      </c>
      <c r="U19" s="63">
        <f>+'24-03-342 Ind. GSL'!AF55</f>
        <v>0</v>
      </c>
      <c r="V19" s="63">
        <f>+'24-03-342 Ind. GSL'!AG55</f>
        <v>0</v>
      </c>
      <c r="W19" s="63">
        <f>+'24-03-342 Ind. GSL'!AH55</f>
        <v>0</v>
      </c>
      <c r="X19" s="86">
        <f>+'24-03-342 Ind. GSL'!AI55</f>
        <v>0</v>
      </c>
      <c r="Y19" s="86">
        <f>+'24-03-342 Ind. GSL'!AJ55</f>
        <v>0</v>
      </c>
    </row>
    <row r="20" spans="1:25" ht="24.75" customHeight="1" x14ac:dyDescent="0.25">
      <c r="A20" s="87" t="s">
        <v>70</v>
      </c>
      <c r="B20" s="63">
        <f>+'24-03-342 Ind. GSL'!J59</f>
        <v>0</v>
      </c>
      <c r="C20" s="63">
        <f>+'24-03-342 Ind. GSL'!K59</f>
        <v>0</v>
      </c>
      <c r="D20" s="63">
        <f>+'24-03-342 Ind. GSL'!M59</f>
        <v>0</v>
      </c>
      <c r="E20" s="63">
        <f>+'24-03-342 Ind. GSL'!N59</f>
        <v>0</v>
      </c>
      <c r="F20" s="63">
        <f>+'24-03-342 Ind. GSL'!O59</f>
        <v>0</v>
      </c>
      <c r="G20" s="63">
        <f>+'24-03-342 Ind. GSL'!R59</f>
        <v>0</v>
      </c>
      <c r="H20" s="63">
        <f>+'24-03-342 Ind. GSL'!S59</f>
        <v>0</v>
      </c>
      <c r="I20" s="63">
        <f>+'24-03-342 Ind. GSL'!T59</f>
        <v>0</v>
      </c>
      <c r="J20" s="63">
        <f>+'24-03-342 Ind. GSL'!U59</f>
        <v>0</v>
      </c>
      <c r="K20" s="63">
        <f>+'24-03-342 Ind. GSL'!V59</f>
        <v>0</v>
      </c>
      <c r="L20" s="63">
        <f>+'24-03-342 Ind. GSL'!W59</f>
        <v>0</v>
      </c>
      <c r="M20" s="63">
        <f>+'24-03-342 Ind. GSL'!X59</f>
        <v>0</v>
      </c>
      <c r="N20" s="63">
        <f>+'24-03-342 Ind. GSL'!Y59</f>
        <v>0</v>
      </c>
      <c r="O20" s="63">
        <f>+'24-03-342 Ind. GSL'!Z59</f>
        <v>0</v>
      </c>
      <c r="P20" s="63">
        <f>+'24-03-342 Ind. GSL'!AA59</f>
        <v>0</v>
      </c>
      <c r="Q20" s="63">
        <f>+'24-03-342 Ind. GSL'!AB59</f>
        <v>0</v>
      </c>
      <c r="R20" s="63">
        <f>+'24-03-342 Ind. GSL'!AC59</f>
        <v>0</v>
      </c>
      <c r="S20" s="63">
        <f>+'24-03-342 Ind. GSL'!AD59</f>
        <v>0</v>
      </c>
      <c r="T20" s="63">
        <f>+'24-03-342 Ind. GSL'!AE59</f>
        <v>0</v>
      </c>
      <c r="U20" s="63">
        <f>+'24-03-342 Ind. GSL'!AF59</f>
        <v>0</v>
      </c>
      <c r="V20" s="63">
        <f>+'24-03-342 Ind. GSL'!AG59</f>
        <v>0</v>
      </c>
      <c r="W20" s="63">
        <f>+'24-03-342 Ind. GSL'!AH59</f>
        <v>0</v>
      </c>
      <c r="X20" s="86">
        <f>+'24-03-342 Ind. GSL'!AI59</f>
        <v>0</v>
      </c>
      <c r="Y20" s="86">
        <f>+'24-03-342 Ind. GSL'!AJ59</f>
        <v>0</v>
      </c>
    </row>
    <row r="21" spans="1:25" ht="24.75" customHeight="1" x14ac:dyDescent="0.25">
      <c r="A21" s="87" t="s">
        <v>72</v>
      </c>
      <c r="B21" s="63">
        <f>+'24-03-342 Ind. GSL'!J63</f>
        <v>0</v>
      </c>
      <c r="C21" s="63">
        <f>+'24-03-342 Ind. GSL'!K63</f>
        <v>0</v>
      </c>
      <c r="D21" s="63">
        <f>+'24-03-342 Ind. GSL'!M63</f>
        <v>0</v>
      </c>
      <c r="E21" s="63">
        <f>+'24-03-342 Ind. GSL'!N63</f>
        <v>0</v>
      </c>
      <c r="F21" s="63">
        <f>+'24-03-342 Ind. GSL'!O63</f>
        <v>0</v>
      </c>
      <c r="G21" s="63">
        <f>+'24-03-342 Ind. GSL'!R63</f>
        <v>0</v>
      </c>
      <c r="H21" s="63">
        <f>+'24-03-342 Ind. GSL'!S63</f>
        <v>0</v>
      </c>
      <c r="I21" s="63">
        <f>+'24-03-342 Ind. GSL'!T63</f>
        <v>0</v>
      </c>
      <c r="J21" s="63">
        <f>+'24-03-342 Ind. GSL'!U63</f>
        <v>0</v>
      </c>
      <c r="K21" s="63">
        <f>+'24-03-342 Ind. GSL'!V63</f>
        <v>0</v>
      </c>
      <c r="L21" s="63">
        <f>+'24-03-342 Ind. GSL'!W63</f>
        <v>0</v>
      </c>
      <c r="M21" s="63">
        <f>+'24-03-342 Ind. GSL'!X63</f>
        <v>0</v>
      </c>
      <c r="N21" s="63">
        <f>+'24-03-342 Ind. GSL'!Y63</f>
        <v>0</v>
      </c>
      <c r="O21" s="63">
        <f>+'24-03-342 Ind. GSL'!Z63</f>
        <v>0</v>
      </c>
      <c r="P21" s="63">
        <f>+'24-03-342 Ind. GSL'!AA63</f>
        <v>0</v>
      </c>
      <c r="Q21" s="63">
        <f>+'24-03-342 Ind. GSL'!AB63</f>
        <v>0</v>
      </c>
      <c r="R21" s="63">
        <f>+'24-03-342 Ind. GSL'!AC63</f>
        <v>0</v>
      </c>
      <c r="S21" s="63">
        <f>+'24-03-342 Ind. GSL'!AD63</f>
        <v>0</v>
      </c>
      <c r="T21" s="63">
        <f>+'24-03-342 Ind. GSL'!AE63</f>
        <v>0</v>
      </c>
      <c r="U21" s="63">
        <f>+'24-03-342 Ind. GSL'!AF63</f>
        <v>0</v>
      </c>
      <c r="V21" s="63">
        <f>+'24-03-342 Ind. GSL'!AG63</f>
        <v>0</v>
      </c>
      <c r="W21" s="63">
        <f>+'24-03-342 Ind. GSL'!AH63</f>
        <v>0</v>
      </c>
      <c r="X21" s="86">
        <f>+'24-03-342 Ind. GSL'!AI63</f>
        <v>0</v>
      </c>
      <c r="Y21" s="86">
        <f>+'24-03-342 Ind. GSL'!AJ63</f>
        <v>0</v>
      </c>
    </row>
    <row r="22" spans="1:25" ht="24.75" customHeight="1" x14ac:dyDescent="0.25">
      <c r="A22" s="87" t="s">
        <v>74</v>
      </c>
      <c r="B22" s="63">
        <f>+'24-03-342 Ind. GSL'!J67</f>
        <v>0</v>
      </c>
      <c r="C22" s="63">
        <f>+'24-03-342 Ind. GSL'!K67</f>
        <v>0</v>
      </c>
      <c r="D22" s="63">
        <f>+'24-03-342 Ind. GSL'!M67</f>
        <v>0</v>
      </c>
      <c r="E22" s="63">
        <f>+'24-03-342 Ind. GSL'!N67</f>
        <v>0</v>
      </c>
      <c r="F22" s="63">
        <f>+'24-03-342 Ind. GSL'!O67</f>
        <v>0</v>
      </c>
      <c r="G22" s="63">
        <f>+'24-03-342 Ind. GSL'!R67</f>
        <v>0</v>
      </c>
      <c r="H22" s="63">
        <f>+'24-03-342 Ind. GSL'!S67</f>
        <v>0</v>
      </c>
      <c r="I22" s="63">
        <f>+'24-03-342 Ind. GSL'!T67</f>
        <v>0</v>
      </c>
      <c r="J22" s="63">
        <f>+'24-03-342 Ind. GSL'!U67</f>
        <v>0</v>
      </c>
      <c r="K22" s="63">
        <f>+'24-03-342 Ind. GSL'!V67</f>
        <v>0</v>
      </c>
      <c r="L22" s="63">
        <f>+'24-03-342 Ind. GSL'!W67</f>
        <v>0</v>
      </c>
      <c r="M22" s="63">
        <f>+'24-03-342 Ind. GSL'!X67</f>
        <v>0</v>
      </c>
      <c r="N22" s="63">
        <f>+'24-03-342 Ind. GSL'!Y67</f>
        <v>0</v>
      </c>
      <c r="O22" s="63">
        <f>+'24-03-342 Ind. GSL'!Z67</f>
        <v>0</v>
      </c>
      <c r="P22" s="63">
        <f>+'24-03-342 Ind. GSL'!AA67</f>
        <v>0</v>
      </c>
      <c r="Q22" s="63">
        <f>+'24-03-342 Ind. GSL'!AB67</f>
        <v>0</v>
      </c>
      <c r="R22" s="63">
        <f>+'24-03-342 Ind. GSL'!AC67</f>
        <v>0</v>
      </c>
      <c r="S22" s="63">
        <f>+'24-03-342 Ind. GSL'!AD67</f>
        <v>0</v>
      </c>
      <c r="T22" s="63">
        <f>+'24-03-342 Ind. GSL'!AE67</f>
        <v>0</v>
      </c>
      <c r="U22" s="63">
        <f>+'24-03-342 Ind. GSL'!AF67</f>
        <v>0</v>
      </c>
      <c r="V22" s="63">
        <f>+'24-03-342 Ind. GSL'!AG67</f>
        <v>0</v>
      </c>
      <c r="W22" s="63">
        <f>+'24-03-342 Ind. GSL'!AH67</f>
        <v>0</v>
      </c>
      <c r="X22" s="86">
        <f>+'24-03-342 Ind. GSL'!AI67</f>
        <v>0</v>
      </c>
      <c r="Y22" s="86">
        <f>+'24-03-342 Ind. GSL'!AJ67</f>
        <v>0</v>
      </c>
    </row>
    <row r="23" spans="1:25" ht="24.75" customHeight="1" x14ac:dyDescent="0.25">
      <c r="A23" s="88" t="s">
        <v>76</v>
      </c>
      <c r="B23" s="63">
        <f>+'24-03-342 Ind. GSL'!J71</f>
        <v>850149000</v>
      </c>
      <c r="C23" s="63">
        <f>+'24-03-342 Ind. GSL'!K71</f>
        <v>230000000</v>
      </c>
      <c r="D23" s="63">
        <f>+'24-03-342 Ind. GSL'!M71</f>
        <v>0</v>
      </c>
      <c r="E23" s="63">
        <f>+'24-03-342 Ind. GSL'!N71</f>
        <v>0</v>
      </c>
      <c r="F23" s="63">
        <f>+'24-03-342 Ind. GSL'!O71</f>
        <v>0</v>
      </c>
      <c r="G23" s="63">
        <f>+'24-03-342 Ind. GSL'!R71</f>
        <v>0</v>
      </c>
      <c r="H23" s="63">
        <f>+'24-03-342 Ind. GSL'!S71</f>
        <v>0</v>
      </c>
      <c r="I23" s="63">
        <f>+'24-03-342 Ind. GSL'!T71</f>
        <v>0</v>
      </c>
      <c r="J23" s="63">
        <f>+'24-03-342 Ind. GSL'!U71</f>
        <v>0</v>
      </c>
      <c r="K23" s="63">
        <f>+'24-03-342 Ind. GSL'!V71</f>
        <v>0</v>
      </c>
      <c r="L23" s="63">
        <f>+'24-03-342 Ind. GSL'!W71</f>
        <v>0</v>
      </c>
      <c r="M23" s="63">
        <f>+'24-03-342 Ind. GSL'!X71</f>
        <v>230000000</v>
      </c>
      <c r="N23" s="63">
        <f>+'24-03-342 Ind. GSL'!Y71</f>
        <v>230000000</v>
      </c>
      <c r="O23" s="63">
        <f>+'24-03-342 Ind. GSL'!Z71</f>
        <v>0</v>
      </c>
      <c r="P23" s="63">
        <f>+'24-03-342 Ind. GSL'!AA71</f>
        <v>0</v>
      </c>
      <c r="Q23" s="63">
        <f>+'24-03-342 Ind. GSL'!AB71</f>
        <v>0</v>
      </c>
      <c r="R23" s="63">
        <f>+'24-03-342 Ind. GSL'!AC71</f>
        <v>0</v>
      </c>
      <c r="S23" s="63">
        <f>+'24-03-342 Ind. GSL'!AD71</f>
        <v>0</v>
      </c>
      <c r="T23" s="63">
        <f>+'24-03-342 Ind. GSL'!AE71</f>
        <v>0</v>
      </c>
      <c r="U23" s="63">
        <f>+'24-03-342 Ind. GSL'!AF71</f>
        <v>0</v>
      </c>
      <c r="V23" s="63">
        <f>+'24-03-342 Ind. GSL'!AG71</f>
        <v>0</v>
      </c>
      <c r="W23" s="63">
        <f>+'24-03-342 Ind. GSL'!AH71</f>
        <v>230000000</v>
      </c>
      <c r="X23" s="86">
        <f>+'24-03-342 Ind. GSL'!AI71</f>
        <v>0.27054081108135164</v>
      </c>
      <c r="Y23" s="86">
        <f>+'24-03-342 Ind. GSL'!AJ71</f>
        <v>1</v>
      </c>
    </row>
    <row r="24" spans="1:25" ht="25.5" x14ac:dyDescent="0.25">
      <c r="A24" s="8" t="str">
        <f>"TOTAL ASIG."&amp;" "&amp;$A$5</f>
        <v>TOTAL ASIG. 24-03-342 "Apoyo, monitoreo y supervisión a la gestión territorial"</v>
      </c>
      <c r="B24" s="74">
        <f>SUM(B8:B23)</f>
        <v>850149000</v>
      </c>
      <c r="C24" s="74">
        <f t="shared" ref="C24:V24" si="0">SUM(C8:C23)</f>
        <v>230000000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230000000</v>
      </c>
      <c r="N24" s="74">
        <f t="shared" si="0"/>
        <v>230000000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230000000</v>
      </c>
      <c r="X24" s="89">
        <f>+'24-03-342 Ind. GSL'!AI72</f>
        <v>0.27054081108135164</v>
      </c>
      <c r="Y24" s="89">
        <f>'24-03-342 Ind. GSL'!AJ72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DB91"/>
  <sheetViews>
    <sheetView topLeftCell="G35" zoomScaleNormal="100" workbookViewId="0">
      <selection activeCell="L69" sqref="L69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customWidth="1"/>
    <col min="14" max="14" width="9.140625" style="79" customWidth="1"/>
    <col min="15" max="15" width="13" style="79" customWidth="1"/>
    <col min="16" max="16" width="10.5703125" style="79" customWidth="1"/>
    <col min="17" max="17" width="10.5703125" style="81" bestFit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07" t="s">
        <v>858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9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27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2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17" t="s">
        <v>47</v>
      </c>
      <c r="B11" s="118"/>
      <c r="C11" s="119"/>
      <c r="D11" s="119"/>
      <c r="E11" s="119"/>
      <c r="F11" s="119"/>
      <c r="G11" s="119"/>
      <c r="H11" s="119"/>
      <c r="I11" s="120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9" t="s">
        <v>48</v>
      </c>
      <c r="B12" s="130"/>
      <c r="C12" s="130"/>
      <c r="D12" s="130"/>
      <c r="E12" s="13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32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33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17" t="s">
        <v>49</v>
      </c>
      <c r="B15" s="118"/>
      <c r="C15" s="119"/>
      <c r="D15" s="119"/>
      <c r="E15" s="119"/>
      <c r="F15" s="119"/>
      <c r="G15" s="119"/>
      <c r="H15" s="119"/>
      <c r="I15" s="120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9" t="s">
        <v>50</v>
      </c>
      <c r="B16" s="130"/>
      <c r="C16" s="130"/>
      <c r="D16" s="130"/>
      <c r="E16" s="13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27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28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17" t="s">
        <v>51</v>
      </c>
      <c r="B19" s="118"/>
      <c r="C19" s="119"/>
      <c r="D19" s="119"/>
      <c r="E19" s="119"/>
      <c r="F19" s="119"/>
      <c r="G19" s="119"/>
      <c r="H19" s="119"/>
      <c r="I19" s="120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9" t="s">
        <v>52</v>
      </c>
      <c r="B20" s="130"/>
      <c r="C20" s="130"/>
      <c r="D20" s="130"/>
      <c r="E20" s="13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27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28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17" t="s">
        <v>53</v>
      </c>
      <c r="B23" s="118"/>
      <c r="C23" s="119"/>
      <c r="D23" s="119"/>
      <c r="E23" s="119"/>
      <c r="F23" s="119"/>
      <c r="G23" s="119"/>
      <c r="H23" s="119"/>
      <c r="I23" s="120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9" t="s">
        <v>54</v>
      </c>
      <c r="B24" s="130"/>
      <c r="C24" s="130"/>
      <c r="D24" s="130"/>
      <c r="E24" s="13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27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28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17" t="s">
        <v>55</v>
      </c>
      <c r="B27" s="118"/>
      <c r="C27" s="119"/>
      <c r="D27" s="119"/>
      <c r="E27" s="119"/>
      <c r="F27" s="119"/>
      <c r="G27" s="119"/>
      <c r="H27" s="119"/>
      <c r="I27" s="120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9" t="s">
        <v>56</v>
      </c>
      <c r="B28" s="130"/>
      <c r="C28" s="130"/>
      <c r="D28" s="130"/>
      <c r="E28" s="13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27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28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17" t="s">
        <v>57</v>
      </c>
      <c r="B31" s="118"/>
      <c r="C31" s="119"/>
      <c r="D31" s="119"/>
      <c r="E31" s="119"/>
      <c r="F31" s="119"/>
      <c r="G31" s="119"/>
      <c r="H31" s="119"/>
      <c r="I31" s="120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9" t="s">
        <v>58</v>
      </c>
      <c r="B32" s="130"/>
      <c r="C32" s="130"/>
      <c r="D32" s="130"/>
      <c r="E32" s="13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27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28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17" t="s">
        <v>59</v>
      </c>
      <c r="B35" s="118"/>
      <c r="C35" s="119"/>
      <c r="D35" s="119"/>
      <c r="E35" s="119"/>
      <c r="F35" s="119"/>
      <c r="G35" s="119"/>
      <c r="H35" s="119"/>
      <c r="I35" s="120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9" t="s">
        <v>60</v>
      </c>
      <c r="B36" s="130"/>
      <c r="C36" s="130"/>
      <c r="D36" s="130"/>
      <c r="E36" s="13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27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28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17" t="s">
        <v>61</v>
      </c>
      <c r="B39" s="118"/>
      <c r="C39" s="119"/>
      <c r="D39" s="119"/>
      <c r="E39" s="119"/>
      <c r="F39" s="119"/>
      <c r="G39" s="119"/>
      <c r="H39" s="119"/>
      <c r="I39" s="120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9" t="s">
        <v>62</v>
      </c>
      <c r="B40" s="130"/>
      <c r="C40" s="130"/>
      <c r="D40" s="130"/>
      <c r="E40" s="13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27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28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17" t="s">
        <v>63</v>
      </c>
      <c r="B43" s="118"/>
      <c r="C43" s="119"/>
      <c r="D43" s="119"/>
      <c r="E43" s="119"/>
      <c r="F43" s="119"/>
      <c r="G43" s="119"/>
      <c r="H43" s="119"/>
      <c r="I43" s="120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9" t="s">
        <v>64</v>
      </c>
      <c r="B44" s="130"/>
      <c r="C44" s="130"/>
      <c r="D44" s="130"/>
      <c r="E44" s="13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27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28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17" t="s">
        <v>65</v>
      </c>
      <c r="B47" s="118"/>
      <c r="C47" s="119"/>
      <c r="D47" s="119"/>
      <c r="E47" s="119"/>
      <c r="F47" s="119"/>
      <c r="G47" s="119"/>
      <c r="H47" s="119"/>
      <c r="I47" s="120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9" t="s">
        <v>66</v>
      </c>
      <c r="B48" s="130"/>
      <c r="C48" s="130"/>
      <c r="D48" s="130"/>
      <c r="E48" s="13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27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28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67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35" t="s">
        <v>68</v>
      </c>
      <c r="B52" s="136"/>
      <c r="C52" s="136"/>
      <c r="D52" s="136"/>
      <c r="E52" s="137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27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28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17" t="s">
        <v>69</v>
      </c>
      <c r="B55" s="119"/>
      <c r="C55" s="119"/>
      <c r="D55" s="119"/>
      <c r="E55" s="119"/>
      <c r="F55" s="119"/>
      <c r="G55" s="119"/>
      <c r="H55" s="119"/>
      <c r="I55" s="120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9" t="s">
        <v>70</v>
      </c>
      <c r="B56" s="130"/>
      <c r="C56" s="130"/>
      <c r="D56" s="130"/>
      <c r="E56" s="13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27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28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17" t="s">
        <v>71</v>
      </c>
      <c r="B59" s="119"/>
      <c r="C59" s="119"/>
      <c r="D59" s="119"/>
      <c r="E59" s="119"/>
      <c r="F59" s="119"/>
      <c r="G59" s="119"/>
      <c r="H59" s="119"/>
      <c r="I59" s="120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9" t="s">
        <v>72</v>
      </c>
      <c r="B60" s="130"/>
      <c r="C60" s="130"/>
      <c r="D60" s="130"/>
      <c r="E60" s="13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27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28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17" t="s">
        <v>73</v>
      </c>
      <c r="B63" s="119"/>
      <c r="C63" s="119"/>
      <c r="D63" s="119"/>
      <c r="E63" s="119"/>
      <c r="F63" s="119"/>
      <c r="G63" s="119"/>
      <c r="H63" s="119"/>
      <c r="I63" s="120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9" t="s">
        <v>74</v>
      </c>
      <c r="B64" s="130"/>
      <c r="C64" s="130"/>
      <c r="D64" s="130"/>
      <c r="E64" s="13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27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28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17" t="s">
        <v>75</v>
      </c>
      <c r="B67" s="119"/>
      <c r="C67" s="119"/>
      <c r="D67" s="119"/>
      <c r="E67" s="119"/>
      <c r="F67" s="119"/>
      <c r="G67" s="119"/>
      <c r="H67" s="119"/>
      <c r="I67" s="120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9" t="s">
        <v>76</v>
      </c>
      <c r="B68" s="130"/>
      <c r="C68" s="130"/>
      <c r="D68" s="130"/>
      <c r="E68" s="131"/>
      <c r="F68" s="9"/>
      <c r="G68" s="10"/>
      <c r="H68" s="11"/>
      <c r="I68" s="11"/>
      <c r="J68" s="127">
        <v>1515846000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41"/>
      <c r="K69" s="71">
        <v>1314889000</v>
      </c>
      <c r="L69" s="59" t="s">
        <v>890</v>
      </c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28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9" t="s">
        <v>79</v>
      </c>
      <c r="B71" s="130"/>
      <c r="C71" s="130"/>
      <c r="D71" s="130"/>
      <c r="E71" s="131"/>
      <c r="F71" s="129"/>
      <c r="G71" s="130"/>
      <c r="H71" s="130"/>
      <c r="I71" s="130"/>
      <c r="J71" s="74">
        <f>J68</f>
        <v>1515846000</v>
      </c>
      <c r="K71" s="74">
        <f>SUM(K69:K69)</f>
        <v>1314889000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0</v>
      </c>
      <c r="U71" s="74">
        <f t="shared" si="15"/>
        <v>0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38" t="str">
        <f>"TOTAL ASIG."&amp;" "&amp;$A$5</f>
        <v>TOTAL ASIG. 24-03-349 "Subsidio al Pago Electrónico de Prestaciones Monetarias"</v>
      </c>
      <c r="B72" s="139"/>
      <c r="C72" s="139"/>
      <c r="D72" s="139"/>
      <c r="E72" s="139"/>
      <c r="F72" s="139"/>
      <c r="G72" s="139"/>
      <c r="H72" s="139"/>
      <c r="I72" s="140"/>
      <c r="J72" s="33">
        <f>SUM(J11,J15,J19,J23,J27,J31,J35,J39,J43,J47,J51,J55,J59,J63,J67,J71)</f>
        <v>1515846000</v>
      </c>
      <c r="K72" s="33">
        <f>+K11+K15+K19+K23+K27+K31+K35+K39+K43+K47+K51+K55+K67+K59+K63+K71</f>
        <v>1314889000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A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A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A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A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A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A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A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52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Y41"/>
  <sheetViews>
    <sheetView zoomScaleNormal="100" workbookViewId="0">
      <selection activeCell="A4" sqref="A4:Y4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customWidth="1"/>
    <col min="5" max="5" width="10.28515625" style="79" customWidth="1"/>
    <col min="6" max="6" width="9.85546875" style="79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'24-03-349 Ind. SPE'!A5:U5</f>
        <v>24-03-349 "Subsidio al Pago Electrónico de Prestaciones Monetarias"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43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+'24-03-349 Ind. SPE'!J11</f>
        <v>0</v>
      </c>
      <c r="C8" s="63">
        <f>+'24-03-349 Ind. SPE'!K11</f>
        <v>0</v>
      </c>
      <c r="D8" s="63">
        <f>+'24-03-349 Ind. SPE'!M11</f>
        <v>0</v>
      </c>
      <c r="E8" s="63">
        <f>+'24-03-349 Ind. SPE'!N11</f>
        <v>0</v>
      </c>
      <c r="F8" s="63">
        <f>+'24-03-349 Ind. SPE'!O11</f>
        <v>0</v>
      </c>
      <c r="G8" s="63">
        <f>+'24-03-349 Ind. SPE'!R11</f>
        <v>0</v>
      </c>
      <c r="H8" s="63">
        <f>+'24-03-349 Ind. SPE'!S11</f>
        <v>0</v>
      </c>
      <c r="I8" s="63">
        <f>+'24-03-349 Ind. SPE'!T11</f>
        <v>0</v>
      </c>
      <c r="J8" s="63">
        <f>+'24-03-349 Ind. SPE'!U11</f>
        <v>0</v>
      </c>
      <c r="K8" s="63">
        <f>+'24-03-349 Ind. SPE'!V11</f>
        <v>0</v>
      </c>
      <c r="L8" s="63">
        <f>+'24-03-349 Ind. SPE'!W11</f>
        <v>0</v>
      </c>
      <c r="M8" s="63">
        <f>+'24-03-349 Ind. SPE'!X11</f>
        <v>0</v>
      </c>
      <c r="N8" s="63">
        <f>+'24-03-349 Ind. SPE'!Y11</f>
        <v>0</v>
      </c>
      <c r="O8" s="63">
        <f>+'24-03-349 Ind. SPE'!Z11</f>
        <v>0</v>
      </c>
      <c r="P8" s="63">
        <f>+'24-03-349 Ind. SPE'!AA11</f>
        <v>0</v>
      </c>
      <c r="Q8" s="63">
        <f>+'24-03-349 Ind. SPE'!AB11</f>
        <v>0</v>
      </c>
      <c r="R8" s="63">
        <f>+'24-03-349 Ind. SPE'!AC11</f>
        <v>0</v>
      </c>
      <c r="S8" s="63">
        <f>+'24-03-349 Ind. SPE'!AD11</f>
        <v>0</v>
      </c>
      <c r="T8" s="63">
        <f>+'24-03-349 Ind. SPE'!AE11</f>
        <v>0</v>
      </c>
      <c r="U8" s="63">
        <f>+'24-03-349 Ind. SPE'!AF11</f>
        <v>0</v>
      </c>
      <c r="V8" s="63">
        <f>+'24-03-349 Ind. SPE'!AG11</f>
        <v>0</v>
      </c>
      <c r="W8" s="63">
        <f>+'24-03-349 Ind. SPE'!AH11</f>
        <v>0</v>
      </c>
      <c r="X8" s="86">
        <f>+'24-03-349 Ind. SPE'!AI11</f>
        <v>0</v>
      </c>
      <c r="Y8" s="86">
        <f>+'24-03-349 Ind. SPE'!AJ11</f>
        <v>0</v>
      </c>
    </row>
    <row r="9" spans="1:25" ht="24.75" customHeight="1" x14ac:dyDescent="0.25">
      <c r="A9" s="85" t="s">
        <v>48</v>
      </c>
      <c r="B9" s="63">
        <f>+'24-03-349 Ind. SPE'!J15</f>
        <v>0</v>
      </c>
      <c r="C9" s="63">
        <f>+'24-03-349 Ind. SPE'!K15</f>
        <v>0</v>
      </c>
      <c r="D9" s="63">
        <f>+'24-03-349 Ind. SPE'!M15</f>
        <v>0</v>
      </c>
      <c r="E9" s="63">
        <f>+'24-03-349 Ind. SPE'!N15</f>
        <v>0</v>
      </c>
      <c r="F9" s="63">
        <f>+'24-03-349 Ind. SPE'!O15</f>
        <v>0</v>
      </c>
      <c r="G9" s="63">
        <f>+'24-03-349 Ind. SPE'!R15</f>
        <v>0</v>
      </c>
      <c r="H9" s="63">
        <f>+'24-03-349 Ind. SPE'!S15</f>
        <v>0</v>
      </c>
      <c r="I9" s="63">
        <f>+'24-03-349 Ind. SPE'!T15</f>
        <v>0</v>
      </c>
      <c r="J9" s="63">
        <f>+'24-03-349 Ind. SPE'!U15</f>
        <v>0</v>
      </c>
      <c r="K9" s="63">
        <f>+'24-03-349 Ind. SPE'!V15</f>
        <v>0</v>
      </c>
      <c r="L9" s="63">
        <f>+'24-03-349 Ind. SPE'!W15</f>
        <v>0</v>
      </c>
      <c r="M9" s="63">
        <f>+'24-03-349 Ind. SPE'!X15</f>
        <v>0</v>
      </c>
      <c r="N9" s="63">
        <f>+'24-03-349 Ind. SPE'!Y15</f>
        <v>0</v>
      </c>
      <c r="O9" s="63">
        <f>+'24-03-349 Ind. SPE'!Z15</f>
        <v>0</v>
      </c>
      <c r="P9" s="63">
        <f>+'24-03-349 Ind. SPE'!AA15</f>
        <v>0</v>
      </c>
      <c r="Q9" s="63">
        <f>+'24-03-349 Ind. SPE'!AB15</f>
        <v>0</v>
      </c>
      <c r="R9" s="63">
        <f>+'24-03-349 Ind. SPE'!AC15</f>
        <v>0</v>
      </c>
      <c r="S9" s="63">
        <f>+'24-03-349 Ind. SPE'!AD15</f>
        <v>0</v>
      </c>
      <c r="T9" s="63">
        <f>+'24-03-349 Ind. SPE'!AE15</f>
        <v>0</v>
      </c>
      <c r="U9" s="63">
        <f>+'24-03-349 Ind. SPE'!AF15</f>
        <v>0</v>
      </c>
      <c r="V9" s="63">
        <f>+'24-03-349 Ind. SPE'!AG15</f>
        <v>0</v>
      </c>
      <c r="W9" s="63">
        <f>+'24-03-349 Ind. SPE'!AH15</f>
        <v>0</v>
      </c>
      <c r="X9" s="86">
        <f>+'24-03-349 Ind. SPE'!AI15</f>
        <v>0</v>
      </c>
      <c r="Y9" s="86">
        <f>+'24-03-349 Ind. SPE'!AJ15</f>
        <v>0</v>
      </c>
    </row>
    <row r="10" spans="1:25" ht="24.75" customHeight="1" x14ac:dyDescent="0.25">
      <c r="A10" s="85" t="s">
        <v>50</v>
      </c>
      <c r="B10" s="63">
        <f>+'24-03-349 Ind. SPE'!J19</f>
        <v>0</v>
      </c>
      <c r="C10" s="63">
        <f>+'24-03-349 Ind. SPE'!K19</f>
        <v>0</v>
      </c>
      <c r="D10" s="63">
        <f>+'24-03-349 Ind. SPE'!M19</f>
        <v>0</v>
      </c>
      <c r="E10" s="63">
        <f>+'24-03-349 Ind. SPE'!N19</f>
        <v>0</v>
      </c>
      <c r="F10" s="63">
        <f>+'24-03-349 Ind. SPE'!O19</f>
        <v>0</v>
      </c>
      <c r="G10" s="63">
        <f>+'24-03-349 Ind. SPE'!R19</f>
        <v>0</v>
      </c>
      <c r="H10" s="63">
        <f>+'24-03-349 Ind. SPE'!S19</f>
        <v>0</v>
      </c>
      <c r="I10" s="63">
        <f>+'24-03-349 Ind. SPE'!T19</f>
        <v>0</v>
      </c>
      <c r="J10" s="63">
        <f>+'24-03-349 Ind. SPE'!U19</f>
        <v>0</v>
      </c>
      <c r="K10" s="63">
        <f>+'24-03-349 Ind. SPE'!V19</f>
        <v>0</v>
      </c>
      <c r="L10" s="63">
        <f>+'24-03-349 Ind. SPE'!W19</f>
        <v>0</v>
      </c>
      <c r="M10" s="63">
        <f>+'24-03-349 Ind. SPE'!X19</f>
        <v>0</v>
      </c>
      <c r="N10" s="63">
        <f>+'24-03-349 Ind. SPE'!Y19</f>
        <v>0</v>
      </c>
      <c r="O10" s="63">
        <f>+'24-03-349 Ind. SPE'!Z19</f>
        <v>0</v>
      </c>
      <c r="P10" s="63">
        <f>+'24-03-349 Ind. SPE'!AA19</f>
        <v>0</v>
      </c>
      <c r="Q10" s="63">
        <f>+'24-03-349 Ind. SPE'!AB19</f>
        <v>0</v>
      </c>
      <c r="R10" s="63">
        <f>+'24-03-349 Ind. SPE'!AC19</f>
        <v>0</v>
      </c>
      <c r="S10" s="63">
        <f>+'24-03-349 Ind. SPE'!AD19</f>
        <v>0</v>
      </c>
      <c r="T10" s="63">
        <f>+'24-03-349 Ind. SPE'!AE19</f>
        <v>0</v>
      </c>
      <c r="U10" s="63">
        <f>+'24-03-349 Ind. SPE'!AF19</f>
        <v>0</v>
      </c>
      <c r="V10" s="63">
        <f>+'24-03-349 Ind. SPE'!AG19</f>
        <v>0</v>
      </c>
      <c r="W10" s="63">
        <f>+'24-03-349 Ind. SPE'!AH19</f>
        <v>0</v>
      </c>
      <c r="X10" s="86">
        <f>+'24-03-349 Ind. SPE'!AI19</f>
        <v>0</v>
      </c>
      <c r="Y10" s="86">
        <f>+'24-03-349 Ind. SPE'!AJ19</f>
        <v>0</v>
      </c>
    </row>
    <row r="11" spans="1:25" ht="24.75" customHeight="1" x14ac:dyDescent="0.25">
      <c r="A11" s="85" t="s">
        <v>52</v>
      </c>
      <c r="B11" s="63">
        <f>+'24-03-349 Ind. SPE'!J23</f>
        <v>0</v>
      </c>
      <c r="C11" s="63">
        <f>+'24-03-349 Ind. SPE'!K23</f>
        <v>0</v>
      </c>
      <c r="D11" s="63">
        <f>+'24-03-349 Ind. SPE'!M23</f>
        <v>0</v>
      </c>
      <c r="E11" s="63">
        <f>+'24-03-349 Ind. SPE'!N23</f>
        <v>0</v>
      </c>
      <c r="F11" s="63">
        <f>+'24-03-349 Ind. SPE'!O23</f>
        <v>0</v>
      </c>
      <c r="G11" s="63">
        <f>+'24-03-349 Ind. SPE'!R23</f>
        <v>0</v>
      </c>
      <c r="H11" s="63">
        <f>+'24-03-349 Ind. SPE'!S23</f>
        <v>0</v>
      </c>
      <c r="I11" s="63">
        <f>+'24-03-349 Ind. SPE'!T23</f>
        <v>0</v>
      </c>
      <c r="J11" s="63">
        <f>+'24-03-349 Ind. SPE'!U23</f>
        <v>0</v>
      </c>
      <c r="K11" s="63">
        <f>+'24-03-349 Ind. SPE'!V23</f>
        <v>0</v>
      </c>
      <c r="L11" s="63">
        <f>+'24-03-349 Ind. SPE'!W23</f>
        <v>0</v>
      </c>
      <c r="M11" s="63">
        <f>+'24-03-349 Ind. SPE'!X23</f>
        <v>0</v>
      </c>
      <c r="N11" s="63">
        <f>+'24-03-349 Ind. SPE'!Y23</f>
        <v>0</v>
      </c>
      <c r="O11" s="63">
        <f>+'24-03-349 Ind. SPE'!Z23</f>
        <v>0</v>
      </c>
      <c r="P11" s="63">
        <f>+'24-03-349 Ind. SPE'!AA23</f>
        <v>0</v>
      </c>
      <c r="Q11" s="63">
        <f>+'24-03-349 Ind. SPE'!AB23</f>
        <v>0</v>
      </c>
      <c r="R11" s="63">
        <f>+'24-03-349 Ind. SPE'!AC23</f>
        <v>0</v>
      </c>
      <c r="S11" s="63">
        <f>+'24-03-349 Ind. SPE'!AD23</f>
        <v>0</v>
      </c>
      <c r="T11" s="63">
        <f>+'24-03-349 Ind. SPE'!AE23</f>
        <v>0</v>
      </c>
      <c r="U11" s="63">
        <f>+'24-03-349 Ind. SPE'!AF23</f>
        <v>0</v>
      </c>
      <c r="V11" s="63">
        <f>+'24-03-349 Ind. SPE'!AG23</f>
        <v>0</v>
      </c>
      <c r="W11" s="63">
        <f>+'24-03-349 Ind. SPE'!AH23</f>
        <v>0</v>
      </c>
      <c r="X11" s="86">
        <f>+'24-03-349 Ind. SPE'!AI23</f>
        <v>0</v>
      </c>
      <c r="Y11" s="86">
        <f>+'24-03-349 Ind. SPE'!AJ23</f>
        <v>0</v>
      </c>
    </row>
    <row r="12" spans="1:25" ht="24.75" customHeight="1" x14ac:dyDescent="0.25">
      <c r="A12" s="85" t="s">
        <v>54</v>
      </c>
      <c r="B12" s="63">
        <f>+'24-03-349 Ind. SPE'!J27</f>
        <v>0</v>
      </c>
      <c r="C12" s="63">
        <f>+'24-03-349 Ind. SPE'!K27</f>
        <v>0</v>
      </c>
      <c r="D12" s="63">
        <f>+'24-03-349 Ind. SPE'!M27</f>
        <v>0</v>
      </c>
      <c r="E12" s="63">
        <f>+'24-03-349 Ind. SPE'!N27</f>
        <v>0</v>
      </c>
      <c r="F12" s="63">
        <f>+'24-03-349 Ind. SPE'!O27</f>
        <v>0</v>
      </c>
      <c r="G12" s="63">
        <f>+'24-03-349 Ind. SPE'!R27</f>
        <v>0</v>
      </c>
      <c r="H12" s="63">
        <f>+'24-03-349 Ind. SPE'!S27</f>
        <v>0</v>
      </c>
      <c r="I12" s="63">
        <f>+'24-03-349 Ind. SPE'!T27</f>
        <v>0</v>
      </c>
      <c r="J12" s="63">
        <f>+'24-03-349 Ind. SPE'!U27</f>
        <v>0</v>
      </c>
      <c r="K12" s="63">
        <f>+'24-03-349 Ind. SPE'!V27</f>
        <v>0</v>
      </c>
      <c r="L12" s="63">
        <f>+'24-03-349 Ind. SPE'!W27</f>
        <v>0</v>
      </c>
      <c r="M12" s="63">
        <f>+'24-03-349 Ind. SPE'!X27</f>
        <v>0</v>
      </c>
      <c r="N12" s="63">
        <f>+'24-03-349 Ind. SPE'!Y27</f>
        <v>0</v>
      </c>
      <c r="O12" s="63">
        <f>+'24-03-349 Ind. SPE'!Z27</f>
        <v>0</v>
      </c>
      <c r="P12" s="63">
        <f>+'24-03-349 Ind. SPE'!AA27</f>
        <v>0</v>
      </c>
      <c r="Q12" s="63">
        <f>+'24-03-349 Ind. SPE'!AB27</f>
        <v>0</v>
      </c>
      <c r="R12" s="63">
        <f>+'24-03-349 Ind. SPE'!AC27</f>
        <v>0</v>
      </c>
      <c r="S12" s="63">
        <f>+'24-03-349 Ind. SPE'!AD27</f>
        <v>0</v>
      </c>
      <c r="T12" s="63">
        <f>+'24-03-349 Ind. SPE'!AE27</f>
        <v>0</v>
      </c>
      <c r="U12" s="63">
        <f>+'24-03-349 Ind. SPE'!AF27</f>
        <v>0</v>
      </c>
      <c r="V12" s="63">
        <f>+'24-03-349 Ind. SPE'!AG27</f>
        <v>0</v>
      </c>
      <c r="W12" s="63">
        <f>+'24-03-349 Ind. SPE'!AH27</f>
        <v>0</v>
      </c>
      <c r="X12" s="86">
        <f>+'24-03-349 Ind. SPE'!AI27</f>
        <v>0</v>
      </c>
      <c r="Y12" s="86">
        <f>+'24-03-349 Ind. SPE'!AJ27</f>
        <v>0</v>
      </c>
    </row>
    <row r="13" spans="1:25" ht="24.75" customHeight="1" x14ac:dyDescent="0.25">
      <c r="A13" s="85" t="s">
        <v>56</v>
      </c>
      <c r="B13" s="63">
        <f>+'24-03-349 Ind. SPE'!J31</f>
        <v>0</v>
      </c>
      <c r="C13" s="63">
        <f>+'24-03-349 Ind. SPE'!K31</f>
        <v>0</v>
      </c>
      <c r="D13" s="63">
        <f>+'24-03-349 Ind. SPE'!M31</f>
        <v>0</v>
      </c>
      <c r="E13" s="63">
        <f>+'24-03-349 Ind. SPE'!N31</f>
        <v>0</v>
      </c>
      <c r="F13" s="63">
        <f>+'24-03-349 Ind. SPE'!O31</f>
        <v>0</v>
      </c>
      <c r="G13" s="63">
        <f>+'24-03-349 Ind. SPE'!R31</f>
        <v>0</v>
      </c>
      <c r="H13" s="63">
        <f>+'24-03-349 Ind. SPE'!S31</f>
        <v>0</v>
      </c>
      <c r="I13" s="63">
        <f>+'24-03-349 Ind. SPE'!T31</f>
        <v>0</v>
      </c>
      <c r="J13" s="63">
        <f>+'24-03-349 Ind. SPE'!U31</f>
        <v>0</v>
      </c>
      <c r="K13" s="63">
        <f>+'24-03-349 Ind. SPE'!V31</f>
        <v>0</v>
      </c>
      <c r="L13" s="63">
        <f>+'24-03-349 Ind. SPE'!W31</f>
        <v>0</v>
      </c>
      <c r="M13" s="63">
        <f>+'24-03-349 Ind. SPE'!X31</f>
        <v>0</v>
      </c>
      <c r="N13" s="63">
        <f>+'24-03-349 Ind. SPE'!Y31</f>
        <v>0</v>
      </c>
      <c r="O13" s="63">
        <f>+'24-03-349 Ind. SPE'!Z31</f>
        <v>0</v>
      </c>
      <c r="P13" s="63">
        <f>+'24-03-349 Ind. SPE'!AA31</f>
        <v>0</v>
      </c>
      <c r="Q13" s="63">
        <f>+'24-03-349 Ind. SPE'!AB31</f>
        <v>0</v>
      </c>
      <c r="R13" s="63">
        <f>+'24-03-349 Ind. SPE'!AC31</f>
        <v>0</v>
      </c>
      <c r="S13" s="63">
        <f>+'24-03-349 Ind. SPE'!AD31</f>
        <v>0</v>
      </c>
      <c r="T13" s="63">
        <f>+'24-03-349 Ind. SPE'!AE31</f>
        <v>0</v>
      </c>
      <c r="U13" s="63">
        <f>+'24-03-349 Ind. SPE'!AF31</f>
        <v>0</v>
      </c>
      <c r="V13" s="63">
        <f>+'24-03-349 Ind. SPE'!AG31</f>
        <v>0</v>
      </c>
      <c r="W13" s="63">
        <f>+'24-03-349 Ind. SPE'!AH31</f>
        <v>0</v>
      </c>
      <c r="X13" s="86">
        <f>+'24-03-349 Ind. SPE'!AI31</f>
        <v>0</v>
      </c>
      <c r="Y13" s="86">
        <f>+'24-03-349 Ind. SPE'!AJ31</f>
        <v>0</v>
      </c>
    </row>
    <row r="14" spans="1:25" ht="24.75" customHeight="1" x14ac:dyDescent="0.25">
      <c r="A14" s="85" t="s">
        <v>58</v>
      </c>
      <c r="B14" s="63">
        <f>+'24-03-349 Ind. SPE'!J35</f>
        <v>0</v>
      </c>
      <c r="C14" s="63">
        <f>+'24-03-349 Ind. SPE'!K35</f>
        <v>0</v>
      </c>
      <c r="D14" s="63">
        <f>+'24-03-349 Ind. SPE'!M35</f>
        <v>0</v>
      </c>
      <c r="E14" s="63">
        <f>+'24-03-349 Ind. SPE'!N35</f>
        <v>0</v>
      </c>
      <c r="F14" s="63">
        <f>+'24-03-349 Ind. SPE'!O35</f>
        <v>0</v>
      </c>
      <c r="G14" s="63">
        <f>+'24-03-349 Ind. SPE'!R35</f>
        <v>0</v>
      </c>
      <c r="H14" s="63">
        <f>+'24-03-349 Ind. SPE'!S35</f>
        <v>0</v>
      </c>
      <c r="I14" s="63">
        <f>+'24-03-349 Ind. SPE'!T35</f>
        <v>0</v>
      </c>
      <c r="J14" s="63">
        <f>+'24-03-349 Ind. SPE'!U35</f>
        <v>0</v>
      </c>
      <c r="K14" s="63">
        <f>+'24-03-349 Ind. SPE'!V35</f>
        <v>0</v>
      </c>
      <c r="L14" s="63">
        <f>+'24-03-349 Ind. SPE'!W35</f>
        <v>0</v>
      </c>
      <c r="M14" s="63">
        <f>+'24-03-349 Ind. SPE'!X35</f>
        <v>0</v>
      </c>
      <c r="N14" s="63">
        <f>+'24-03-349 Ind. SPE'!Y35</f>
        <v>0</v>
      </c>
      <c r="O14" s="63">
        <f>+'24-03-349 Ind. SPE'!Z35</f>
        <v>0</v>
      </c>
      <c r="P14" s="63">
        <f>+'24-03-349 Ind. SPE'!AA35</f>
        <v>0</v>
      </c>
      <c r="Q14" s="63">
        <f>+'24-03-349 Ind. SPE'!AB35</f>
        <v>0</v>
      </c>
      <c r="R14" s="63">
        <f>+'24-03-349 Ind. SPE'!AC35</f>
        <v>0</v>
      </c>
      <c r="S14" s="63">
        <f>+'24-03-349 Ind. SPE'!AD35</f>
        <v>0</v>
      </c>
      <c r="T14" s="63">
        <f>+'24-03-349 Ind. SPE'!AE35</f>
        <v>0</v>
      </c>
      <c r="U14" s="63">
        <f>+'24-03-349 Ind. SPE'!AF35</f>
        <v>0</v>
      </c>
      <c r="V14" s="63">
        <f>+'24-03-349 Ind. SPE'!AG35</f>
        <v>0</v>
      </c>
      <c r="W14" s="63">
        <f>+'24-03-349 Ind. SPE'!AH35</f>
        <v>0</v>
      </c>
      <c r="X14" s="86">
        <f>+'24-03-349 Ind. SPE'!AI35</f>
        <v>0</v>
      </c>
      <c r="Y14" s="86">
        <f>+'24-03-349 Ind. SPE'!AJ35</f>
        <v>0</v>
      </c>
    </row>
    <row r="15" spans="1:25" ht="24.75" customHeight="1" x14ac:dyDescent="0.25">
      <c r="A15" s="85" t="s">
        <v>60</v>
      </c>
      <c r="B15" s="63">
        <f>+'24-03-349 Ind. SPE'!J39</f>
        <v>0</v>
      </c>
      <c r="C15" s="63">
        <f>+'24-03-349 Ind. SPE'!K39</f>
        <v>0</v>
      </c>
      <c r="D15" s="63">
        <f>+'24-03-349 Ind. SPE'!M39</f>
        <v>0</v>
      </c>
      <c r="E15" s="63">
        <f>+'24-03-349 Ind. SPE'!N39</f>
        <v>0</v>
      </c>
      <c r="F15" s="63">
        <f>+'24-03-349 Ind. SPE'!O39</f>
        <v>0</v>
      </c>
      <c r="G15" s="63">
        <f>+'24-03-349 Ind. SPE'!R39</f>
        <v>0</v>
      </c>
      <c r="H15" s="63">
        <f>+'24-03-349 Ind. SPE'!S39</f>
        <v>0</v>
      </c>
      <c r="I15" s="63">
        <f>+'24-03-349 Ind. SPE'!T39</f>
        <v>0</v>
      </c>
      <c r="J15" s="63">
        <f>+'24-03-349 Ind. SPE'!U39</f>
        <v>0</v>
      </c>
      <c r="K15" s="63">
        <f>+'24-03-349 Ind. SPE'!V39</f>
        <v>0</v>
      </c>
      <c r="L15" s="63">
        <f>+'24-03-349 Ind. SPE'!W39</f>
        <v>0</v>
      </c>
      <c r="M15" s="63">
        <f>+'24-03-349 Ind. SPE'!X39</f>
        <v>0</v>
      </c>
      <c r="N15" s="63">
        <f>+'24-03-349 Ind. SPE'!Y39</f>
        <v>0</v>
      </c>
      <c r="O15" s="63">
        <f>+'24-03-349 Ind. SPE'!Z39</f>
        <v>0</v>
      </c>
      <c r="P15" s="63">
        <f>+'24-03-349 Ind. SPE'!AA39</f>
        <v>0</v>
      </c>
      <c r="Q15" s="63">
        <f>+'24-03-349 Ind. SPE'!AB39</f>
        <v>0</v>
      </c>
      <c r="R15" s="63">
        <f>+'24-03-349 Ind. SPE'!AC39</f>
        <v>0</v>
      </c>
      <c r="S15" s="63">
        <f>+'24-03-349 Ind. SPE'!AD39</f>
        <v>0</v>
      </c>
      <c r="T15" s="63">
        <f>+'24-03-349 Ind. SPE'!AE39</f>
        <v>0</v>
      </c>
      <c r="U15" s="63">
        <f>+'24-03-349 Ind. SPE'!AF39</f>
        <v>0</v>
      </c>
      <c r="V15" s="63">
        <f>+'24-03-349 Ind. SPE'!AG39</f>
        <v>0</v>
      </c>
      <c r="W15" s="63">
        <f>+'24-03-349 Ind. SPE'!AH39</f>
        <v>0</v>
      </c>
      <c r="X15" s="86">
        <f>+'24-03-349 Ind. SPE'!AI39</f>
        <v>0</v>
      </c>
      <c r="Y15" s="86">
        <f>+'24-03-349 Ind. SPE'!AJ39</f>
        <v>0</v>
      </c>
    </row>
    <row r="16" spans="1:25" ht="24.75" customHeight="1" x14ac:dyDescent="0.25">
      <c r="A16" s="85" t="s">
        <v>62</v>
      </c>
      <c r="B16" s="63">
        <f>+'24-03-349 Ind. SPE'!J43</f>
        <v>0</v>
      </c>
      <c r="C16" s="63">
        <f>+'24-03-349 Ind. SPE'!K43</f>
        <v>0</v>
      </c>
      <c r="D16" s="63">
        <f>+'24-03-349 Ind. SPE'!M43</f>
        <v>0</v>
      </c>
      <c r="E16" s="63">
        <f>+'24-03-349 Ind. SPE'!N43</f>
        <v>0</v>
      </c>
      <c r="F16" s="63">
        <f>+'24-03-349 Ind. SPE'!O43</f>
        <v>0</v>
      </c>
      <c r="G16" s="63">
        <f>+'24-03-349 Ind. SPE'!R43</f>
        <v>0</v>
      </c>
      <c r="H16" s="63">
        <f>+'24-03-349 Ind. SPE'!S43</f>
        <v>0</v>
      </c>
      <c r="I16" s="63">
        <f>+'24-03-349 Ind. SPE'!T43</f>
        <v>0</v>
      </c>
      <c r="J16" s="63">
        <f>+'24-03-349 Ind. SPE'!U43</f>
        <v>0</v>
      </c>
      <c r="K16" s="63">
        <f>+'24-03-349 Ind. SPE'!V43</f>
        <v>0</v>
      </c>
      <c r="L16" s="63">
        <f>+'24-03-349 Ind. SPE'!W43</f>
        <v>0</v>
      </c>
      <c r="M16" s="63">
        <f>+'24-03-349 Ind. SPE'!X43</f>
        <v>0</v>
      </c>
      <c r="N16" s="63">
        <f>+'24-03-349 Ind. SPE'!Y43</f>
        <v>0</v>
      </c>
      <c r="O16" s="63">
        <f>+'24-03-349 Ind. SPE'!Z43</f>
        <v>0</v>
      </c>
      <c r="P16" s="63">
        <f>+'24-03-349 Ind. SPE'!AA43</f>
        <v>0</v>
      </c>
      <c r="Q16" s="63">
        <f>+'24-03-349 Ind. SPE'!AB43</f>
        <v>0</v>
      </c>
      <c r="R16" s="63">
        <f>+'24-03-349 Ind. SPE'!AC43</f>
        <v>0</v>
      </c>
      <c r="S16" s="63">
        <f>+'24-03-349 Ind. SPE'!AD43</f>
        <v>0</v>
      </c>
      <c r="T16" s="63">
        <f>+'24-03-349 Ind. SPE'!AE43</f>
        <v>0</v>
      </c>
      <c r="U16" s="63">
        <f>+'24-03-349 Ind. SPE'!AF43</f>
        <v>0</v>
      </c>
      <c r="V16" s="63">
        <f>+'24-03-349 Ind. SPE'!AG43</f>
        <v>0</v>
      </c>
      <c r="W16" s="63">
        <f>+'24-03-349 Ind. SPE'!AH43</f>
        <v>0</v>
      </c>
      <c r="X16" s="86">
        <f>+'24-03-349 Ind. SPE'!AI43</f>
        <v>0</v>
      </c>
      <c r="Y16" s="86">
        <f>+'24-03-349 Ind. SPE'!AJ43</f>
        <v>0</v>
      </c>
    </row>
    <row r="17" spans="1:25" ht="24.75" customHeight="1" x14ac:dyDescent="0.25">
      <c r="A17" s="85" t="s">
        <v>64</v>
      </c>
      <c r="B17" s="63">
        <f>+'24-03-349 Ind. SPE'!J47</f>
        <v>0</v>
      </c>
      <c r="C17" s="63">
        <f>+'24-03-349 Ind. SPE'!K47</f>
        <v>0</v>
      </c>
      <c r="D17" s="63">
        <f>+'24-03-349 Ind. SPE'!M47</f>
        <v>0</v>
      </c>
      <c r="E17" s="63">
        <f>+'24-03-349 Ind. SPE'!N47</f>
        <v>0</v>
      </c>
      <c r="F17" s="63">
        <f>+'24-03-349 Ind. SPE'!O47</f>
        <v>0</v>
      </c>
      <c r="G17" s="63">
        <f>+'24-03-349 Ind. SPE'!R47</f>
        <v>0</v>
      </c>
      <c r="H17" s="63">
        <f>+'24-03-349 Ind. SPE'!S47</f>
        <v>0</v>
      </c>
      <c r="I17" s="63">
        <f>+'24-03-349 Ind. SPE'!T47</f>
        <v>0</v>
      </c>
      <c r="J17" s="63">
        <f>+'24-03-349 Ind. SPE'!U47</f>
        <v>0</v>
      </c>
      <c r="K17" s="63">
        <f>+'24-03-349 Ind. SPE'!V47</f>
        <v>0</v>
      </c>
      <c r="L17" s="63">
        <f>+'24-03-349 Ind. SPE'!W47</f>
        <v>0</v>
      </c>
      <c r="M17" s="63">
        <f>+'24-03-349 Ind. SPE'!X47</f>
        <v>0</v>
      </c>
      <c r="N17" s="63">
        <f>+'24-03-349 Ind. SPE'!Y47</f>
        <v>0</v>
      </c>
      <c r="O17" s="63">
        <f>+'24-03-349 Ind. SPE'!Z47</f>
        <v>0</v>
      </c>
      <c r="P17" s="63">
        <f>+'24-03-349 Ind. SPE'!AA47</f>
        <v>0</v>
      </c>
      <c r="Q17" s="63">
        <f>+'24-03-349 Ind. SPE'!AB47</f>
        <v>0</v>
      </c>
      <c r="R17" s="63">
        <f>+'24-03-349 Ind. SPE'!AC47</f>
        <v>0</v>
      </c>
      <c r="S17" s="63">
        <f>+'24-03-349 Ind. SPE'!AD47</f>
        <v>0</v>
      </c>
      <c r="T17" s="63">
        <f>+'24-03-349 Ind. SPE'!AE47</f>
        <v>0</v>
      </c>
      <c r="U17" s="63">
        <f>+'24-03-349 Ind. SPE'!AF47</f>
        <v>0</v>
      </c>
      <c r="V17" s="63">
        <f>+'24-03-349 Ind. SPE'!AG47</f>
        <v>0</v>
      </c>
      <c r="W17" s="63">
        <f>+'24-03-349 Ind. SPE'!AH47</f>
        <v>0</v>
      </c>
      <c r="X17" s="86">
        <f>+'24-03-349 Ind. SPE'!AI47</f>
        <v>0</v>
      </c>
      <c r="Y17" s="86">
        <f>+'24-03-349 Ind. SPE'!AJ44</f>
        <v>0</v>
      </c>
    </row>
    <row r="18" spans="1:25" ht="24.75" customHeight="1" x14ac:dyDescent="0.25">
      <c r="A18" s="85" t="s">
        <v>66</v>
      </c>
      <c r="B18" s="63">
        <f>+'24-03-349 Ind. SPE'!J51</f>
        <v>0</v>
      </c>
      <c r="C18" s="63">
        <f>+'24-03-349 Ind. SPE'!K51</f>
        <v>0</v>
      </c>
      <c r="D18" s="63">
        <f>+'24-03-349 Ind. SPE'!M51</f>
        <v>0</v>
      </c>
      <c r="E18" s="63">
        <f>+'24-03-349 Ind. SPE'!N51</f>
        <v>0</v>
      </c>
      <c r="F18" s="63">
        <f>+'24-03-349 Ind. SPE'!O51</f>
        <v>0</v>
      </c>
      <c r="G18" s="63">
        <f>+'24-03-349 Ind. SPE'!R51</f>
        <v>0</v>
      </c>
      <c r="H18" s="63">
        <f>+'24-03-349 Ind. SPE'!S51</f>
        <v>0</v>
      </c>
      <c r="I18" s="63">
        <f>+'24-03-349 Ind. SPE'!T51</f>
        <v>0</v>
      </c>
      <c r="J18" s="63">
        <f>+'24-03-349 Ind. SPE'!U51</f>
        <v>0</v>
      </c>
      <c r="K18" s="63">
        <f>+'24-03-349 Ind. SPE'!V51</f>
        <v>0</v>
      </c>
      <c r="L18" s="63">
        <f>+'24-03-349 Ind. SPE'!W51</f>
        <v>0</v>
      </c>
      <c r="M18" s="63">
        <f>+'24-03-349 Ind. SPE'!X51</f>
        <v>0</v>
      </c>
      <c r="N18" s="63">
        <f>+'24-03-349 Ind. SPE'!Y51</f>
        <v>0</v>
      </c>
      <c r="O18" s="63">
        <f>+'24-03-349 Ind. SPE'!Z51</f>
        <v>0</v>
      </c>
      <c r="P18" s="63">
        <f>+'24-03-349 Ind. SPE'!AA51</f>
        <v>0</v>
      </c>
      <c r="Q18" s="63">
        <f>+'24-03-349 Ind. SPE'!AB51</f>
        <v>0</v>
      </c>
      <c r="R18" s="63">
        <f>+'24-03-349 Ind. SPE'!AC51</f>
        <v>0</v>
      </c>
      <c r="S18" s="63">
        <f>+'24-03-349 Ind. SPE'!AD51</f>
        <v>0</v>
      </c>
      <c r="T18" s="63">
        <f>+'24-03-349 Ind. SPE'!AE51</f>
        <v>0</v>
      </c>
      <c r="U18" s="63">
        <f>+'24-03-349 Ind. SPE'!AF51</f>
        <v>0</v>
      </c>
      <c r="V18" s="63">
        <f>+'24-03-349 Ind. SPE'!AG51</f>
        <v>0</v>
      </c>
      <c r="W18" s="63">
        <f>+'24-03-349 Ind. SPE'!AH51</f>
        <v>0</v>
      </c>
      <c r="X18" s="86">
        <f>+'24-03-349 Ind. SPE'!AI51</f>
        <v>0</v>
      </c>
      <c r="Y18" s="86">
        <f>+'24-03-349 Ind. SPE'!AJ51</f>
        <v>0</v>
      </c>
    </row>
    <row r="19" spans="1:25" ht="24.75" customHeight="1" x14ac:dyDescent="0.25">
      <c r="A19" s="85" t="s">
        <v>68</v>
      </c>
      <c r="B19" s="63">
        <f>+'24-03-349 Ind. SPE'!J55</f>
        <v>0</v>
      </c>
      <c r="C19" s="63">
        <f>+'24-03-349 Ind. SPE'!K55</f>
        <v>0</v>
      </c>
      <c r="D19" s="63">
        <f>+'24-03-349 Ind. SPE'!M55</f>
        <v>0</v>
      </c>
      <c r="E19" s="63">
        <f>+'24-03-349 Ind. SPE'!N55</f>
        <v>0</v>
      </c>
      <c r="F19" s="63">
        <f>+'24-03-349 Ind. SPE'!O55</f>
        <v>0</v>
      </c>
      <c r="G19" s="63">
        <f>+'24-03-349 Ind. SPE'!R55</f>
        <v>0</v>
      </c>
      <c r="H19" s="63">
        <f>+'24-03-349 Ind. SPE'!S55</f>
        <v>0</v>
      </c>
      <c r="I19" s="63">
        <f>+'24-03-349 Ind. SPE'!T55</f>
        <v>0</v>
      </c>
      <c r="J19" s="63">
        <f>+'24-03-349 Ind. SPE'!U55</f>
        <v>0</v>
      </c>
      <c r="K19" s="63">
        <f>+'24-03-349 Ind. SPE'!V55</f>
        <v>0</v>
      </c>
      <c r="L19" s="63">
        <f>+'24-03-349 Ind. SPE'!W55</f>
        <v>0</v>
      </c>
      <c r="M19" s="63">
        <f>+'24-03-349 Ind. SPE'!X55</f>
        <v>0</v>
      </c>
      <c r="N19" s="63">
        <f>+'24-03-349 Ind. SPE'!Y55</f>
        <v>0</v>
      </c>
      <c r="O19" s="63">
        <f>+'24-03-349 Ind. SPE'!Z55</f>
        <v>0</v>
      </c>
      <c r="P19" s="63">
        <f>+'24-03-349 Ind. SPE'!AA55</f>
        <v>0</v>
      </c>
      <c r="Q19" s="63">
        <f>+'24-03-349 Ind. SPE'!AB55</f>
        <v>0</v>
      </c>
      <c r="R19" s="63">
        <f>+'24-03-349 Ind. SPE'!AC55</f>
        <v>0</v>
      </c>
      <c r="S19" s="63">
        <f>+'24-03-349 Ind. SPE'!AD55</f>
        <v>0</v>
      </c>
      <c r="T19" s="63">
        <f>+'24-03-349 Ind. SPE'!AE55</f>
        <v>0</v>
      </c>
      <c r="U19" s="63">
        <f>+'24-03-349 Ind. SPE'!AF55</f>
        <v>0</v>
      </c>
      <c r="V19" s="63">
        <f>+'24-03-349 Ind. SPE'!AG55</f>
        <v>0</v>
      </c>
      <c r="W19" s="63">
        <f>+'24-03-349 Ind. SPE'!AH55</f>
        <v>0</v>
      </c>
      <c r="X19" s="86">
        <f>+'24-03-349 Ind. SPE'!AI55</f>
        <v>0</v>
      </c>
      <c r="Y19" s="86">
        <f>+'24-03-349 Ind. SPE'!AJ55</f>
        <v>0</v>
      </c>
    </row>
    <row r="20" spans="1:25" ht="24.75" customHeight="1" x14ac:dyDescent="0.25">
      <c r="A20" s="87" t="s">
        <v>70</v>
      </c>
      <c r="B20" s="63">
        <f>+'24-03-349 Ind. SPE'!J59</f>
        <v>0</v>
      </c>
      <c r="C20" s="63">
        <f>+'24-03-349 Ind. SPE'!K59</f>
        <v>0</v>
      </c>
      <c r="D20" s="63">
        <f>+'24-03-349 Ind. SPE'!M59</f>
        <v>0</v>
      </c>
      <c r="E20" s="63">
        <f>+'24-03-349 Ind. SPE'!N59</f>
        <v>0</v>
      </c>
      <c r="F20" s="63">
        <f>+'24-03-349 Ind. SPE'!O59</f>
        <v>0</v>
      </c>
      <c r="G20" s="63">
        <f>+'24-03-349 Ind. SPE'!R59</f>
        <v>0</v>
      </c>
      <c r="H20" s="63">
        <f>+'24-03-349 Ind. SPE'!S59</f>
        <v>0</v>
      </c>
      <c r="I20" s="63">
        <f>+'24-03-349 Ind. SPE'!T59</f>
        <v>0</v>
      </c>
      <c r="J20" s="63">
        <f>+'24-03-349 Ind. SPE'!U59</f>
        <v>0</v>
      </c>
      <c r="K20" s="63">
        <f>+'24-03-349 Ind. SPE'!V59</f>
        <v>0</v>
      </c>
      <c r="L20" s="63">
        <f>+'24-03-349 Ind. SPE'!W59</f>
        <v>0</v>
      </c>
      <c r="M20" s="63">
        <f>+'24-03-349 Ind. SPE'!X59</f>
        <v>0</v>
      </c>
      <c r="N20" s="63">
        <f>+'24-03-349 Ind. SPE'!Y59</f>
        <v>0</v>
      </c>
      <c r="O20" s="63">
        <f>+'24-03-349 Ind. SPE'!Z59</f>
        <v>0</v>
      </c>
      <c r="P20" s="63">
        <f>+'24-03-349 Ind. SPE'!AA59</f>
        <v>0</v>
      </c>
      <c r="Q20" s="63">
        <f>+'24-03-349 Ind. SPE'!AB59</f>
        <v>0</v>
      </c>
      <c r="R20" s="63">
        <f>+'24-03-349 Ind. SPE'!AC59</f>
        <v>0</v>
      </c>
      <c r="S20" s="63">
        <f>+'24-03-349 Ind. SPE'!AD59</f>
        <v>0</v>
      </c>
      <c r="T20" s="63">
        <f>+'24-03-349 Ind. SPE'!AE59</f>
        <v>0</v>
      </c>
      <c r="U20" s="63">
        <f>+'24-03-349 Ind. SPE'!AF59</f>
        <v>0</v>
      </c>
      <c r="V20" s="63">
        <f>+'24-03-349 Ind. SPE'!AG59</f>
        <v>0</v>
      </c>
      <c r="W20" s="63">
        <f>+'24-03-349 Ind. SPE'!AH59</f>
        <v>0</v>
      </c>
      <c r="X20" s="86">
        <f>+'24-03-349 Ind. SPE'!AI59</f>
        <v>0</v>
      </c>
      <c r="Y20" s="86">
        <f>+'24-03-349 Ind. SPE'!AJ59</f>
        <v>0</v>
      </c>
    </row>
    <row r="21" spans="1:25" ht="24.75" customHeight="1" x14ac:dyDescent="0.25">
      <c r="A21" s="87" t="s">
        <v>72</v>
      </c>
      <c r="B21" s="63">
        <f>+'24-03-349 Ind. SPE'!J63</f>
        <v>0</v>
      </c>
      <c r="C21" s="63">
        <f>+'24-03-349 Ind. SPE'!K63</f>
        <v>0</v>
      </c>
      <c r="D21" s="63">
        <f>+'24-03-349 Ind. SPE'!M63</f>
        <v>0</v>
      </c>
      <c r="E21" s="63">
        <f>+'24-03-349 Ind. SPE'!N63</f>
        <v>0</v>
      </c>
      <c r="F21" s="63">
        <f>+'24-03-349 Ind. SPE'!O63</f>
        <v>0</v>
      </c>
      <c r="G21" s="63">
        <f>+'24-03-349 Ind. SPE'!R63</f>
        <v>0</v>
      </c>
      <c r="H21" s="63">
        <f>+'24-03-349 Ind. SPE'!S63</f>
        <v>0</v>
      </c>
      <c r="I21" s="63">
        <f>+'24-03-349 Ind. SPE'!T63</f>
        <v>0</v>
      </c>
      <c r="J21" s="63">
        <f>+'24-03-349 Ind. SPE'!U63</f>
        <v>0</v>
      </c>
      <c r="K21" s="63">
        <f>+'24-03-349 Ind. SPE'!V63</f>
        <v>0</v>
      </c>
      <c r="L21" s="63">
        <f>+'24-03-349 Ind. SPE'!W63</f>
        <v>0</v>
      </c>
      <c r="M21" s="63">
        <f>+'24-03-349 Ind. SPE'!X63</f>
        <v>0</v>
      </c>
      <c r="N21" s="63">
        <f>+'24-03-349 Ind. SPE'!Y63</f>
        <v>0</v>
      </c>
      <c r="O21" s="63">
        <f>+'24-03-349 Ind. SPE'!Z63</f>
        <v>0</v>
      </c>
      <c r="P21" s="63">
        <f>+'24-03-349 Ind. SPE'!AA63</f>
        <v>0</v>
      </c>
      <c r="Q21" s="63">
        <f>+'24-03-349 Ind. SPE'!AB63</f>
        <v>0</v>
      </c>
      <c r="R21" s="63">
        <f>+'24-03-349 Ind. SPE'!AC63</f>
        <v>0</v>
      </c>
      <c r="S21" s="63">
        <f>+'24-03-349 Ind. SPE'!AD63</f>
        <v>0</v>
      </c>
      <c r="T21" s="63">
        <f>+'24-03-349 Ind. SPE'!AE63</f>
        <v>0</v>
      </c>
      <c r="U21" s="63">
        <f>+'24-03-349 Ind. SPE'!AF63</f>
        <v>0</v>
      </c>
      <c r="V21" s="63">
        <f>+'24-03-349 Ind. SPE'!AG63</f>
        <v>0</v>
      </c>
      <c r="W21" s="63">
        <f>+'24-03-349 Ind. SPE'!AH63</f>
        <v>0</v>
      </c>
      <c r="X21" s="86">
        <f>+'24-03-349 Ind. SPE'!AI63</f>
        <v>0</v>
      </c>
      <c r="Y21" s="86">
        <f>+'24-03-349 Ind. SPE'!AJ63</f>
        <v>0</v>
      </c>
    </row>
    <row r="22" spans="1:25" ht="24.75" customHeight="1" x14ac:dyDescent="0.25">
      <c r="A22" s="87" t="s">
        <v>74</v>
      </c>
      <c r="B22" s="63">
        <f>+'24-03-349 Ind. SPE'!J67</f>
        <v>0</v>
      </c>
      <c r="C22" s="63">
        <f>+'24-03-349 Ind. SPE'!K67</f>
        <v>0</v>
      </c>
      <c r="D22" s="63">
        <f>+'24-03-349 Ind. SPE'!M67</f>
        <v>0</v>
      </c>
      <c r="E22" s="63">
        <f>+'24-03-349 Ind. SPE'!N67</f>
        <v>0</v>
      </c>
      <c r="F22" s="63">
        <f>+'24-03-349 Ind. SPE'!O67</f>
        <v>0</v>
      </c>
      <c r="G22" s="63">
        <f>+'24-03-349 Ind. SPE'!R67</f>
        <v>0</v>
      </c>
      <c r="H22" s="63">
        <f>+'24-03-349 Ind. SPE'!S67</f>
        <v>0</v>
      </c>
      <c r="I22" s="63">
        <f>+'24-03-349 Ind. SPE'!T67</f>
        <v>0</v>
      </c>
      <c r="J22" s="63">
        <f>+'24-03-349 Ind. SPE'!U67</f>
        <v>0</v>
      </c>
      <c r="K22" s="63">
        <f>+'24-03-349 Ind. SPE'!V67</f>
        <v>0</v>
      </c>
      <c r="L22" s="63">
        <f>+'24-03-349 Ind. SPE'!W67</f>
        <v>0</v>
      </c>
      <c r="M22" s="63">
        <f>+'24-03-349 Ind. SPE'!X67</f>
        <v>0</v>
      </c>
      <c r="N22" s="63">
        <f>+'24-03-349 Ind. SPE'!Y67</f>
        <v>0</v>
      </c>
      <c r="O22" s="63">
        <f>+'24-03-349 Ind. SPE'!Z67</f>
        <v>0</v>
      </c>
      <c r="P22" s="63">
        <f>+'24-03-349 Ind. SPE'!AA67</f>
        <v>0</v>
      </c>
      <c r="Q22" s="63">
        <f>+'24-03-349 Ind. SPE'!AB67</f>
        <v>0</v>
      </c>
      <c r="R22" s="63">
        <f>+'24-03-349 Ind. SPE'!AC67</f>
        <v>0</v>
      </c>
      <c r="S22" s="63">
        <f>+'24-03-349 Ind. SPE'!AD67</f>
        <v>0</v>
      </c>
      <c r="T22" s="63">
        <f>+'24-03-349 Ind. SPE'!AE67</f>
        <v>0</v>
      </c>
      <c r="U22" s="63">
        <f>+'24-03-349 Ind. SPE'!AF67</f>
        <v>0</v>
      </c>
      <c r="V22" s="63">
        <f>+'24-03-349 Ind. SPE'!AG67</f>
        <v>0</v>
      </c>
      <c r="W22" s="63">
        <f>+'24-03-349 Ind. SPE'!AH67</f>
        <v>0</v>
      </c>
      <c r="X22" s="86">
        <f>+'24-03-349 Ind. SPE'!AI67</f>
        <v>0</v>
      </c>
      <c r="Y22" s="86">
        <f>+'24-03-349 Ind. SPE'!AJ67</f>
        <v>0</v>
      </c>
    </row>
    <row r="23" spans="1:25" ht="24.75" customHeight="1" x14ac:dyDescent="0.25">
      <c r="A23" s="88" t="s">
        <v>76</v>
      </c>
      <c r="B23" s="63">
        <f>+'24-03-349 Ind. SPE'!J71</f>
        <v>1515846000</v>
      </c>
      <c r="C23" s="63">
        <f>+'24-03-349 Ind. SPE'!K71</f>
        <v>1314889000</v>
      </c>
      <c r="D23" s="63">
        <f>+'24-03-349 Ind. SPE'!M71</f>
        <v>0</v>
      </c>
      <c r="E23" s="63">
        <f>+'24-03-349 Ind. SPE'!N71</f>
        <v>0</v>
      </c>
      <c r="F23" s="63">
        <f>+'24-03-349 Ind. SPE'!O71</f>
        <v>0</v>
      </c>
      <c r="G23" s="63">
        <f>+'24-03-349 Ind. SPE'!R71</f>
        <v>0</v>
      </c>
      <c r="H23" s="63">
        <f>+'24-03-349 Ind. SPE'!S71</f>
        <v>0</v>
      </c>
      <c r="I23" s="63">
        <f>+'24-03-349 Ind. SPE'!T71</f>
        <v>0</v>
      </c>
      <c r="J23" s="63">
        <f>+'24-03-349 Ind. SPE'!U71</f>
        <v>0</v>
      </c>
      <c r="K23" s="63">
        <f>+'24-03-349 Ind. SPE'!V71</f>
        <v>0</v>
      </c>
      <c r="L23" s="63">
        <f>+'24-03-349 Ind. SPE'!W71</f>
        <v>0</v>
      </c>
      <c r="M23" s="63">
        <f>+'24-03-349 Ind. SPE'!X71</f>
        <v>0</v>
      </c>
      <c r="N23" s="63">
        <f>+'24-03-349 Ind. SPE'!Y71</f>
        <v>0</v>
      </c>
      <c r="O23" s="63">
        <f>+'24-03-349 Ind. SPE'!Z71</f>
        <v>0</v>
      </c>
      <c r="P23" s="63">
        <f>+'24-03-349 Ind. SPE'!AA71</f>
        <v>0</v>
      </c>
      <c r="Q23" s="63">
        <f>+'24-03-349 Ind. SPE'!AB71</f>
        <v>0</v>
      </c>
      <c r="R23" s="63">
        <f>+'24-03-349 Ind. SPE'!AC71</f>
        <v>0</v>
      </c>
      <c r="S23" s="63">
        <f>+'24-03-349 Ind. SPE'!AD71</f>
        <v>0</v>
      </c>
      <c r="T23" s="63">
        <f>+'24-03-349 Ind. SPE'!AE71</f>
        <v>0</v>
      </c>
      <c r="U23" s="63">
        <f>+'24-03-349 Ind. SPE'!AF71</f>
        <v>0</v>
      </c>
      <c r="V23" s="63">
        <f>+'24-03-349 Ind. SPE'!AG71</f>
        <v>0</v>
      </c>
      <c r="W23" s="63">
        <f>+'24-03-349 Ind. SPE'!AH71</f>
        <v>0</v>
      </c>
      <c r="X23" s="86">
        <f>+'24-03-349 Ind. SPE'!AI71</f>
        <v>0</v>
      </c>
      <c r="Y23" s="86">
        <f>+'24-03-349 Ind. SPE'!AJ71</f>
        <v>0</v>
      </c>
    </row>
    <row r="24" spans="1:25" ht="25.5" x14ac:dyDescent="0.25">
      <c r="A24" s="8" t="str">
        <f>"TOTAL ASIG."&amp;" "&amp;$A$5</f>
        <v>TOTAL ASIG. 24-03-349 "Subsidio al Pago Electrónico de Prestaciones Monetarias"</v>
      </c>
      <c r="B24" s="74">
        <f>SUM(B8:B23)</f>
        <v>1515846000</v>
      </c>
      <c r="C24" s="74">
        <f t="shared" ref="C24:V24" si="0">SUM(C8:C23)</f>
        <v>1314889000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0</v>
      </c>
      <c r="X24" s="89">
        <f>+'24-03-349 Ind. SPE'!AI72</f>
        <v>0</v>
      </c>
      <c r="Y24" s="89">
        <f>'24-03-349 Ind. SPE'!AJ72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2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DB103"/>
  <sheetViews>
    <sheetView topLeftCell="F5" zoomScaleNormal="100" workbookViewId="0">
      <pane ySplit="3" topLeftCell="A77" activePane="bottomLeft" state="frozen"/>
      <selection activeCell="A5" sqref="A5"/>
      <selection pane="bottomLeft" activeCell="L82" sqref="L82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859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07" t="s">
        <v>860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9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27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IF(ISERROR(AH9/$AH$84),"-",AH9/$AH$84)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2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IF(ISERROR(AH10/$AH$84),"-",AH10/$AH$84)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17" t="s">
        <v>47</v>
      </c>
      <c r="B11" s="118"/>
      <c r="C11" s="119"/>
      <c r="D11" s="119"/>
      <c r="E11" s="119"/>
      <c r="F11" s="119"/>
      <c r="G11" s="119"/>
      <c r="H11" s="119"/>
      <c r="I11" s="120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IF(ISERROR(AH11/$AH$84),0,AH11/$AH$84)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9" t="s">
        <v>48</v>
      </c>
      <c r="B12" s="130"/>
      <c r="C12" s="130"/>
      <c r="D12" s="130"/>
      <c r="E12" s="13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32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IF(ISERROR(AH13/$AH$84),"-",AH13/$AH$84)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33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IF(ISERROR(AH14/$AH$84),"-",AH14/$AH$84)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17" t="s">
        <v>49</v>
      </c>
      <c r="B15" s="118"/>
      <c r="C15" s="119"/>
      <c r="D15" s="119"/>
      <c r="E15" s="119"/>
      <c r="F15" s="119"/>
      <c r="G15" s="119"/>
      <c r="H15" s="119"/>
      <c r="I15" s="120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IF(ISERROR(AH15/$AH$84),0,AH15/$AH$84)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9" t="s">
        <v>50</v>
      </c>
      <c r="B16" s="130"/>
      <c r="C16" s="130"/>
      <c r="D16" s="130"/>
      <c r="E16" s="13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27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IF(ISERROR(AH17/$AH$84),"-",AH17/$AH$84)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28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IF(ISERROR(AH18/$AH$84),"-",AH18/$AH$84)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17" t="s">
        <v>51</v>
      </c>
      <c r="B19" s="118"/>
      <c r="C19" s="119"/>
      <c r="D19" s="119"/>
      <c r="E19" s="119"/>
      <c r="F19" s="119"/>
      <c r="G19" s="119"/>
      <c r="H19" s="119"/>
      <c r="I19" s="120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IF(ISERROR(AH19/$AH$84),0,AH19/$AH$84)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9" t="s">
        <v>52</v>
      </c>
      <c r="B20" s="130"/>
      <c r="C20" s="130"/>
      <c r="D20" s="130"/>
      <c r="E20" s="13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27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IF(ISERROR(AH21/$AH$84),"-",AH21/$AH$84)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28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IF(ISERROR(AH22/$AH$84),"-",AH22/$AH$84)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17" t="s">
        <v>53</v>
      </c>
      <c r="B23" s="118"/>
      <c r="C23" s="119"/>
      <c r="D23" s="119"/>
      <c r="E23" s="119"/>
      <c r="F23" s="119"/>
      <c r="G23" s="119"/>
      <c r="H23" s="119"/>
      <c r="I23" s="120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IF(ISERROR(AH23/$AH$84),0,AH23/$AH$84)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9" t="s">
        <v>54</v>
      </c>
      <c r="B24" s="130"/>
      <c r="C24" s="130"/>
      <c r="D24" s="130"/>
      <c r="E24" s="13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27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IF(ISERROR(AH25/$AH$84),"-",AH25/$AH$84)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28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IF(ISERROR(AH26/$AH$84),"-",AH26/$AH$84)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17" t="s">
        <v>55</v>
      </c>
      <c r="B27" s="118"/>
      <c r="C27" s="119"/>
      <c r="D27" s="119"/>
      <c r="E27" s="119"/>
      <c r="F27" s="119"/>
      <c r="G27" s="119"/>
      <c r="H27" s="119"/>
      <c r="I27" s="120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IF(ISERROR(AH27/$AH$84),0,AH27/$AH$84)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9" t="s">
        <v>56</v>
      </c>
      <c r="B28" s="130"/>
      <c r="C28" s="130"/>
      <c r="D28" s="130"/>
      <c r="E28" s="13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27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IF(ISERROR(AH29/$AH$84),"-",AH29/$AH$84)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28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IF(ISERROR(AH30/$AH$84),"-",AH30/$AH$84)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17" t="s">
        <v>57</v>
      </c>
      <c r="B31" s="118"/>
      <c r="C31" s="119"/>
      <c r="D31" s="119"/>
      <c r="E31" s="119"/>
      <c r="F31" s="119"/>
      <c r="G31" s="119"/>
      <c r="H31" s="119"/>
      <c r="I31" s="120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IF(ISERROR(AH31/$AH$84),0,AH31/$AH$84)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9" t="s">
        <v>58</v>
      </c>
      <c r="B32" s="130"/>
      <c r="C32" s="130"/>
      <c r="D32" s="130"/>
      <c r="E32" s="13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27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IF(ISERROR(AH33/$AH$84),"-",AH33/$AH$84)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28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IF(ISERROR(AH34/$AH$84),"-",AH34/$AH$84)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17" t="s">
        <v>59</v>
      </c>
      <c r="B35" s="118"/>
      <c r="C35" s="119"/>
      <c r="D35" s="119"/>
      <c r="E35" s="119"/>
      <c r="F35" s="119"/>
      <c r="G35" s="119"/>
      <c r="H35" s="119"/>
      <c r="I35" s="120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IF(ISERROR(AH35/$AH$84),0,AH35/$AH$84)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9" t="s">
        <v>60</v>
      </c>
      <c r="B36" s="130"/>
      <c r="C36" s="130"/>
      <c r="D36" s="130"/>
      <c r="E36" s="13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27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IF(ISERROR(AH37/$AH$84),"-",AH37/$AH$84)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28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IF(ISERROR(AH38/$AH$84),"-",AH38/$AH$84)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17" t="s">
        <v>61</v>
      </c>
      <c r="B39" s="118"/>
      <c r="C39" s="119"/>
      <c r="D39" s="119"/>
      <c r="E39" s="119"/>
      <c r="F39" s="119"/>
      <c r="G39" s="119"/>
      <c r="H39" s="119"/>
      <c r="I39" s="120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IF(ISERROR(AH39/$AH$84),0,AH39/$AH$84)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9" t="s">
        <v>62</v>
      </c>
      <c r="B40" s="130"/>
      <c r="C40" s="130"/>
      <c r="D40" s="130"/>
      <c r="E40" s="13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27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IF(ISERROR(AH41/$AH$84),"-",AH41/$AH$84)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28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IF(ISERROR(AH42/$AH$84),"-",AH42/$AH$84)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17" t="s">
        <v>63</v>
      </c>
      <c r="B43" s="118"/>
      <c r="C43" s="119"/>
      <c r="D43" s="119"/>
      <c r="E43" s="119"/>
      <c r="F43" s="119"/>
      <c r="G43" s="119"/>
      <c r="H43" s="119"/>
      <c r="I43" s="120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IF(ISERROR(AH43/$AH$84),0,AH43/$AH$84)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9" t="s">
        <v>64</v>
      </c>
      <c r="B44" s="130"/>
      <c r="C44" s="130"/>
      <c r="D44" s="130"/>
      <c r="E44" s="13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27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IF(ISERROR(AH45/$AH$84),"-",AH45/$AH$84)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28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IF(ISERROR(AH46/$AH$84),"-",AH46/$AH$84)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17" t="s">
        <v>65</v>
      </c>
      <c r="B47" s="118"/>
      <c r="C47" s="119"/>
      <c r="D47" s="119"/>
      <c r="E47" s="119"/>
      <c r="F47" s="119"/>
      <c r="G47" s="119"/>
      <c r="H47" s="119"/>
      <c r="I47" s="120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IF(ISERROR(AH47/$AH$84),0,AH47/$AH$84)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9" t="s">
        <v>66</v>
      </c>
      <c r="B48" s="130"/>
      <c r="C48" s="130"/>
      <c r="D48" s="130"/>
      <c r="E48" s="13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27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IF(ISERROR(AH49/$AH$84),"-",AH49/$AH$84)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28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IF(ISERROR(AH50/$AH$84),"-",AH50/$AH$84)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67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IF(ISERROR(AH51/$AH$84),0,AH51/$AH$84)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35" t="s">
        <v>68</v>
      </c>
      <c r="B52" s="136"/>
      <c r="C52" s="136"/>
      <c r="D52" s="136"/>
      <c r="E52" s="137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27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IF(ISERROR(AH53/$AH$84),"-",AH53/$AH$84)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28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IF(ISERROR(AH54/$AH$84),"-",AH54/$AH$84)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17" t="s">
        <v>69</v>
      </c>
      <c r="B55" s="119"/>
      <c r="C55" s="119"/>
      <c r="D55" s="119"/>
      <c r="E55" s="119"/>
      <c r="F55" s="119"/>
      <c r="G55" s="119"/>
      <c r="H55" s="119"/>
      <c r="I55" s="120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IF(ISERROR(AH55/$AH$84),0,AH55/$AH$84)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9" t="s">
        <v>70</v>
      </c>
      <c r="B56" s="130"/>
      <c r="C56" s="130"/>
      <c r="D56" s="130"/>
      <c r="E56" s="13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27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IF(ISERROR(AH57/$AH$84),"-",AH57/$AH$84)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28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IF(ISERROR(AH58/$AH$84),"-",AH58/$AH$84)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17" t="s">
        <v>71</v>
      </c>
      <c r="B59" s="119"/>
      <c r="C59" s="119"/>
      <c r="D59" s="119"/>
      <c r="E59" s="119"/>
      <c r="F59" s="119"/>
      <c r="G59" s="119"/>
      <c r="H59" s="119"/>
      <c r="I59" s="120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IF(ISERROR(AH59/$AH$84),0,AH59/$AH$84)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9" t="s">
        <v>72</v>
      </c>
      <c r="B60" s="130"/>
      <c r="C60" s="130"/>
      <c r="D60" s="130"/>
      <c r="E60" s="13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27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IF(ISERROR(AH61/$AH$84),"-",AH61/$AH$84)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28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IF(ISERROR(AH62/$AH$84),"-",AH62/$AH$84)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17" t="s">
        <v>73</v>
      </c>
      <c r="B63" s="119"/>
      <c r="C63" s="119"/>
      <c r="D63" s="119"/>
      <c r="E63" s="119"/>
      <c r="F63" s="119"/>
      <c r="G63" s="119"/>
      <c r="H63" s="119"/>
      <c r="I63" s="120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IF(ISERROR(AH63/$AH$84),0,AH63/$AH$84)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9" t="s">
        <v>74</v>
      </c>
      <c r="B64" s="130"/>
      <c r="C64" s="130"/>
      <c r="D64" s="130"/>
      <c r="E64" s="13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27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IF(ISERROR(AH65/$AH$84),"-",AH65/$AH$84)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28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IF(ISERROR(AH66/$AH$84),"-",AH66/$AH$84)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17" t="s">
        <v>75</v>
      </c>
      <c r="B67" s="119"/>
      <c r="C67" s="119"/>
      <c r="D67" s="119"/>
      <c r="E67" s="119"/>
      <c r="F67" s="119"/>
      <c r="G67" s="119"/>
      <c r="H67" s="119"/>
      <c r="I67" s="120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IF(ISERROR(AH67/$AH$84),0,AH67/$AH$84)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9" t="s">
        <v>76</v>
      </c>
      <c r="B68" s="130"/>
      <c r="C68" s="130"/>
      <c r="D68" s="130"/>
      <c r="E68" s="131"/>
      <c r="F68" s="9"/>
      <c r="G68" s="10"/>
      <c r="H68" s="11"/>
      <c r="I68" s="11"/>
      <c r="J68" s="127">
        <v>691367000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 t="s">
        <v>861</v>
      </c>
      <c r="D69" s="51">
        <v>45357</v>
      </c>
      <c r="E69" s="94" t="s">
        <v>862</v>
      </c>
      <c r="F69" s="69" t="s">
        <v>900</v>
      </c>
      <c r="G69" s="70" t="s">
        <v>901</v>
      </c>
      <c r="H69" s="53"/>
      <c r="I69" s="55"/>
      <c r="J69" s="141"/>
      <c r="K69" s="71">
        <v>53318160</v>
      </c>
      <c r="L69" s="59" t="s">
        <v>902</v>
      </c>
      <c r="M69" s="47"/>
      <c r="N69" s="72"/>
      <c r="O69" s="47"/>
      <c r="P69" s="73"/>
      <c r="Q69" s="73"/>
      <c r="R69" s="24"/>
      <c r="S69" s="24"/>
      <c r="T69" s="71">
        <v>53318160</v>
      </c>
      <c r="U69" s="25">
        <f>SUM(R69:T69)</f>
        <v>53318160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53318160</v>
      </c>
      <c r="AI69" s="26">
        <f>IF(ISERROR(AH69/J68),0,AH69/J68)</f>
        <v>7.7119908818326588E-2</v>
      </c>
      <c r="AJ69" s="27">
        <f t="shared" ref="AJ69:AJ79" si="15">IF(ISERROR(AH69/$AH$84),"-",AH69/$AH$84)</f>
        <v>8.3891814134708059E-2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 t="s">
        <v>863</v>
      </c>
      <c r="D70" s="51">
        <v>45357</v>
      </c>
      <c r="E70" s="94" t="s">
        <v>864</v>
      </c>
      <c r="F70" s="69" t="s">
        <v>900</v>
      </c>
      <c r="G70" s="70" t="s">
        <v>901</v>
      </c>
      <c r="H70" s="53"/>
      <c r="I70" s="55"/>
      <c r="J70" s="141"/>
      <c r="K70" s="71">
        <v>44838000</v>
      </c>
      <c r="L70" s="59" t="s">
        <v>902</v>
      </c>
      <c r="M70" s="47"/>
      <c r="N70" s="72"/>
      <c r="O70" s="47"/>
      <c r="P70" s="73"/>
      <c r="Q70" s="73"/>
      <c r="R70" s="24"/>
      <c r="S70" s="24"/>
      <c r="T70" s="71">
        <v>44838000</v>
      </c>
      <c r="U70" s="25">
        <f t="shared" ref="U70:U78" si="16">SUM(R70:T70)</f>
        <v>44838000</v>
      </c>
      <c r="V70" s="24"/>
      <c r="W70" s="24"/>
      <c r="X70" s="24"/>
      <c r="Y70" s="25">
        <f t="shared" ref="Y70:Y78" si="17">SUM(V70:X70)</f>
        <v>0</v>
      </c>
      <c r="Z70" s="24"/>
      <c r="AA70" s="24"/>
      <c r="AB70" s="24"/>
      <c r="AC70" s="25">
        <f t="shared" ref="AC70:AC78" si="18">SUM(Z70:AB70)</f>
        <v>0</v>
      </c>
      <c r="AD70" s="24"/>
      <c r="AE70" s="24">
        <v>0</v>
      </c>
      <c r="AF70" s="24">
        <v>0</v>
      </c>
      <c r="AG70" s="25">
        <f t="shared" ref="AG70:AG78" si="19">SUM(AD70:AF70)</f>
        <v>0</v>
      </c>
      <c r="AH70" s="25">
        <f t="shared" ref="AH70:AH78" si="20">SUM(U70,Y70,AC70,AG70)</f>
        <v>44838000</v>
      </c>
      <c r="AI70" s="26">
        <f t="shared" ref="AI70:AI78" si="21">IF(ISERROR(AH70/J60),0,AH70/J60)</f>
        <v>0</v>
      </c>
      <c r="AJ70" s="27">
        <f t="shared" si="15"/>
        <v>7.054896797211381E-2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9">
        <v>3</v>
      </c>
      <c r="B71" s="19"/>
      <c r="C71" s="50" t="s">
        <v>865</v>
      </c>
      <c r="D71" s="51">
        <v>45357</v>
      </c>
      <c r="E71" s="94" t="s">
        <v>866</v>
      </c>
      <c r="F71" s="69" t="s">
        <v>900</v>
      </c>
      <c r="G71" s="70" t="s">
        <v>901</v>
      </c>
      <c r="H71" s="53"/>
      <c r="I71" s="55"/>
      <c r="J71" s="141"/>
      <c r="K71" s="71">
        <v>55314000</v>
      </c>
      <c r="L71" s="59" t="s">
        <v>902</v>
      </c>
      <c r="M71" s="47"/>
      <c r="N71" s="72"/>
      <c r="O71" s="47"/>
      <c r="P71" s="73"/>
      <c r="Q71" s="73"/>
      <c r="R71" s="24"/>
      <c r="S71" s="24"/>
      <c r="T71" s="71">
        <v>55314000</v>
      </c>
      <c r="U71" s="25">
        <f t="shared" si="16"/>
        <v>55314000</v>
      </c>
      <c r="V71" s="24"/>
      <c r="W71" s="24"/>
      <c r="X71" s="24"/>
      <c r="Y71" s="25">
        <f t="shared" si="17"/>
        <v>0</v>
      </c>
      <c r="Z71" s="24"/>
      <c r="AA71" s="24"/>
      <c r="AB71" s="24"/>
      <c r="AC71" s="25">
        <f t="shared" si="18"/>
        <v>0</v>
      </c>
      <c r="AD71" s="24"/>
      <c r="AE71" s="24">
        <v>0</v>
      </c>
      <c r="AF71" s="24">
        <v>0</v>
      </c>
      <c r="AG71" s="25">
        <f t="shared" si="19"/>
        <v>0</v>
      </c>
      <c r="AH71" s="25">
        <f t="shared" si="20"/>
        <v>55314000</v>
      </c>
      <c r="AI71" s="26">
        <f t="shared" si="21"/>
        <v>0</v>
      </c>
      <c r="AJ71" s="27">
        <f t="shared" si="15"/>
        <v>8.7032107016581997E-2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5.75" customHeight="1" outlineLevel="1" x14ac:dyDescent="0.25">
      <c r="A72" s="19">
        <v>4</v>
      </c>
      <c r="B72" s="19"/>
      <c r="C72" s="50" t="s">
        <v>867</v>
      </c>
      <c r="D72" s="51">
        <v>45357</v>
      </c>
      <c r="E72" s="68" t="s">
        <v>868</v>
      </c>
      <c r="F72" s="69" t="s">
        <v>900</v>
      </c>
      <c r="G72" s="70" t="s">
        <v>901</v>
      </c>
      <c r="H72" s="53"/>
      <c r="I72" s="55"/>
      <c r="J72" s="141"/>
      <c r="K72" s="71">
        <v>68151706</v>
      </c>
      <c r="L72" s="59" t="s">
        <v>902</v>
      </c>
      <c r="M72" s="47"/>
      <c r="N72" s="72"/>
      <c r="O72" s="47"/>
      <c r="P72" s="73"/>
      <c r="Q72" s="73"/>
      <c r="R72" s="24"/>
      <c r="S72" s="24"/>
      <c r="T72" s="71">
        <v>68151706</v>
      </c>
      <c r="U72" s="25">
        <f t="shared" si="16"/>
        <v>68151706</v>
      </c>
      <c r="V72" s="24"/>
      <c r="W72" s="24"/>
      <c r="X72" s="24"/>
      <c r="Y72" s="25">
        <f t="shared" si="17"/>
        <v>0</v>
      </c>
      <c r="Z72" s="24"/>
      <c r="AA72" s="24"/>
      <c r="AB72" s="24"/>
      <c r="AC72" s="25">
        <f t="shared" si="18"/>
        <v>0</v>
      </c>
      <c r="AD72" s="24"/>
      <c r="AE72" s="24">
        <v>0</v>
      </c>
      <c r="AF72" s="24">
        <v>0</v>
      </c>
      <c r="AG72" s="25">
        <f t="shared" si="19"/>
        <v>0</v>
      </c>
      <c r="AH72" s="25">
        <f t="shared" si="20"/>
        <v>68151706</v>
      </c>
      <c r="AI72" s="26">
        <f t="shared" si="21"/>
        <v>0</v>
      </c>
      <c r="AJ72" s="27">
        <f t="shared" si="15"/>
        <v>0.10723119951467319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5.75" customHeight="1" outlineLevel="1" x14ac:dyDescent="0.25">
      <c r="A73" s="19">
        <v>5</v>
      </c>
      <c r="B73" s="19"/>
      <c r="C73" s="50" t="s">
        <v>869</v>
      </c>
      <c r="D73" s="51">
        <v>45357</v>
      </c>
      <c r="E73" s="94" t="s">
        <v>870</v>
      </c>
      <c r="F73" s="69" t="s">
        <v>900</v>
      </c>
      <c r="G73" s="70" t="s">
        <v>901</v>
      </c>
      <c r="H73" s="53"/>
      <c r="I73" s="55"/>
      <c r="J73" s="141"/>
      <c r="K73" s="71">
        <v>76533600</v>
      </c>
      <c r="L73" s="59" t="s">
        <v>902</v>
      </c>
      <c r="M73" s="47"/>
      <c r="N73" s="72"/>
      <c r="O73" s="47"/>
      <c r="P73" s="73"/>
      <c r="Q73" s="73"/>
      <c r="R73" s="24"/>
      <c r="S73" s="24"/>
      <c r="T73" s="71">
        <v>76533600</v>
      </c>
      <c r="U73" s="25">
        <f t="shared" si="16"/>
        <v>76533600</v>
      </c>
      <c r="V73" s="24"/>
      <c r="W73" s="24"/>
      <c r="X73" s="24"/>
      <c r="Y73" s="25">
        <f t="shared" si="17"/>
        <v>0</v>
      </c>
      <c r="Z73" s="24"/>
      <c r="AA73" s="24"/>
      <c r="AB73" s="24"/>
      <c r="AC73" s="25">
        <f t="shared" si="18"/>
        <v>0</v>
      </c>
      <c r="AD73" s="24"/>
      <c r="AE73" s="24">
        <v>0</v>
      </c>
      <c r="AF73" s="24">
        <v>0</v>
      </c>
      <c r="AG73" s="25">
        <f t="shared" si="19"/>
        <v>0</v>
      </c>
      <c r="AH73" s="25">
        <f t="shared" si="20"/>
        <v>76533600</v>
      </c>
      <c r="AI73" s="26">
        <f t="shared" si="21"/>
        <v>0</v>
      </c>
      <c r="AJ73" s="27">
        <f t="shared" si="15"/>
        <v>0.12041943207080087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9">
        <v>6</v>
      </c>
      <c r="B74" s="19"/>
      <c r="C74" s="50" t="s">
        <v>871</v>
      </c>
      <c r="D74" s="51">
        <v>45357</v>
      </c>
      <c r="E74" s="68" t="s">
        <v>872</v>
      </c>
      <c r="F74" s="69" t="s">
        <v>900</v>
      </c>
      <c r="G74" s="70" t="s">
        <v>901</v>
      </c>
      <c r="H74" s="53"/>
      <c r="I74" s="55"/>
      <c r="J74" s="141"/>
      <c r="K74" s="71">
        <v>54468589</v>
      </c>
      <c r="L74" s="59" t="s">
        <v>902</v>
      </c>
      <c r="M74" s="47"/>
      <c r="N74" s="72"/>
      <c r="O74" s="47"/>
      <c r="P74" s="73"/>
      <c r="Q74" s="73"/>
      <c r="R74" s="24"/>
      <c r="S74" s="24"/>
      <c r="T74" s="71">
        <v>54468589</v>
      </c>
      <c r="U74" s="25">
        <f t="shared" si="16"/>
        <v>54468589</v>
      </c>
      <c r="V74" s="24"/>
      <c r="W74" s="24"/>
      <c r="X74" s="24"/>
      <c r="Y74" s="25">
        <f t="shared" si="17"/>
        <v>0</v>
      </c>
      <c r="Z74" s="24"/>
      <c r="AA74" s="24"/>
      <c r="AB74" s="24"/>
      <c r="AC74" s="25">
        <f t="shared" si="18"/>
        <v>0</v>
      </c>
      <c r="AD74" s="24"/>
      <c r="AE74" s="24">
        <v>0</v>
      </c>
      <c r="AF74" s="24">
        <v>0</v>
      </c>
      <c r="AG74" s="25">
        <f t="shared" si="19"/>
        <v>0</v>
      </c>
      <c r="AH74" s="25">
        <f t="shared" si="20"/>
        <v>54468589</v>
      </c>
      <c r="AI74" s="26">
        <f t="shared" si="21"/>
        <v>0</v>
      </c>
      <c r="AJ74" s="27">
        <f t="shared" si="15"/>
        <v>8.5701921157215546E-2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9">
        <v>7</v>
      </c>
      <c r="B75" s="19"/>
      <c r="C75" s="50" t="s">
        <v>873</v>
      </c>
      <c r="D75" s="51">
        <v>45357</v>
      </c>
      <c r="E75" s="68" t="s">
        <v>874</v>
      </c>
      <c r="F75" s="69" t="s">
        <v>900</v>
      </c>
      <c r="G75" s="70" t="s">
        <v>901</v>
      </c>
      <c r="H75" s="53"/>
      <c r="I75" s="55"/>
      <c r="J75" s="141"/>
      <c r="K75" s="71">
        <v>45137383</v>
      </c>
      <c r="L75" s="59" t="s">
        <v>902</v>
      </c>
      <c r="M75" s="47"/>
      <c r="N75" s="72"/>
      <c r="O75" s="47"/>
      <c r="P75" s="73"/>
      <c r="Q75" s="73"/>
      <c r="R75" s="24"/>
      <c r="S75" s="24"/>
      <c r="T75" s="71">
        <v>45137383</v>
      </c>
      <c r="U75" s="25">
        <f t="shared" si="16"/>
        <v>45137383</v>
      </c>
      <c r="V75" s="24"/>
      <c r="W75" s="24"/>
      <c r="X75" s="24"/>
      <c r="Y75" s="25">
        <f t="shared" si="17"/>
        <v>0</v>
      </c>
      <c r="Z75" s="24"/>
      <c r="AA75" s="24"/>
      <c r="AB75" s="24"/>
      <c r="AC75" s="25">
        <f t="shared" si="18"/>
        <v>0</v>
      </c>
      <c r="AD75" s="24"/>
      <c r="AE75" s="24">
        <v>0</v>
      </c>
      <c r="AF75" s="24">
        <v>0</v>
      </c>
      <c r="AG75" s="25">
        <f t="shared" si="19"/>
        <v>0</v>
      </c>
      <c r="AH75" s="25">
        <f t="shared" si="20"/>
        <v>45137383</v>
      </c>
      <c r="AI75" s="26">
        <f t="shared" si="21"/>
        <v>0</v>
      </c>
      <c r="AJ75" s="27">
        <f t="shared" si="15"/>
        <v>7.1020022918328971E-2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customHeight="1" outlineLevel="1" x14ac:dyDescent="0.25">
      <c r="A76" s="19">
        <v>8</v>
      </c>
      <c r="B76" s="19"/>
      <c r="C76" s="50" t="s">
        <v>875</v>
      </c>
      <c r="D76" s="51">
        <v>45365</v>
      </c>
      <c r="E76" s="68" t="s">
        <v>876</v>
      </c>
      <c r="F76" s="69" t="s">
        <v>900</v>
      </c>
      <c r="G76" s="70" t="s">
        <v>901</v>
      </c>
      <c r="H76" s="53"/>
      <c r="I76" s="55"/>
      <c r="J76" s="141"/>
      <c r="K76" s="71">
        <v>21370500</v>
      </c>
      <c r="L76" s="59" t="s">
        <v>902</v>
      </c>
      <c r="M76" s="47"/>
      <c r="N76" s="72"/>
      <c r="O76" s="47"/>
      <c r="P76" s="73"/>
      <c r="Q76" s="73"/>
      <c r="R76" s="24"/>
      <c r="S76" s="24"/>
      <c r="T76" s="71">
        <v>21370500</v>
      </c>
      <c r="U76" s="25">
        <f t="shared" si="16"/>
        <v>21370500</v>
      </c>
      <c r="V76" s="24"/>
      <c r="W76" s="24"/>
      <c r="X76" s="24"/>
      <c r="Y76" s="25">
        <f t="shared" si="17"/>
        <v>0</v>
      </c>
      <c r="Z76" s="24"/>
      <c r="AA76" s="24"/>
      <c r="AB76" s="24"/>
      <c r="AC76" s="25">
        <f t="shared" si="18"/>
        <v>0</v>
      </c>
      <c r="AD76" s="24"/>
      <c r="AE76" s="24">
        <v>0</v>
      </c>
      <c r="AF76" s="24">
        <v>0</v>
      </c>
      <c r="AG76" s="25">
        <f t="shared" si="19"/>
        <v>0</v>
      </c>
      <c r="AH76" s="25">
        <f t="shared" si="20"/>
        <v>21370500</v>
      </c>
      <c r="AI76" s="26">
        <f t="shared" si="21"/>
        <v>0</v>
      </c>
      <c r="AJ76" s="27">
        <f t="shared" si="15"/>
        <v>3.3624754004372592E-2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5.75" customHeight="1" outlineLevel="1" x14ac:dyDescent="0.25">
      <c r="A77" s="19">
        <v>9</v>
      </c>
      <c r="B77" s="19"/>
      <c r="C77" s="50" t="s">
        <v>877</v>
      </c>
      <c r="D77" s="51">
        <v>45376</v>
      </c>
      <c r="E77" s="68" t="s">
        <v>878</v>
      </c>
      <c r="F77" s="69" t="s">
        <v>900</v>
      </c>
      <c r="G77" s="70" t="s">
        <v>901</v>
      </c>
      <c r="H77" s="53"/>
      <c r="I77" s="55"/>
      <c r="J77" s="141"/>
      <c r="K77" s="71">
        <v>37876545</v>
      </c>
      <c r="L77" s="59" t="s">
        <v>902</v>
      </c>
      <c r="M77" s="47"/>
      <c r="N77" s="72"/>
      <c r="O77" s="47"/>
      <c r="P77" s="73"/>
      <c r="Q77" s="73"/>
      <c r="R77" s="24"/>
      <c r="S77" s="24"/>
      <c r="T77" s="71">
        <v>37876545</v>
      </c>
      <c r="U77" s="25">
        <f t="shared" si="16"/>
        <v>37876545</v>
      </c>
      <c r="V77" s="24"/>
      <c r="W77" s="24"/>
      <c r="X77" s="24"/>
      <c r="Y77" s="25">
        <f t="shared" si="17"/>
        <v>0</v>
      </c>
      <c r="Z77" s="24"/>
      <c r="AA77" s="24"/>
      <c r="AB77" s="24"/>
      <c r="AC77" s="25">
        <f t="shared" si="18"/>
        <v>0</v>
      </c>
      <c r="AD77" s="24"/>
      <c r="AE77" s="24">
        <v>0</v>
      </c>
      <c r="AF77" s="24">
        <v>0</v>
      </c>
      <c r="AG77" s="25">
        <f t="shared" si="19"/>
        <v>0</v>
      </c>
      <c r="AH77" s="25">
        <f t="shared" si="20"/>
        <v>37876545</v>
      </c>
      <c r="AI77" s="26">
        <f t="shared" si="21"/>
        <v>0</v>
      </c>
      <c r="AJ77" s="27">
        <f t="shared" si="15"/>
        <v>5.959568134393433E-2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38.25" outlineLevel="1" x14ac:dyDescent="0.25">
      <c r="A78" s="19">
        <v>10</v>
      </c>
      <c r="B78" s="19"/>
      <c r="C78" s="50" t="s">
        <v>879</v>
      </c>
      <c r="D78" s="51">
        <v>45376</v>
      </c>
      <c r="E78" s="68" t="s">
        <v>880</v>
      </c>
      <c r="F78" s="69" t="s">
        <v>900</v>
      </c>
      <c r="G78" s="70" t="s">
        <v>901</v>
      </c>
      <c r="H78" s="53"/>
      <c r="I78" s="55"/>
      <c r="J78" s="141"/>
      <c r="K78" s="71">
        <v>92086470</v>
      </c>
      <c r="L78" s="59" t="s">
        <v>902</v>
      </c>
      <c r="M78" s="47"/>
      <c r="N78" s="72"/>
      <c r="O78" s="47"/>
      <c r="P78" s="73"/>
      <c r="Q78" s="73"/>
      <c r="R78" s="24"/>
      <c r="S78" s="24"/>
      <c r="T78" s="71">
        <v>92086470</v>
      </c>
      <c r="U78" s="25">
        <f t="shared" si="16"/>
        <v>92086470</v>
      </c>
      <c r="V78" s="24"/>
      <c r="W78" s="24"/>
      <c r="X78" s="24"/>
      <c r="Y78" s="25">
        <f t="shared" si="17"/>
        <v>0</v>
      </c>
      <c r="Z78" s="24"/>
      <c r="AA78" s="24"/>
      <c r="AB78" s="24"/>
      <c r="AC78" s="25">
        <f t="shared" si="18"/>
        <v>0</v>
      </c>
      <c r="AD78" s="24"/>
      <c r="AE78" s="24">
        <v>0</v>
      </c>
      <c r="AF78" s="24">
        <v>0</v>
      </c>
      <c r="AG78" s="25">
        <f t="shared" si="19"/>
        <v>0</v>
      </c>
      <c r="AH78" s="25">
        <f t="shared" si="20"/>
        <v>92086470</v>
      </c>
      <c r="AI78" s="26">
        <f t="shared" si="21"/>
        <v>0.13319477209644082</v>
      </c>
      <c r="AJ78" s="27">
        <f t="shared" si="15"/>
        <v>0.14489061560941655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5.75" customHeight="1" outlineLevel="1" x14ac:dyDescent="0.25">
      <c r="A79" s="19">
        <v>11</v>
      </c>
      <c r="B79" s="19"/>
      <c r="C79" s="50"/>
      <c r="D79" s="51"/>
      <c r="E79" s="68"/>
      <c r="F79" s="69"/>
      <c r="G79" s="70"/>
      <c r="H79" s="53"/>
      <c r="I79" s="55"/>
      <c r="J79" s="141"/>
      <c r="K79" s="71">
        <v>42243924</v>
      </c>
      <c r="L79" s="59" t="s">
        <v>303</v>
      </c>
      <c r="M79" s="47"/>
      <c r="N79" s="72"/>
      <c r="O79" s="47"/>
      <c r="P79" s="73"/>
      <c r="Q79" s="73"/>
      <c r="R79" s="24">
        <v>3520327</v>
      </c>
      <c r="S79" s="24">
        <v>3520327</v>
      </c>
      <c r="T79" s="24">
        <v>3520327</v>
      </c>
      <c r="U79" s="25">
        <f>SUM(R79:T79)</f>
        <v>10560981</v>
      </c>
      <c r="V79" s="24">
        <v>3520327</v>
      </c>
      <c r="W79" s="24">
        <v>3520327</v>
      </c>
      <c r="X79" s="24">
        <v>3520327</v>
      </c>
      <c r="Y79" s="25">
        <f>SUM(V79:X79)</f>
        <v>10560981</v>
      </c>
      <c r="Z79" s="24"/>
      <c r="AA79" s="24"/>
      <c r="AB79" s="24"/>
      <c r="AC79" s="25">
        <f>SUM(Z79:AB79)</f>
        <v>0</v>
      </c>
      <c r="AD79" s="24"/>
      <c r="AE79" s="24">
        <v>0</v>
      </c>
      <c r="AF79" s="24">
        <v>0</v>
      </c>
      <c r="AG79" s="25">
        <f>SUM(AD79:AF79)</f>
        <v>0</v>
      </c>
      <c r="AH79" s="25">
        <f>SUM(U79,Y79,AC79,AG79)</f>
        <v>21121962</v>
      </c>
      <c r="AI79" s="26">
        <f>IF(ISERROR(AH79/J68),0,AH79/J68)</f>
        <v>3.0551012703817219E-2</v>
      </c>
      <c r="AJ79" s="27">
        <f t="shared" si="15"/>
        <v>3.3233699554980262E-2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5.75" customHeight="1" outlineLevel="1" x14ac:dyDescent="0.25">
      <c r="A80" s="19"/>
      <c r="B80" s="19"/>
      <c r="C80" s="50" t="s">
        <v>881</v>
      </c>
      <c r="D80" s="51">
        <v>45439</v>
      </c>
      <c r="E80" s="94" t="s">
        <v>882</v>
      </c>
      <c r="F80" s="69" t="s">
        <v>900</v>
      </c>
      <c r="G80" s="70" t="s">
        <v>901</v>
      </c>
      <c r="H80" s="53"/>
      <c r="I80" s="55"/>
      <c r="J80" s="141"/>
      <c r="K80" s="71">
        <v>28475760</v>
      </c>
      <c r="L80" s="59" t="s">
        <v>902</v>
      </c>
      <c r="M80" s="47"/>
      <c r="N80" s="72"/>
      <c r="O80" s="47"/>
      <c r="P80" s="73"/>
      <c r="Q80" s="73"/>
      <c r="R80" s="24"/>
      <c r="S80" s="24"/>
      <c r="T80" s="24"/>
      <c r="U80" s="25"/>
      <c r="V80" s="24"/>
      <c r="W80" s="24">
        <v>28475760</v>
      </c>
      <c r="X80" s="24"/>
      <c r="Y80" s="25">
        <f t="shared" ref="Y80:Y81" si="22">SUM(V80:X80)</f>
        <v>28475760</v>
      </c>
      <c r="Z80" s="24"/>
      <c r="AA80" s="24"/>
      <c r="AB80" s="24"/>
      <c r="AC80" s="25">
        <f t="shared" ref="AC80:AC81" si="23">SUM(Z80:AB80)</f>
        <v>0</v>
      </c>
      <c r="AD80" s="24"/>
      <c r="AE80" s="24">
        <v>0</v>
      </c>
      <c r="AF80" s="24">
        <v>0</v>
      </c>
      <c r="AG80" s="25">
        <f t="shared" ref="AG80:AG81" si="24">SUM(AD80:AF80)</f>
        <v>0</v>
      </c>
      <c r="AH80" s="25">
        <f t="shared" ref="AH80:AH81" si="25">SUM(U80,Y80,AC80,AG80)</f>
        <v>28475760</v>
      </c>
      <c r="AI80" s="26"/>
      <c r="AJ80" s="2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5.75" customHeight="1" outlineLevel="1" x14ac:dyDescent="0.25">
      <c r="A81" s="19"/>
      <c r="B81" s="19"/>
      <c r="C81" s="50" t="s">
        <v>883</v>
      </c>
      <c r="D81" s="51">
        <v>45454</v>
      </c>
      <c r="E81" s="94" t="s">
        <v>884</v>
      </c>
      <c r="F81" s="69" t="s">
        <v>900</v>
      </c>
      <c r="G81" s="70" t="s">
        <v>901</v>
      </c>
      <c r="H81" s="53"/>
      <c r="I81" s="55"/>
      <c r="J81" s="141"/>
      <c r="K81" s="71">
        <v>36865878</v>
      </c>
      <c r="L81" s="59" t="s">
        <v>902</v>
      </c>
      <c r="M81" s="47"/>
      <c r="N81" s="72"/>
      <c r="O81" s="47"/>
      <c r="P81" s="73"/>
      <c r="Q81" s="73"/>
      <c r="R81" s="24"/>
      <c r="S81" s="24"/>
      <c r="T81" s="24"/>
      <c r="U81" s="25"/>
      <c r="V81" s="24"/>
      <c r="W81" s="24"/>
      <c r="X81" s="24">
        <v>36865878</v>
      </c>
      <c r="Y81" s="25">
        <f t="shared" si="22"/>
        <v>36865878</v>
      </c>
      <c r="Z81" s="24"/>
      <c r="AA81" s="24"/>
      <c r="AB81" s="24"/>
      <c r="AC81" s="25">
        <f t="shared" si="23"/>
        <v>0</v>
      </c>
      <c r="AD81" s="24"/>
      <c r="AE81" s="24">
        <v>0</v>
      </c>
      <c r="AF81" s="24">
        <v>0</v>
      </c>
      <c r="AG81" s="25">
        <f t="shared" si="24"/>
        <v>0</v>
      </c>
      <c r="AH81" s="25">
        <f t="shared" si="25"/>
        <v>36865878</v>
      </c>
      <c r="AI81" s="26"/>
      <c r="AJ81" s="2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5.75" customHeight="1" outlineLevel="1" x14ac:dyDescent="0.25">
      <c r="A82" s="19">
        <v>11</v>
      </c>
      <c r="B82" s="19"/>
      <c r="C82" s="50"/>
      <c r="D82" s="51"/>
      <c r="E82" s="68"/>
      <c r="F82" s="69"/>
      <c r="G82" s="70"/>
      <c r="H82" s="53"/>
      <c r="I82" s="55"/>
      <c r="J82" s="128"/>
      <c r="K82" s="71">
        <f>688829924-SUM(K69:K81)</f>
        <v>32149409</v>
      </c>
      <c r="L82" s="59" t="s">
        <v>902</v>
      </c>
      <c r="M82" s="47"/>
      <c r="N82" s="72"/>
      <c r="O82" s="47"/>
      <c r="P82" s="73"/>
      <c r="Q82" s="73"/>
      <c r="R82" s="24"/>
      <c r="S82" s="24"/>
      <c r="T82" s="24"/>
      <c r="U82" s="25">
        <f>SUM(R82:T82)</f>
        <v>0</v>
      </c>
      <c r="V82" s="24"/>
      <c r="W82" s="24"/>
      <c r="X82" s="24"/>
      <c r="Y82" s="25">
        <f>SUM(V82:X82)</f>
        <v>0</v>
      </c>
      <c r="Z82" s="24"/>
      <c r="AA82" s="24"/>
      <c r="AB82" s="24"/>
      <c r="AC82" s="25">
        <f>SUM(Z82:AB82)</f>
        <v>0</v>
      </c>
      <c r="AD82" s="24"/>
      <c r="AE82" s="24">
        <v>0</v>
      </c>
      <c r="AF82" s="24">
        <v>0</v>
      </c>
      <c r="AG82" s="25">
        <f>SUM(AD82:AF82)</f>
        <v>0</v>
      </c>
      <c r="AH82" s="25">
        <f>SUM(U82,Y82,AC82,AG82)</f>
        <v>0</v>
      </c>
      <c r="AI82" s="26">
        <f>IF(ISERROR(AH82/J69),0,AH82/J69)</f>
        <v>0</v>
      </c>
      <c r="AJ82" s="27">
        <f>IF(ISERROR(AH82/$AH$84),"-",AH82/$AH$84)</f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s="37" customFormat="1" ht="12.75" customHeight="1" x14ac:dyDescent="0.25">
      <c r="A83" s="129" t="s">
        <v>79</v>
      </c>
      <c r="B83" s="130"/>
      <c r="C83" s="130"/>
      <c r="D83" s="130"/>
      <c r="E83" s="131"/>
      <c r="F83" s="129"/>
      <c r="G83" s="130"/>
      <c r="H83" s="130"/>
      <c r="I83" s="130"/>
      <c r="J83" s="74">
        <f>J68</f>
        <v>691367000</v>
      </c>
      <c r="K83" s="74">
        <f>SUM(K69:K82)</f>
        <v>688829924</v>
      </c>
      <c r="L83" s="75"/>
      <c r="M83" s="74">
        <f>SUM(M69:M69)</f>
        <v>0</v>
      </c>
      <c r="N83" s="74">
        <f>SUM(N69:N69)</f>
        <v>0</v>
      </c>
      <c r="O83" s="74">
        <f>SUM(O69:O69)</f>
        <v>0</v>
      </c>
      <c r="P83" s="76"/>
      <c r="Q83" s="38"/>
      <c r="R83" s="74">
        <f t="shared" ref="R83:AH83" si="26">SUM(R69:R82)</f>
        <v>3520327</v>
      </c>
      <c r="S83" s="74">
        <f t="shared" si="26"/>
        <v>3520327</v>
      </c>
      <c r="T83" s="74">
        <f t="shared" si="26"/>
        <v>552615280</v>
      </c>
      <c r="U83" s="74">
        <f t="shared" si="26"/>
        <v>559655934</v>
      </c>
      <c r="V83" s="74">
        <f t="shared" si="26"/>
        <v>3520327</v>
      </c>
      <c r="W83" s="74">
        <f t="shared" si="26"/>
        <v>31996087</v>
      </c>
      <c r="X83" s="74">
        <f t="shared" si="26"/>
        <v>40386205</v>
      </c>
      <c r="Y83" s="74">
        <f t="shared" si="26"/>
        <v>75902619</v>
      </c>
      <c r="Z83" s="74">
        <f t="shared" si="26"/>
        <v>0</v>
      </c>
      <c r="AA83" s="74">
        <f t="shared" si="26"/>
        <v>0</v>
      </c>
      <c r="AB83" s="74">
        <f t="shared" si="26"/>
        <v>0</v>
      </c>
      <c r="AC83" s="74">
        <f t="shared" si="26"/>
        <v>0</v>
      </c>
      <c r="AD83" s="74">
        <f t="shared" si="26"/>
        <v>0</v>
      </c>
      <c r="AE83" s="74">
        <f t="shared" si="26"/>
        <v>0</v>
      </c>
      <c r="AF83" s="74">
        <f t="shared" si="26"/>
        <v>0</v>
      </c>
      <c r="AG83" s="74">
        <f t="shared" si="26"/>
        <v>0</v>
      </c>
      <c r="AH83" s="74">
        <f t="shared" si="26"/>
        <v>635558553</v>
      </c>
      <c r="AI83" s="77">
        <f>IF(ISERROR(AH83/J83),0,AH83/J83)</f>
        <v>0.91927811567517681</v>
      </c>
      <c r="AJ83" s="77">
        <f>IF(ISERROR(AH83/$AH$84),0,AH83/$AH$84)</f>
        <v>1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s="78" customFormat="1" ht="15" customHeight="1" x14ac:dyDescent="0.25">
      <c r="A84" s="138" t="str">
        <f>"TOTAL ASIG."&amp;" "&amp;$A$5</f>
        <v>TOTAL ASIG. 24-03-358 "Programa Apoyo a la Atencion de Salud Mental"</v>
      </c>
      <c r="B84" s="139"/>
      <c r="C84" s="139"/>
      <c r="D84" s="139"/>
      <c r="E84" s="139"/>
      <c r="F84" s="139"/>
      <c r="G84" s="139"/>
      <c r="H84" s="139"/>
      <c r="I84" s="140"/>
      <c r="J84" s="33">
        <f>SUM(J11,J15,J19,J23,J27,J31,J35,J39,J43,J47,J51,J55,J59,J63,J67,J83)</f>
        <v>691367000</v>
      </c>
      <c r="K84" s="33">
        <f>+K11+K15+K19+K23+K27+K31+K35+K39+K43+K47+K51+K55+K67+K59+K63+K83</f>
        <v>688829924</v>
      </c>
      <c r="L84" s="32"/>
      <c r="M84" s="33">
        <f>+M11+M15+M19+M23+M27+M31+M35+M39+M43+M47+M51+M55+M67+M59+M63+M83</f>
        <v>0</v>
      </c>
      <c r="N84" s="33">
        <f>+N11+N15+N19+N23+N27+N31+N35+N39+N43+N47+N51+N55+N67+N59+N63+N83</f>
        <v>0</v>
      </c>
      <c r="O84" s="33">
        <f>+O11+O15+O19+O23+O27+O31+O35+O39+O43+O47+O51+O55+O67+O59+O63+O83</f>
        <v>0</v>
      </c>
      <c r="P84" s="34"/>
      <c r="Q84" s="35"/>
      <c r="R84" s="33">
        <f t="shared" ref="R84:AH84" si="27">+R11+R15+R19+R23+R27+R31+R35+R39+R43+R47+R51+R55+R67+R59+R63+R83</f>
        <v>3520327</v>
      </c>
      <c r="S84" s="33">
        <f t="shared" si="27"/>
        <v>3520327</v>
      </c>
      <c r="T84" s="33">
        <f t="shared" si="27"/>
        <v>552615280</v>
      </c>
      <c r="U84" s="33">
        <f t="shared" si="27"/>
        <v>559655934</v>
      </c>
      <c r="V84" s="33">
        <f t="shared" si="27"/>
        <v>3520327</v>
      </c>
      <c r="W84" s="33">
        <f t="shared" si="27"/>
        <v>31996087</v>
      </c>
      <c r="X84" s="33">
        <f t="shared" si="27"/>
        <v>40386205</v>
      </c>
      <c r="Y84" s="33">
        <f t="shared" si="27"/>
        <v>75902619</v>
      </c>
      <c r="Z84" s="33">
        <f t="shared" si="27"/>
        <v>0</v>
      </c>
      <c r="AA84" s="33">
        <f t="shared" si="27"/>
        <v>0</v>
      </c>
      <c r="AB84" s="33">
        <f t="shared" si="27"/>
        <v>0</v>
      </c>
      <c r="AC84" s="33">
        <f t="shared" si="27"/>
        <v>0</v>
      </c>
      <c r="AD84" s="33">
        <f t="shared" si="27"/>
        <v>0</v>
      </c>
      <c r="AE84" s="33">
        <f t="shared" si="27"/>
        <v>0</v>
      </c>
      <c r="AF84" s="33">
        <f t="shared" si="27"/>
        <v>0</v>
      </c>
      <c r="AG84" s="33">
        <f t="shared" si="27"/>
        <v>0</v>
      </c>
      <c r="AH84" s="33">
        <f t="shared" si="27"/>
        <v>635558553</v>
      </c>
      <c r="AI84" s="36">
        <f>IF(ISERROR(AH84/J84),0,AH84/J84)</f>
        <v>0.91927811567517681</v>
      </c>
      <c r="AJ84" s="36">
        <f>IF(ISERROR(AH84/$AH$84),0,AH84/$AH$84)</f>
        <v>1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x14ac:dyDescent="0.25"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x14ac:dyDescent="0.25"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x14ac:dyDescent="0.25"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106" x14ac:dyDescent="0.25"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x14ac:dyDescent="0.25"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106" x14ac:dyDescent="0.25"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106" x14ac:dyDescent="0.25"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2" spans="1:106" x14ac:dyDescent="0.25">
      <c r="J92" s="80"/>
      <c r="R92" s="80"/>
      <c r="S92" s="80"/>
      <c r="T92" s="80"/>
      <c r="V92" s="80"/>
      <c r="W92" s="80"/>
      <c r="X92" s="80"/>
      <c r="Z92" s="80"/>
      <c r="AA92" s="80"/>
      <c r="AB92" s="80"/>
      <c r="AD92" s="80"/>
      <c r="AE92" s="80"/>
      <c r="AF92" s="80"/>
    </row>
    <row r="93" spans="1:106" x14ac:dyDescent="0.25">
      <c r="A93" s="2"/>
      <c r="J93" s="80"/>
      <c r="R93" s="80"/>
      <c r="S93" s="80"/>
      <c r="T93" s="80"/>
      <c r="V93" s="80"/>
      <c r="W93" s="80"/>
      <c r="X93" s="80"/>
      <c r="Z93" s="80"/>
      <c r="AA93" s="80"/>
      <c r="AB93" s="80"/>
      <c r="AD93" s="80"/>
      <c r="AE93" s="80"/>
      <c r="AF93" s="80"/>
    </row>
    <row r="94" spans="1:106" x14ac:dyDescent="0.25">
      <c r="A94" s="2"/>
      <c r="J94" s="80"/>
      <c r="R94" s="80"/>
      <c r="S94" s="80"/>
      <c r="T94" s="80"/>
      <c r="V94" s="80"/>
      <c r="W94" s="80"/>
      <c r="X94" s="80"/>
      <c r="Z94" s="80"/>
      <c r="AA94" s="80"/>
      <c r="AB94" s="80"/>
      <c r="AD94" s="80"/>
      <c r="AE94" s="80"/>
      <c r="AF94" s="80"/>
    </row>
    <row r="95" spans="1:106" x14ac:dyDescent="0.25">
      <c r="A95" s="2"/>
      <c r="J95" s="80"/>
      <c r="R95" s="80"/>
      <c r="S95" s="80"/>
      <c r="T95" s="80"/>
      <c r="V95" s="80"/>
      <c r="W95" s="80"/>
      <c r="X95" s="80"/>
      <c r="Z95" s="80"/>
      <c r="AA95" s="80"/>
      <c r="AB95" s="80"/>
      <c r="AD95" s="80"/>
      <c r="AE95" s="80"/>
      <c r="AF95" s="80"/>
    </row>
    <row r="96" spans="1:106" x14ac:dyDescent="0.25">
      <c r="A96" s="2"/>
      <c r="J96" s="80"/>
      <c r="R96" s="80"/>
      <c r="S96" s="80"/>
      <c r="T96" s="80"/>
      <c r="V96" s="80"/>
      <c r="W96" s="80"/>
      <c r="X96" s="80"/>
      <c r="Z96" s="80"/>
      <c r="AA96" s="80"/>
      <c r="AB96" s="80"/>
      <c r="AD96" s="80"/>
      <c r="AE96" s="80"/>
      <c r="AF96" s="80"/>
    </row>
    <row r="97" spans="1:32" x14ac:dyDescent="0.25">
      <c r="A97" s="2"/>
      <c r="J97" s="80"/>
      <c r="R97" s="80"/>
      <c r="S97" s="80"/>
      <c r="T97" s="80"/>
      <c r="V97" s="80"/>
      <c r="W97" s="80"/>
      <c r="X97" s="80"/>
      <c r="Z97" s="80"/>
      <c r="AA97" s="80"/>
      <c r="AB97" s="80"/>
      <c r="AD97" s="80"/>
      <c r="AE97" s="80"/>
      <c r="AF97" s="80"/>
    </row>
    <row r="98" spans="1:32" x14ac:dyDescent="0.25">
      <c r="A98" s="2"/>
      <c r="J98" s="80"/>
      <c r="R98" s="80"/>
      <c r="S98" s="80"/>
      <c r="T98" s="80"/>
      <c r="V98" s="80"/>
      <c r="W98" s="80"/>
      <c r="X98" s="80"/>
      <c r="Z98" s="80"/>
      <c r="AA98" s="80"/>
      <c r="AB98" s="80"/>
      <c r="AD98" s="80"/>
      <c r="AE98" s="80"/>
      <c r="AF98" s="80"/>
    </row>
    <row r="99" spans="1:32" x14ac:dyDescent="0.25">
      <c r="A99" s="2"/>
      <c r="J99" s="80"/>
      <c r="R99" s="80"/>
      <c r="S99" s="80"/>
      <c r="T99" s="80"/>
      <c r="V99" s="80"/>
      <c r="W99" s="80"/>
      <c r="X99" s="80"/>
      <c r="Z99" s="80"/>
      <c r="AA99" s="80"/>
      <c r="AB99" s="80"/>
      <c r="AD99" s="80"/>
      <c r="AE99" s="80"/>
      <c r="AF99" s="80"/>
    </row>
    <row r="100" spans="1:32" x14ac:dyDescent="0.25">
      <c r="A100" s="2"/>
      <c r="J100" s="80"/>
      <c r="R100" s="80"/>
      <c r="S100" s="80"/>
      <c r="T100" s="80"/>
      <c r="V100" s="80"/>
      <c r="W100" s="80"/>
      <c r="X100" s="80"/>
      <c r="Z100" s="80"/>
      <c r="AA100" s="80"/>
      <c r="AB100" s="80"/>
      <c r="AD100" s="80"/>
      <c r="AE100" s="80"/>
      <c r="AF100" s="80"/>
    </row>
    <row r="101" spans="1:32" x14ac:dyDescent="0.25">
      <c r="A101" s="2"/>
      <c r="J101" s="80"/>
      <c r="R101" s="80"/>
      <c r="S101" s="80"/>
      <c r="T101" s="80"/>
      <c r="V101" s="80"/>
      <c r="W101" s="80"/>
      <c r="X101" s="80"/>
      <c r="Z101" s="80"/>
      <c r="AA101" s="80"/>
      <c r="AB101" s="80"/>
      <c r="AD101" s="80"/>
      <c r="AE101" s="80"/>
      <c r="AF101" s="80"/>
    </row>
    <row r="103" spans="1:32" x14ac:dyDescent="0.25">
      <c r="E103" s="84"/>
    </row>
  </sheetData>
  <mergeCells count="78">
    <mergeCell ref="A84:I84"/>
    <mergeCell ref="A64:E64"/>
    <mergeCell ref="J65:J66"/>
    <mergeCell ref="A67:I67"/>
    <mergeCell ref="A68:E68"/>
    <mergeCell ref="A83:E83"/>
    <mergeCell ref="F83:I83"/>
    <mergeCell ref="J68:J82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T79:T82 Z69:AB82 R69:S82 M69:M82 AD69:AF82 V69:X82" xr:uid="{00000000-0002-0000-0C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T69:T78 K69:K82" xr:uid="{00000000-0002-0000-0C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82 N69:N82 E69:E82 F82 F79 G69:G82" xr:uid="{00000000-0002-0000-0C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82" xr:uid="{00000000-0002-0000-0C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C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C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Y41"/>
  <sheetViews>
    <sheetView topLeftCell="A18" zoomScaleNormal="100" workbookViewId="0">
      <selection activeCell="M8" sqref="M8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'24-03-358 Ind. S Mental'!A5:U5</f>
        <v>24-03-358 "Programa Apoyo a la Atencion de Salud Mental"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37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+'24-03-358 Ind. S Mental'!J11</f>
        <v>0</v>
      </c>
      <c r="C8" s="63">
        <f>+'24-03-358 Ind. S Mental'!K11</f>
        <v>0</v>
      </c>
      <c r="D8" s="63">
        <f>+'24-03-358 Ind. S Mental'!M11</f>
        <v>0</v>
      </c>
      <c r="E8" s="63">
        <f>+'24-03-358 Ind. S Mental'!N11</f>
        <v>0</v>
      </c>
      <c r="F8" s="63">
        <f>+'24-03-358 Ind. S Mental'!O11</f>
        <v>0</v>
      </c>
      <c r="G8" s="63">
        <f>+'24-03-358 Ind. S Mental'!R11</f>
        <v>0</v>
      </c>
      <c r="H8" s="63">
        <f>+'24-03-358 Ind. S Mental'!S11</f>
        <v>0</v>
      </c>
      <c r="I8" s="63">
        <f>+'24-03-358 Ind. S Mental'!T11</f>
        <v>0</v>
      </c>
      <c r="J8" s="63">
        <f>+'24-03-358 Ind. S Mental'!U11</f>
        <v>0</v>
      </c>
      <c r="K8" s="63">
        <f>+'24-03-358 Ind. S Mental'!V11</f>
        <v>0</v>
      </c>
      <c r="L8" s="63">
        <f>+'24-03-358 Ind. S Mental'!W11</f>
        <v>0</v>
      </c>
      <c r="M8" s="63">
        <f>+'24-03-358 Ind. S Mental'!X11</f>
        <v>0</v>
      </c>
      <c r="N8" s="63">
        <f>+'24-03-358 Ind. S Mental'!Y11</f>
        <v>0</v>
      </c>
      <c r="O8" s="63">
        <f>+'24-03-358 Ind. S Mental'!Z11</f>
        <v>0</v>
      </c>
      <c r="P8" s="63">
        <f>+'24-03-358 Ind. S Mental'!AA11</f>
        <v>0</v>
      </c>
      <c r="Q8" s="63">
        <f>+'24-03-358 Ind. S Mental'!AB11</f>
        <v>0</v>
      </c>
      <c r="R8" s="63">
        <f>+'24-03-358 Ind. S Mental'!AC11</f>
        <v>0</v>
      </c>
      <c r="S8" s="63">
        <f>+'24-03-358 Ind. S Mental'!AD11</f>
        <v>0</v>
      </c>
      <c r="T8" s="63">
        <f>+'24-03-358 Ind. S Mental'!AE11</f>
        <v>0</v>
      </c>
      <c r="U8" s="63">
        <f>+'24-03-358 Ind. S Mental'!AF11</f>
        <v>0</v>
      </c>
      <c r="V8" s="63">
        <f>+'24-03-358 Ind. S Mental'!AG11</f>
        <v>0</v>
      </c>
      <c r="W8" s="63">
        <f>+'24-03-358 Ind. S Mental'!AH11</f>
        <v>0</v>
      </c>
      <c r="X8" s="86">
        <f>+'24-03-358 Ind. S Mental'!AI11</f>
        <v>0</v>
      </c>
      <c r="Y8" s="86">
        <f>+'24-03-358 Ind. S Mental'!AJ11</f>
        <v>0</v>
      </c>
    </row>
    <row r="9" spans="1:25" ht="24.75" customHeight="1" x14ac:dyDescent="0.25">
      <c r="A9" s="85" t="s">
        <v>48</v>
      </c>
      <c r="B9" s="63">
        <f>+'24-03-358 Ind. S Mental'!J15</f>
        <v>0</v>
      </c>
      <c r="C9" s="63">
        <f>+'24-03-358 Ind. S Mental'!K15</f>
        <v>0</v>
      </c>
      <c r="D9" s="63">
        <f>+'24-03-358 Ind. S Mental'!M15</f>
        <v>0</v>
      </c>
      <c r="E9" s="63">
        <f>+'24-03-358 Ind. S Mental'!N15</f>
        <v>0</v>
      </c>
      <c r="F9" s="63">
        <f>+'24-03-358 Ind. S Mental'!O15</f>
        <v>0</v>
      </c>
      <c r="G9" s="63">
        <f>+'24-03-358 Ind. S Mental'!R15</f>
        <v>0</v>
      </c>
      <c r="H9" s="63">
        <f>+'24-03-358 Ind. S Mental'!S15</f>
        <v>0</v>
      </c>
      <c r="I9" s="63">
        <f>+'24-03-358 Ind. S Mental'!T15</f>
        <v>0</v>
      </c>
      <c r="J9" s="63">
        <f>+'24-03-358 Ind. S Mental'!U15</f>
        <v>0</v>
      </c>
      <c r="K9" s="63">
        <f>+'24-03-358 Ind. S Mental'!V15</f>
        <v>0</v>
      </c>
      <c r="L9" s="63">
        <f>+'24-03-358 Ind. S Mental'!W15</f>
        <v>0</v>
      </c>
      <c r="M9" s="63">
        <f>+'24-03-358 Ind. S Mental'!X15</f>
        <v>0</v>
      </c>
      <c r="N9" s="63">
        <f>+'24-03-358 Ind. S Mental'!Y15</f>
        <v>0</v>
      </c>
      <c r="O9" s="63">
        <f>+'24-03-358 Ind. S Mental'!Z15</f>
        <v>0</v>
      </c>
      <c r="P9" s="63">
        <f>+'24-03-358 Ind. S Mental'!AA15</f>
        <v>0</v>
      </c>
      <c r="Q9" s="63">
        <f>+'24-03-358 Ind. S Mental'!AB15</f>
        <v>0</v>
      </c>
      <c r="R9" s="63">
        <f>+'24-03-358 Ind. S Mental'!AC15</f>
        <v>0</v>
      </c>
      <c r="S9" s="63">
        <f>+'24-03-358 Ind. S Mental'!AD15</f>
        <v>0</v>
      </c>
      <c r="T9" s="63">
        <f>+'24-03-358 Ind. S Mental'!AE15</f>
        <v>0</v>
      </c>
      <c r="U9" s="63">
        <f>+'24-03-358 Ind. S Mental'!AF15</f>
        <v>0</v>
      </c>
      <c r="V9" s="63">
        <f>+'24-03-358 Ind. S Mental'!AG15</f>
        <v>0</v>
      </c>
      <c r="W9" s="63">
        <f>+'24-03-358 Ind. S Mental'!AH15</f>
        <v>0</v>
      </c>
      <c r="X9" s="86">
        <f>+'24-03-358 Ind. S Mental'!AI15</f>
        <v>0</v>
      </c>
      <c r="Y9" s="86">
        <f>+'24-03-358 Ind. S Mental'!AJ15</f>
        <v>0</v>
      </c>
    </row>
    <row r="10" spans="1:25" ht="24.75" customHeight="1" x14ac:dyDescent="0.25">
      <c r="A10" s="85" t="s">
        <v>50</v>
      </c>
      <c r="B10" s="63">
        <f>+'24-03-358 Ind. S Mental'!J19</f>
        <v>0</v>
      </c>
      <c r="C10" s="63">
        <f>+'24-03-358 Ind. S Mental'!K19</f>
        <v>0</v>
      </c>
      <c r="D10" s="63">
        <f>+'24-03-358 Ind. S Mental'!M19</f>
        <v>0</v>
      </c>
      <c r="E10" s="63">
        <f>+'24-03-358 Ind. S Mental'!N19</f>
        <v>0</v>
      </c>
      <c r="F10" s="63">
        <f>+'24-03-358 Ind. S Mental'!O19</f>
        <v>0</v>
      </c>
      <c r="G10" s="63">
        <f>+'24-03-358 Ind. S Mental'!R19</f>
        <v>0</v>
      </c>
      <c r="H10" s="63">
        <f>+'24-03-358 Ind. S Mental'!S19</f>
        <v>0</v>
      </c>
      <c r="I10" s="63">
        <f>+'24-03-358 Ind. S Mental'!T19</f>
        <v>0</v>
      </c>
      <c r="J10" s="63">
        <f>+'24-03-358 Ind. S Mental'!U19</f>
        <v>0</v>
      </c>
      <c r="K10" s="63">
        <f>+'24-03-358 Ind. S Mental'!V19</f>
        <v>0</v>
      </c>
      <c r="L10" s="63">
        <f>+'24-03-358 Ind. S Mental'!W19</f>
        <v>0</v>
      </c>
      <c r="M10" s="63">
        <f>+'24-03-358 Ind. S Mental'!X19</f>
        <v>0</v>
      </c>
      <c r="N10" s="63">
        <f>+'24-03-358 Ind. S Mental'!Y19</f>
        <v>0</v>
      </c>
      <c r="O10" s="63">
        <f>+'24-03-358 Ind. S Mental'!Z19</f>
        <v>0</v>
      </c>
      <c r="P10" s="63">
        <f>+'24-03-358 Ind. S Mental'!AA19</f>
        <v>0</v>
      </c>
      <c r="Q10" s="63">
        <f>+'24-03-358 Ind. S Mental'!AB19</f>
        <v>0</v>
      </c>
      <c r="R10" s="63">
        <f>+'24-03-358 Ind. S Mental'!AC19</f>
        <v>0</v>
      </c>
      <c r="S10" s="63">
        <f>+'24-03-358 Ind. S Mental'!AD19</f>
        <v>0</v>
      </c>
      <c r="T10" s="63">
        <f>+'24-03-358 Ind. S Mental'!AE19</f>
        <v>0</v>
      </c>
      <c r="U10" s="63">
        <f>+'24-03-358 Ind. S Mental'!AF19</f>
        <v>0</v>
      </c>
      <c r="V10" s="63">
        <f>+'24-03-358 Ind. S Mental'!AG19</f>
        <v>0</v>
      </c>
      <c r="W10" s="63">
        <f>+'24-03-358 Ind. S Mental'!AH19</f>
        <v>0</v>
      </c>
      <c r="X10" s="86">
        <f>+'24-03-358 Ind. S Mental'!AI19</f>
        <v>0</v>
      </c>
      <c r="Y10" s="86">
        <f>+'24-03-358 Ind. S Mental'!AJ19</f>
        <v>0</v>
      </c>
    </row>
    <row r="11" spans="1:25" ht="24.75" customHeight="1" x14ac:dyDescent="0.25">
      <c r="A11" s="85" t="s">
        <v>52</v>
      </c>
      <c r="B11" s="63">
        <f>+'24-03-358 Ind. S Mental'!J23</f>
        <v>0</v>
      </c>
      <c r="C11" s="63">
        <f>+'24-03-358 Ind. S Mental'!K23</f>
        <v>0</v>
      </c>
      <c r="D11" s="63">
        <f>+'24-03-358 Ind. S Mental'!M23</f>
        <v>0</v>
      </c>
      <c r="E11" s="63">
        <f>+'24-03-358 Ind. S Mental'!N23</f>
        <v>0</v>
      </c>
      <c r="F11" s="63">
        <f>+'24-03-358 Ind. S Mental'!O23</f>
        <v>0</v>
      </c>
      <c r="G11" s="63">
        <f>+'24-03-358 Ind. S Mental'!R23</f>
        <v>0</v>
      </c>
      <c r="H11" s="63">
        <f>+'24-03-358 Ind. S Mental'!S23</f>
        <v>0</v>
      </c>
      <c r="I11" s="63">
        <f>+'24-03-358 Ind. S Mental'!T23</f>
        <v>0</v>
      </c>
      <c r="J11" s="63">
        <f>+'24-03-358 Ind. S Mental'!U23</f>
        <v>0</v>
      </c>
      <c r="K11" s="63">
        <f>+'24-03-358 Ind. S Mental'!V23</f>
        <v>0</v>
      </c>
      <c r="L11" s="63">
        <f>+'24-03-358 Ind. S Mental'!W23</f>
        <v>0</v>
      </c>
      <c r="M11" s="63">
        <f>+'24-03-358 Ind. S Mental'!X23</f>
        <v>0</v>
      </c>
      <c r="N11" s="63">
        <f>+'24-03-358 Ind. S Mental'!Y23</f>
        <v>0</v>
      </c>
      <c r="O11" s="63">
        <f>+'24-03-358 Ind. S Mental'!Z23</f>
        <v>0</v>
      </c>
      <c r="P11" s="63">
        <f>+'24-03-358 Ind. S Mental'!AA23</f>
        <v>0</v>
      </c>
      <c r="Q11" s="63">
        <f>+'24-03-358 Ind. S Mental'!AB23</f>
        <v>0</v>
      </c>
      <c r="R11" s="63">
        <f>+'24-03-358 Ind. S Mental'!AC23</f>
        <v>0</v>
      </c>
      <c r="S11" s="63">
        <f>+'24-03-358 Ind. S Mental'!AD23</f>
        <v>0</v>
      </c>
      <c r="T11" s="63">
        <f>+'24-03-358 Ind. S Mental'!AE23</f>
        <v>0</v>
      </c>
      <c r="U11" s="63">
        <f>+'24-03-358 Ind. S Mental'!AF23</f>
        <v>0</v>
      </c>
      <c r="V11" s="63">
        <f>+'24-03-358 Ind. S Mental'!AG23</f>
        <v>0</v>
      </c>
      <c r="W11" s="63">
        <f>+'24-03-358 Ind. S Mental'!AH23</f>
        <v>0</v>
      </c>
      <c r="X11" s="86">
        <f>+'24-03-358 Ind. S Mental'!AI23</f>
        <v>0</v>
      </c>
      <c r="Y11" s="86">
        <f>+'24-03-358 Ind. S Mental'!AJ23</f>
        <v>0</v>
      </c>
    </row>
    <row r="12" spans="1:25" ht="24.75" customHeight="1" x14ac:dyDescent="0.25">
      <c r="A12" s="85" t="s">
        <v>54</v>
      </c>
      <c r="B12" s="63">
        <f>+'24-03-358 Ind. S Mental'!J27</f>
        <v>0</v>
      </c>
      <c r="C12" s="63">
        <f>+'24-03-358 Ind. S Mental'!K27</f>
        <v>0</v>
      </c>
      <c r="D12" s="63">
        <f>+'24-03-358 Ind. S Mental'!M27</f>
        <v>0</v>
      </c>
      <c r="E12" s="63">
        <f>+'24-03-358 Ind. S Mental'!N27</f>
        <v>0</v>
      </c>
      <c r="F12" s="63">
        <f>+'24-03-358 Ind. S Mental'!O27</f>
        <v>0</v>
      </c>
      <c r="G12" s="63">
        <f>+'24-03-358 Ind. S Mental'!R27</f>
        <v>0</v>
      </c>
      <c r="H12" s="63">
        <f>+'24-03-358 Ind. S Mental'!S27</f>
        <v>0</v>
      </c>
      <c r="I12" s="63">
        <f>+'24-03-358 Ind. S Mental'!T27</f>
        <v>0</v>
      </c>
      <c r="J12" s="63">
        <f>+'24-03-358 Ind. S Mental'!U27</f>
        <v>0</v>
      </c>
      <c r="K12" s="63">
        <f>+'24-03-358 Ind. S Mental'!V27</f>
        <v>0</v>
      </c>
      <c r="L12" s="63">
        <f>+'24-03-358 Ind. S Mental'!W27</f>
        <v>0</v>
      </c>
      <c r="M12" s="63">
        <f>+'24-03-358 Ind. S Mental'!X27</f>
        <v>0</v>
      </c>
      <c r="N12" s="63">
        <f>+'24-03-358 Ind. S Mental'!Y27</f>
        <v>0</v>
      </c>
      <c r="O12" s="63">
        <f>+'24-03-358 Ind. S Mental'!Z27</f>
        <v>0</v>
      </c>
      <c r="P12" s="63">
        <f>+'24-03-358 Ind. S Mental'!AA27</f>
        <v>0</v>
      </c>
      <c r="Q12" s="63">
        <f>+'24-03-358 Ind. S Mental'!AB27</f>
        <v>0</v>
      </c>
      <c r="R12" s="63">
        <f>+'24-03-358 Ind. S Mental'!AC27</f>
        <v>0</v>
      </c>
      <c r="S12" s="63">
        <f>+'24-03-358 Ind. S Mental'!AD27</f>
        <v>0</v>
      </c>
      <c r="T12" s="63">
        <f>+'24-03-358 Ind. S Mental'!AE27</f>
        <v>0</v>
      </c>
      <c r="U12" s="63">
        <f>+'24-03-358 Ind. S Mental'!AF27</f>
        <v>0</v>
      </c>
      <c r="V12" s="63">
        <f>+'24-03-358 Ind. S Mental'!AG27</f>
        <v>0</v>
      </c>
      <c r="W12" s="63">
        <f>+'24-03-358 Ind. S Mental'!AH27</f>
        <v>0</v>
      </c>
      <c r="X12" s="86">
        <f>+'24-03-358 Ind. S Mental'!AI27</f>
        <v>0</v>
      </c>
      <c r="Y12" s="86">
        <f>+'24-03-358 Ind. S Mental'!AJ27</f>
        <v>0</v>
      </c>
    </row>
    <row r="13" spans="1:25" ht="24.75" customHeight="1" x14ac:dyDescent="0.25">
      <c r="A13" s="85" t="s">
        <v>56</v>
      </c>
      <c r="B13" s="63">
        <f>+'24-03-358 Ind. S Mental'!J31</f>
        <v>0</v>
      </c>
      <c r="C13" s="63">
        <f>+'24-03-358 Ind. S Mental'!K31</f>
        <v>0</v>
      </c>
      <c r="D13" s="63">
        <f>+'24-03-358 Ind. S Mental'!M31</f>
        <v>0</v>
      </c>
      <c r="E13" s="63">
        <f>+'24-03-358 Ind. S Mental'!N31</f>
        <v>0</v>
      </c>
      <c r="F13" s="63">
        <f>+'24-03-358 Ind. S Mental'!O31</f>
        <v>0</v>
      </c>
      <c r="G13" s="63">
        <f>+'24-03-358 Ind. S Mental'!R31</f>
        <v>0</v>
      </c>
      <c r="H13" s="63">
        <f>+'24-03-358 Ind. S Mental'!S31</f>
        <v>0</v>
      </c>
      <c r="I13" s="63">
        <f>+'24-03-358 Ind. S Mental'!T31</f>
        <v>0</v>
      </c>
      <c r="J13" s="63">
        <f>+'24-03-358 Ind. S Mental'!U31</f>
        <v>0</v>
      </c>
      <c r="K13" s="63">
        <f>+'24-03-358 Ind. S Mental'!V31</f>
        <v>0</v>
      </c>
      <c r="L13" s="63">
        <f>+'24-03-358 Ind. S Mental'!W31</f>
        <v>0</v>
      </c>
      <c r="M13" s="63">
        <f>+'24-03-358 Ind. S Mental'!X31</f>
        <v>0</v>
      </c>
      <c r="N13" s="63">
        <f>+'24-03-358 Ind. S Mental'!Y31</f>
        <v>0</v>
      </c>
      <c r="O13" s="63">
        <f>+'24-03-358 Ind. S Mental'!Z31</f>
        <v>0</v>
      </c>
      <c r="P13" s="63">
        <f>+'24-03-358 Ind. S Mental'!AA31</f>
        <v>0</v>
      </c>
      <c r="Q13" s="63">
        <f>+'24-03-358 Ind. S Mental'!AB31</f>
        <v>0</v>
      </c>
      <c r="R13" s="63">
        <f>+'24-03-358 Ind. S Mental'!AC31</f>
        <v>0</v>
      </c>
      <c r="S13" s="63">
        <f>+'24-03-358 Ind. S Mental'!AD31</f>
        <v>0</v>
      </c>
      <c r="T13" s="63">
        <f>+'24-03-358 Ind. S Mental'!AE31</f>
        <v>0</v>
      </c>
      <c r="U13" s="63">
        <f>+'24-03-358 Ind. S Mental'!AF31</f>
        <v>0</v>
      </c>
      <c r="V13" s="63">
        <f>+'24-03-358 Ind. S Mental'!AG31</f>
        <v>0</v>
      </c>
      <c r="W13" s="63">
        <f>+'24-03-358 Ind. S Mental'!AH31</f>
        <v>0</v>
      </c>
      <c r="X13" s="86">
        <f>+'24-03-358 Ind. S Mental'!AI31</f>
        <v>0</v>
      </c>
      <c r="Y13" s="86">
        <f>+'24-03-358 Ind. S Mental'!AJ31</f>
        <v>0</v>
      </c>
    </row>
    <row r="14" spans="1:25" ht="24.75" customHeight="1" x14ac:dyDescent="0.25">
      <c r="A14" s="85" t="s">
        <v>58</v>
      </c>
      <c r="B14" s="63">
        <f>+'24-03-358 Ind. S Mental'!J35</f>
        <v>0</v>
      </c>
      <c r="C14" s="63">
        <f>+'24-03-358 Ind. S Mental'!K35</f>
        <v>0</v>
      </c>
      <c r="D14" s="63">
        <f>+'24-03-358 Ind. S Mental'!M35</f>
        <v>0</v>
      </c>
      <c r="E14" s="63">
        <f>+'24-03-358 Ind. S Mental'!N35</f>
        <v>0</v>
      </c>
      <c r="F14" s="63">
        <f>+'24-03-358 Ind. S Mental'!O35</f>
        <v>0</v>
      </c>
      <c r="G14" s="63">
        <f>+'24-03-358 Ind. S Mental'!R35</f>
        <v>0</v>
      </c>
      <c r="H14" s="63">
        <f>+'24-03-358 Ind. S Mental'!S35</f>
        <v>0</v>
      </c>
      <c r="I14" s="63">
        <f>+'24-03-358 Ind. S Mental'!T35</f>
        <v>0</v>
      </c>
      <c r="J14" s="63">
        <f>+'24-03-358 Ind. S Mental'!U35</f>
        <v>0</v>
      </c>
      <c r="K14" s="63">
        <f>+'24-03-358 Ind. S Mental'!V35</f>
        <v>0</v>
      </c>
      <c r="L14" s="63">
        <f>+'24-03-358 Ind. S Mental'!W35</f>
        <v>0</v>
      </c>
      <c r="M14" s="63">
        <f>+'24-03-358 Ind. S Mental'!X35</f>
        <v>0</v>
      </c>
      <c r="N14" s="63">
        <f>+'24-03-358 Ind. S Mental'!Y35</f>
        <v>0</v>
      </c>
      <c r="O14" s="63">
        <f>+'24-03-358 Ind. S Mental'!Z35</f>
        <v>0</v>
      </c>
      <c r="P14" s="63">
        <f>+'24-03-358 Ind. S Mental'!AA35</f>
        <v>0</v>
      </c>
      <c r="Q14" s="63">
        <f>+'24-03-358 Ind. S Mental'!AB35</f>
        <v>0</v>
      </c>
      <c r="R14" s="63">
        <f>+'24-03-358 Ind. S Mental'!AC35</f>
        <v>0</v>
      </c>
      <c r="S14" s="63">
        <f>+'24-03-358 Ind. S Mental'!AD35</f>
        <v>0</v>
      </c>
      <c r="T14" s="63">
        <f>+'24-03-358 Ind. S Mental'!AE35</f>
        <v>0</v>
      </c>
      <c r="U14" s="63">
        <f>+'24-03-358 Ind. S Mental'!AF35</f>
        <v>0</v>
      </c>
      <c r="V14" s="63">
        <f>+'24-03-358 Ind. S Mental'!AG35</f>
        <v>0</v>
      </c>
      <c r="W14" s="63">
        <f>+'24-03-358 Ind. S Mental'!AH35</f>
        <v>0</v>
      </c>
      <c r="X14" s="86">
        <f>+'24-03-358 Ind. S Mental'!AI35</f>
        <v>0</v>
      </c>
      <c r="Y14" s="86">
        <f>+'24-03-358 Ind. S Mental'!AJ35</f>
        <v>0</v>
      </c>
    </row>
    <row r="15" spans="1:25" ht="24.75" customHeight="1" x14ac:dyDescent="0.25">
      <c r="A15" s="85" t="s">
        <v>60</v>
      </c>
      <c r="B15" s="63">
        <f>+'24-03-358 Ind. S Mental'!J39</f>
        <v>0</v>
      </c>
      <c r="C15" s="63">
        <f>+'24-03-358 Ind. S Mental'!K39</f>
        <v>0</v>
      </c>
      <c r="D15" s="63">
        <f>+'24-03-358 Ind. S Mental'!M39</f>
        <v>0</v>
      </c>
      <c r="E15" s="63">
        <f>+'24-03-358 Ind. S Mental'!N39</f>
        <v>0</v>
      </c>
      <c r="F15" s="63">
        <f>+'24-03-358 Ind. S Mental'!O39</f>
        <v>0</v>
      </c>
      <c r="G15" s="63">
        <f>+'24-03-358 Ind. S Mental'!R39</f>
        <v>0</v>
      </c>
      <c r="H15" s="63">
        <f>+'24-03-358 Ind. S Mental'!S39</f>
        <v>0</v>
      </c>
      <c r="I15" s="63">
        <f>+'24-03-358 Ind. S Mental'!T39</f>
        <v>0</v>
      </c>
      <c r="J15" s="63">
        <f>+'24-03-358 Ind. S Mental'!U39</f>
        <v>0</v>
      </c>
      <c r="K15" s="63">
        <f>+'24-03-358 Ind. S Mental'!V39</f>
        <v>0</v>
      </c>
      <c r="L15" s="63">
        <f>+'24-03-358 Ind. S Mental'!W39</f>
        <v>0</v>
      </c>
      <c r="M15" s="63">
        <f>+'24-03-358 Ind. S Mental'!X39</f>
        <v>0</v>
      </c>
      <c r="N15" s="63">
        <f>+'24-03-358 Ind. S Mental'!Y39</f>
        <v>0</v>
      </c>
      <c r="O15" s="63">
        <f>+'24-03-358 Ind. S Mental'!Z39</f>
        <v>0</v>
      </c>
      <c r="P15" s="63">
        <f>+'24-03-358 Ind. S Mental'!AA39</f>
        <v>0</v>
      </c>
      <c r="Q15" s="63">
        <f>+'24-03-358 Ind. S Mental'!AB39</f>
        <v>0</v>
      </c>
      <c r="R15" s="63">
        <f>+'24-03-358 Ind. S Mental'!AC39</f>
        <v>0</v>
      </c>
      <c r="S15" s="63">
        <f>+'24-03-358 Ind. S Mental'!AD39</f>
        <v>0</v>
      </c>
      <c r="T15" s="63">
        <f>+'24-03-358 Ind. S Mental'!AE39</f>
        <v>0</v>
      </c>
      <c r="U15" s="63">
        <f>+'24-03-358 Ind. S Mental'!AF39</f>
        <v>0</v>
      </c>
      <c r="V15" s="63">
        <f>+'24-03-358 Ind. S Mental'!AG39</f>
        <v>0</v>
      </c>
      <c r="W15" s="63">
        <f>+'24-03-358 Ind. S Mental'!AH39</f>
        <v>0</v>
      </c>
      <c r="X15" s="86">
        <f>+'24-03-358 Ind. S Mental'!AI39</f>
        <v>0</v>
      </c>
      <c r="Y15" s="86">
        <f>+'24-03-358 Ind. S Mental'!AJ39</f>
        <v>0</v>
      </c>
    </row>
    <row r="16" spans="1:25" ht="24.75" customHeight="1" x14ac:dyDescent="0.25">
      <c r="A16" s="85" t="s">
        <v>62</v>
      </c>
      <c r="B16" s="63">
        <f>+'24-03-358 Ind. S Mental'!J43</f>
        <v>0</v>
      </c>
      <c r="C16" s="63">
        <f>+'24-03-358 Ind. S Mental'!K43</f>
        <v>0</v>
      </c>
      <c r="D16" s="63">
        <f>+'24-03-358 Ind. S Mental'!M43</f>
        <v>0</v>
      </c>
      <c r="E16" s="63">
        <f>+'24-03-358 Ind. S Mental'!N43</f>
        <v>0</v>
      </c>
      <c r="F16" s="63">
        <f>+'24-03-358 Ind. S Mental'!O43</f>
        <v>0</v>
      </c>
      <c r="G16" s="63">
        <f>+'24-03-358 Ind. S Mental'!R43</f>
        <v>0</v>
      </c>
      <c r="H16" s="63">
        <f>+'24-03-358 Ind. S Mental'!S43</f>
        <v>0</v>
      </c>
      <c r="I16" s="63">
        <f>+'24-03-358 Ind. S Mental'!T43</f>
        <v>0</v>
      </c>
      <c r="J16" s="63">
        <f>+'24-03-358 Ind. S Mental'!U43</f>
        <v>0</v>
      </c>
      <c r="K16" s="63">
        <f>+'24-03-358 Ind. S Mental'!V43</f>
        <v>0</v>
      </c>
      <c r="L16" s="63">
        <f>+'24-03-358 Ind. S Mental'!W43</f>
        <v>0</v>
      </c>
      <c r="M16" s="63">
        <f>+'24-03-358 Ind. S Mental'!X43</f>
        <v>0</v>
      </c>
      <c r="N16" s="63">
        <f>+'24-03-358 Ind. S Mental'!Y43</f>
        <v>0</v>
      </c>
      <c r="O16" s="63">
        <f>+'24-03-358 Ind. S Mental'!Z43</f>
        <v>0</v>
      </c>
      <c r="P16" s="63">
        <f>+'24-03-358 Ind. S Mental'!AA43</f>
        <v>0</v>
      </c>
      <c r="Q16" s="63">
        <f>+'24-03-358 Ind. S Mental'!AB43</f>
        <v>0</v>
      </c>
      <c r="R16" s="63">
        <f>+'24-03-358 Ind. S Mental'!AC43</f>
        <v>0</v>
      </c>
      <c r="S16" s="63">
        <f>+'24-03-358 Ind. S Mental'!AD43</f>
        <v>0</v>
      </c>
      <c r="T16" s="63">
        <f>+'24-03-358 Ind. S Mental'!AE43</f>
        <v>0</v>
      </c>
      <c r="U16" s="63">
        <f>+'24-03-358 Ind. S Mental'!AF43</f>
        <v>0</v>
      </c>
      <c r="V16" s="63">
        <f>+'24-03-358 Ind. S Mental'!AG43</f>
        <v>0</v>
      </c>
      <c r="W16" s="63">
        <f>+'24-03-358 Ind. S Mental'!AH43</f>
        <v>0</v>
      </c>
      <c r="X16" s="86">
        <f>+'24-03-358 Ind. S Mental'!AI43</f>
        <v>0</v>
      </c>
      <c r="Y16" s="86">
        <f>+'24-03-358 Ind. S Mental'!AJ43</f>
        <v>0</v>
      </c>
    </row>
    <row r="17" spans="1:25" ht="24.75" customHeight="1" x14ac:dyDescent="0.25">
      <c r="A17" s="85" t="s">
        <v>64</v>
      </c>
      <c r="B17" s="63">
        <f>+'24-03-358 Ind. S Mental'!J47</f>
        <v>0</v>
      </c>
      <c r="C17" s="63">
        <f>+'24-03-358 Ind. S Mental'!K47</f>
        <v>0</v>
      </c>
      <c r="D17" s="63">
        <f>+'24-03-358 Ind. S Mental'!M47</f>
        <v>0</v>
      </c>
      <c r="E17" s="63">
        <f>+'24-03-358 Ind. S Mental'!N47</f>
        <v>0</v>
      </c>
      <c r="F17" s="63">
        <f>+'24-03-358 Ind. S Mental'!O47</f>
        <v>0</v>
      </c>
      <c r="G17" s="63">
        <f>+'24-03-358 Ind. S Mental'!R47</f>
        <v>0</v>
      </c>
      <c r="H17" s="63">
        <f>+'24-03-358 Ind. S Mental'!S47</f>
        <v>0</v>
      </c>
      <c r="I17" s="63">
        <f>+'24-03-358 Ind. S Mental'!T47</f>
        <v>0</v>
      </c>
      <c r="J17" s="63">
        <f>+'24-03-358 Ind. S Mental'!U47</f>
        <v>0</v>
      </c>
      <c r="K17" s="63">
        <f>+'24-03-358 Ind. S Mental'!V47</f>
        <v>0</v>
      </c>
      <c r="L17" s="63">
        <f>+'24-03-358 Ind. S Mental'!W47</f>
        <v>0</v>
      </c>
      <c r="M17" s="63">
        <f>+'24-03-358 Ind. S Mental'!X47</f>
        <v>0</v>
      </c>
      <c r="N17" s="63">
        <f>+'24-03-358 Ind. S Mental'!Y47</f>
        <v>0</v>
      </c>
      <c r="O17" s="63">
        <f>+'24-03-358 Ind. S Mental'!Z47</f>
        <v>0</v>
      </c>
      <c r="P17" s="63">
        <f>+'24-03-358 Ind. S Mental'!AA47</f>
        <v>0</v>
      </c>
      <c r="Q17" s="63">
        <f>+'24-03-358 Ind. S Mental'!AB47</f>
        <v>0</v>
      </c>
      <c r="R17" s="63">
        <f>+'24-03-358 Ind. S Mental'!AC47</f>
        <v>0</v>
      </c>
      <c r="S17" s="63">
        <f>+'24-03-358 Ind. S Mental'!AD47</f>
        <v>0</v>
      </c>
      <c r="T17" s="63">
        <f>+'24-03-358 Ind. S Mental'!AE47</f>
        <v>0</v>
      </c>
      <c r="U17" s="63">
        <f>+'24-03-358 Ind. S Mental'!AF47</f>
        <v>0</v>
      </c>
      <c r="V17" s="63">
        <f>+'24-03-358 Ind. S Mental'!AG47</f>
        <v>0</v>
      </c>
      <c r="W17" s="63">
        <f>+'24-03-358 Ind. S Mental'!AH47</f>
        <v>0</v>
      </c>
      <c r="X17" s="86">
        <f>+'24-03-358 Ind. S Mental'!AI47</f>
        <v>0</v>
      </c>
      <c r="Y17" s="86">
        <f>+'24-03-358 Ind. S Mental'!AJ44</f>
        <v>0</v>
      </c>
    </row>
    <row r="18" spans="1:25" ht="24.75" customHeight="1" x14ac:dyDescent="0.25">
      <c r="A18" s="85" t="s">
        <v>66</v>
      </c>
      <c r="B18" s="63">
        <f>+'24-03-358 Ind. S Mental'!J51</f>
        <v>0</v>
      </c>
      <c r="C18" s="63">
        <f>+'24-03-358 Ind. S Mental'!K51</f>
        <v>0</v>
      </c>
      <c r="D18" s="63">
        <f>+'24-03-358 Ind. S Mental'!M51</f>
        <v>0</v>
      </c>
      <c r="E18" s="63">
        <f>+'24-03-358 Ind. S Mental'!N51</f>
        <v>0</v>
      </c>
      <c r="F18" s="63">
        <f>+'24-03-358 Ind. S Mental'!O51</f>
        <v>0</v>
      </c>
      <c r="G18" s="63">
        <f>+'24-03-358 Ind. S Mental'!R51</f>
        <v>0</v>
      </c>
      <c r="H18" s="63">
        <f>+'24-03-358 Ind. S Mental'!S51</f>
        <v>0</v>
      </c>
      <c r="I18" s="63">
        <f>+'24-03-358 Ind. S Mental'!T51</f>
        <v>0</v>
      </c>
      <c r="J18" s="63">
        <f>+'24-03-358 Ind. S Mental'!U51</f>
        <v>0</v>
      </c>
      <c r="K18" s="63">
        <f>+'24-03-358 Ind. S Mental'!V51</f>
        <v>0</v>
      </c>
      <c r="L18" s="63">
        <f>+'24-03-358 Ind. S Mental'!W51</f>
        <v>0</v>
      </c>
      <c r="M18" s="63">
        <f>+'24-03-358 Ind. S Mental'!X51</f>
        <v>0</v>
      </c>
      <c r="N18" s="63">
        <f>+'24-03-358 Ind. S Mental'!Y51</f>
        <v>0</v>
      </c>
      <c r="O18" s="63">
        <f>+'24-03-358 Ind. S Mental'!Z51</f>
        <v>0</v>
      </c>
      <c r="P18" s="63">
        <f>+'24-03-358 Ind. S Mental'!AA51</f>
        <v>0</v>
      </c>
      <c r="Q18" s="63">
        <f>+'24-03-358 Ind. S Mental'!AB51</f>
        <v>0</v>
      </c>
      <c r="R18" s="63">
        <f>+'24-03-358 Ind. S Mental'!AC51</f>
        <v>0</v>
      </c>
      <c r="S18" s="63">
        <f>+'24-03-358 Ind. S Mental'!AD51</f>
        <v>0</v>
      </c>
      <c r="T18" s="63">
        <f>+'24-03-358 Ind. S Mental'!AE51</f>
        <v>0</v>
      </c>
      <c r="U18" s="63">
        <f>+'24-03-358 Ind. S Mental'!AF51</f>
        <v>0</v>
      </c>
      <c r="V18" s="63">
        <f>+'24-03-358 Ind. S Mental'!AG51</f>
        <v>0</v>
      </c>
      <c r="W18" s="63">
        <f>+'24-03-358 Ind. S Mental'!AH51</f>
        <v>0</v>
      </c>
      <c r="X18" s="86">
        <f>+'24-03-358 Ind. S Mental'!AI51</f>
        <v>0</v>
      </c>
      <c r="Y18" s="86">
        <f>+'24-03-358 Ind. S Mental'!AJ51</f>
        <v>0</v>
      </c>
    </row>
    <row r="19" spans="1:25" ht="24.75" customHeight="1" x14ac:dyDescent="0.25">
      <c r="A19" s="85" t="s">
        <v>68</v>
      </c>
      <c r="B19" s="63">
        <f>+'24-03-358 Ind. S Mental'!J55</f>
        <v>0</v>
      </c>
      <c r="C19" s="63">
        <f>+'24-03-358 Ind. S Mental'!K55</f>
        <v>0</v>
      </c>
      <c r="D19" s="63">
        <f>+'24-03-358 Ind. S Mental'!M55</f>
        <v>0</v>
      </c>
      <c r="E19" s="63">
        <f>+'24-03-358 Ind. S Mental'!N55</f>
        <v>0</v>
      </c>
      <c r="F19" s="63">
        <f>+'24-03-358 Ind. S Mental'!O55</f>
        <v>0</v>
      </c>
      <c r="G19" s="63">
        <f>+'24-03-358 Ind. S Mental'!R55</f>
        <v>0</v>
      </c>
      <c r="H19" s="63">
        <f>+'24-03-358 Ind. S Mental'!S55</f>
        <v>0</v>
      </c>
      <c r="I19" s="63">
        <f>+'24-03-358 Ind. S Mental'!T55</f>
        <v>0</v>
      </c>
      <c r="J19" s="63">
        <f>+'24-03-358 Ind. S Mental'!U55</f>
        <v>0</v>
      </c>
      <c r="K19" s="63">
        <f>+'24-03-358 Ind. S Mental'!V55</f>
        <v>0</v>
      </c>
      <c r="L19" s="63">
        <f>+'24-03-358 Ind. S Mental'!W55</f>
        <v>0</v>
      </c>
      <c r="M19" s="63">
        <f>+'24-03-358 Ind. S Mental'!X55</f>
        <v>0</v>
      </c>
      <c r="N19" s="63">
        <f>+'24-03-358 Ind. S Mental'!Y55</f>
        <v>0</v>
      </c>
      <c r="O19" s="63">
        <f>+'24-03-358 Ind. S Mental'!Z55</f>
        <v>0</v>
      </c>
      <c r="P19" s="63">
        <f>+'24-03-358 Ind. S Mental'!AA55</f>
        <v>0</v>
      </c>
      <c r="Q19" s="63">
        <f>+'24-03-358 Ind. S Mental'!AB55</f>
        <v>0</v>
      </c>
      <c r="R19" s="63">
        <f>+'24-03-358 Ind. S Mental'!AC55</f>
        <v>0</v>
      </c>
      <c r="S19" s="63">
        <f>+'24-03-358 Ind. S Mental'!AD55</f>
        <v>0</v>
      </c>
      <c r="T19" s="63">
        <f>+'24-03-358 Ind. S Mental'!AE55</f>
        <v>0</v>
      </c>
      <c r="U19" s="63">
        <f>+'24-03-358 Ind. S Mental'!AF55</f>
        <v>0</v>
      </c>
      <c r="V19" s="63">
        <f>+'24-03-358 Ind. S Mental'!AG55</f>
        <v>0</v>
      </c>
      <c r="W19" s="63">
        <f>+'24-03-358 Ind. S Mental'!AH55</f>
        <v>0</v>
      </c>
      <c r="X19" s="86">
        <f>+'24-03-358 Ind. S Mental'!AI55</f>
        <v>0</v>
      </c>
      <c r="Y19" s="86">
        <f>+'24-03-358 Ind. S Mental'!AJ55</f>
        <v>0</v>
      </c>
    </row>
    <row r="20" spans="1:25" ht="24.75" customHeight="1" x14ac:dyDescent="0.25">
      <c r="A20" s="87" t="s">
        <v>70</v>
      </c>
      <c r="B20" s="63">
        <f>+'24-03-358 Ind. S Mental'!J59</f>
        <v>0</v>
      </c>
      <c r="C20" s="63">
        <f>+'24-03-358 Ind. S Mental'!K59</f>
        <v>0</v>
      </c>
      <c r="D20" s="63">
        <f>+'24-03-358 Ind. S Mental'!M59</f>
        <v>0</v>
      </c>
      <c r="E20" s="63">
        <f>+'24-03-358 Ind. S Mental'!N59</f>
        <v>0</v>
      </c>
      <c r="F20" s="63">
        <f>+'24-03-358 Ind. S Mental'!O59</f>
        <v>0</v>
      </c>
      <c r="G20" s="63">
        <f>+'24-03-358 Ind. S Mental'!R59</f>
        <v>0</v>
      </c>
      <c r="H20" s="63">
        <f>+'24-03-358 Ind. S Mental'!S59</f>
        <v>0</v>
      </c>
      <c r="I20" s="63">
        <f>+'24-03-358 Ind. S Mental'!T59</f>
        <v>0</v>
      </c>
      <c r="J20" s="63">
        <f>+'24-03-358 Ind. S Mental'!U59</f>
        <v>0</v>
      </c>
      <c r="K20" s="63">
        <f>+'24-03-358 Ind. S Mental'!V59</f>
        <v>0</v>
      </c>
      <c r="L20" s="63">
        <f>+'24-03-358 Ind. S Mental'!W59</f>
        <v>0</v>
      </c>
      <c r="M20" s="63">
        <f>+'24-03-358 Ind. S Mental'!X59</f>
        <v>0</v>
      </c>
      <c r="N20" s="63">
        <f>+'24-03-358 Ind. S Mental'!Y59</f>
        <v>0</v>
      </c>
      <c r="O20" s="63">
        <f>+'24-03-358 Ind. S Mental'!Z59</f>
        <v>0</v>
      </c>
      <c r="P20" s="63">
        <f>+'24-03-358 Ind. S Mental'!AA59</f>
        <v>0</v>
      </c>
      <c r="Q20" s="63">
        <f>+'24-03-358 Ind. S Mental'!AB59</f>
        <v>0</v>
      </c>
      <c r="R20" s="63">
        <f>+'24-03-358 Ind. S Mental'!AC59</f>
        <v>0</v>
      </c>
      <c r="S20" s="63">
        <f>+'24-03-358 Ind. S Mental'!AD59</f>
        <v>0</v>
      </c>
      <c r="T20" s="63">
        <f>+'24-03-358 Ind. S Mental'!AE59</f>
        <v>0</v>
      </c>
      <c r="U20" s="63">
        <f>+'24-03-358 Ind. S Mental'!AF59</f>
        <v>0</v>
      </c>
      <c r="V20" s="63">
        <f>+'24-03-358 Ind. S Mental'!AG59</f>
        <v>0</v>
      </c>
      <c r="W20" s="63">
        <f>+'24-03-358 Ind. S Mental'!AH59</f>
        <v>0</v>
      </c>
      <c r="X20" s="86">
        <f>+'24-03-358 Ind. S Mental'!AI59</f>
        <v>0</v>
      </c>
      <c r="Y20" s="86">
        <f>+'24-03-358 Ind. S Mental'!AJ59</f>
        <v>0</v>
      </c>
    </row>
    <row r="21" spans="1:25" ht="24.75" customHeight="1" x14ac:dyDescent="0.25">
      <c r="A21" s="87" t="s">
        <v>72</v>
      </c>
      <c r="B21" s="63">
        <f>+'24-03-358 Ind. S Mental'!J63</f>
        <v>0</v>
      </c>
      <c r="C21" s="63">
        <f>+'24-03-358 Ind. S Mental'!K63</f>
        <v>0</v>
      </c>
      <c r="D21" s="63">
        <f>+'24-03-358 Ind. S Mental'!M63</f>
        <v>0</v>
      </c>
      <c r="E21" s="63">
        <f>+'24-03-358 Ind. S Mental'!N63</f>
        <v>0</v>
      </c>
      <c r="F21" s="63">
        <f>+'24-03-358 Ind. S Mental'!O63</f>
        <v>0</v>
      </c>
      <c r="G21" s="63">
        <f>+'24-03-358 Ind. S Mental'!R63</f>
        <v>0</v>
      </c>
      <c r="H21" s="63">
        <f>+'24-03-358 Ind. S Mental'!S63</f>
        <v>0</v>
      </c>
      <c r="I21" s="63">
        <f>+'24-03-358 Ind. S Mental'!T63</f>
        <v>0</v>
      </c>
      <c r="J21" s="63">
        <f>+'24-03-358 Ind. S Mental'!U63</f>
        <v>0</v>
      </c>
      <c r="K21" s="63">
        <f>+'24-03-358 Ind. S Mental'!V63</f>
        <v>0</v>
      </c>
      <c r="L21" s="63">
        <f>+'24-03-358 Ind. S Mental'!W63</f>
        <v>0</v>
      </c>
      <c r="M21" s="63">
        <f>+'24-03-358 Ind. S Mental'!X63</f>
        <v>0</v>
      </c>
      <c r="N21" s="63">
        <f>+'24-03-358 Ind. S Mental'!Y63</f>
        <v>0</v>
      </c>
      <c r="O21" s="63">
        <f>+'24-03-358 Ind. S Mental'!Z63</f>
        <v>0</v>
      </c>
      <c r="P21" s="63">
        <f>+'24-03-358 Ind. S Mental'!AA63</f>
        <v>0</v>
      </c>
      <c r="Q21" s="63">
        <f>+'24-03-358 Ind. S Mental'!AB63</f>
        <v>0</v>
      </c>
      <c r="R21" s="63">
        <f>+'24-03-358 Ind. S Mental'!AC63</f>
        <v>0</v>
      </c>
      <c r="S21" s="63">
        <f>+'24-03-358 Ind. S Mental'!AD63</f>
        <v>0</v>
      </c>
      <c r="T21" s="63">
        <f>+'24-03-358 Ind. S Mental'!AE63</f>
        <v>0</v>
      </c>
      <c r="U21" s="63">
        <f>+'24-03-358 Ind. S Mental'!AF63</f>
        <v>0</v>
      </c>
      <c r="V21" s="63">
        <f>+'24-03-358 Ind. S Mental'!AG63</f>
        <v>0</v>
      </c>
      <c r="W21" s="63">
        <f>+'24-03-358 Ind. S Mental'!AH63</f>
        <v>0</v>
      </c>
      <c r="X21" s="86">
        <f>+'24-03-358 Ind. S Mental'!AI63</f>
        <v>0</v>
      </c>
      <c r="Y21" s="86">
        <f>+'24-03-358 Ind. S Mental'!AJ63</f>
        <v>0</v>
      </c>
    </row>
    <row r="22" spans="1:25" ht="24.75" customHeight="1" x14ac:dyDescent="0.25">
      <c r="A22" s="87" t="s">
        <v>74</v>
      </c>
      <c r="B22" s="63">
        <f>+'24-03-358 Ind. S Mental'!J67</f>
        <v>0</v>
      </c>
      <c r="C22" s="63">
        <f>+'24-03-358 Ind. S Mental'!K67</f>
        <v>0</v>
      </c>
      <c r="D22" s="63">
        <f>+'24-03-358 Ind. S Mental'!M67</f>
        <v>0</v>
      </c>
      <c r="E22" s="63">
        <f>+'24-03-358 Ind. S Mental'!N67</f>
        <v>0</v>
      </c>
      <c r="F22" s="63">
        <f>+'24-03-358 Ind. S Mental'!O67</f>
        <v>0</v>
      </c>
      <c r="G22" s="63">
        <f>+'24-03-358 Ind. S Mental'!R67</f>
        <v>0</v>
      </c>
      <c r="H22" s="63">
        <f>+'24-03-358 Ind. S Mental'!S67</f>
        <v>0</v>
      </c>
      <c r="I22" s="63">
        <f>+'24-03-358 Ind. S Mental'!T67</f>
        <v>0</v>
      </c>
      <c r="J22" s="63">
        <f>+'24-03-358 Ind. S Mental'!U67</f>
        <v>0</v>
      </c>
      <c r="K22" s="63">
        <f>+'24-03-358 Ind. S Mental'!V67</f>
        <v>0</v>
      </c>
      <c r="L22" s="63">
        <f>+'24-03-358 Ind. S Mental'!W67</f>
        <v>0</v>
      </c>
      <c r="M22" s="63">
        <f>+'24-03-358 Ind. S Mental'!X67</f>
        <v>0</v>
      </c>
      <c r="N22" s="63">
        <f>+'24-03-358 Ind. S Mental'!Y67</f>
        <v>0</v>
      </c>
      <c r="O22" s="63">
        <f>+'24-03-358 Ind. S Mental'!Z67</f>
        <v>0</v>
      </c>
      <c r="P22" s="63">
        <f>+'24-03-358 Ind. S Mental'!AA67</f>
        <v>0</v>
      </c>
      <c r="Q22" s="63">
        <f>+'24-03-358 Ind. S Mental'!AB67</f>
        <v>0</v>
      </c>
      <c r="R22" s="63">
        <f>+'24-03-358 Ind. S Mental'!AC67</f>
        <v>0</v>
      </c>
      <c r="S22" s="63">
        <f>+'24-03-358 Ind. S Mental'!AD67</f>
        <v>0</v>
      </c>
      <c r="T22" s="63">
        <f>+'24-03-358 Ind. S Mental'!AE67</f>
        <v>0</v>
      </c>
      <c r="U22" s="63">
        <f>+'24-03-358 Ind. S Mental'!AF67</f>
        <v>0</v>
      </c>
      <c r="V22" s="63">
        <f>+'24-03-358 Ind. S Mental'!AG67</f>
        <v>0</v>
      </c>
      <c r="W22" s="63">
        <f>+'24-03-358 Ind. S Mental'!AH67</f>
        <v>0</v>
      </c>
      <c r="X22" s="86">
        <f>+'24-03-358 Ind. S Mental'!AI67</f>
        <v>0</v>
      </c>
      <c r="Y22" s="86">
        <f>+'24-03-358 Ind. S Mental'!AJ67</f>
        <v>0</v>
      </c>
    </row>
    <row r="23" spans="1:25" ht="24.75" customHeight="1" x14ac:dyDescent="0.25">
      <c r="A23" s="88" t="s">
        <v>76</v>
      </c>
      <c r="B23" s="63">
        <f>+'24-03-358 Ind. S Mental'!J83</f>
        <v>691367000</v>
      </c>
      <c r="C23" s="63">
        <f>+'24-03-358 Ind. S Mental'!K83</f>
        <v>688829924</v>
      </c>
      <c r="D23" s="63">
        <f>+'24-03-358 Ind. S Mental'!M83</f>
        <v>0</v>
      </c>
      <c r="E23" s="63">
        <f>+'24-03-358 Ind. S Mental'!N83</f>
        <v>0</v>
      </c>
      <c r="F23" s="63">
        <f>+'24-03-358 Ind. S Mental'!O83</f>
        <v>0</v>
      </c>
      <c r="G23" s="63">
        <f>+'24-03-358 Ind. S Mental'!R83</f>
        <v>3520327</v>
      </c>
      <c r="H23" s="63">
        <f>+'24-03-358 Ind. S Mental'!S83</f>
        <v>3520327</v>
      </c>
      <c r="I23" s="63">
        <f>+'24-03-358 Ind. S Mental'!T83</f>
        <v>552615280</v>
      </c>
      <c r="J23" s="63">
        <f>+'24-03-358 Ind. S Mental'!U83</f>
        <v>559655934</v>
      </c>
      <c r="K23" s="63">
        <f>+'24-03-358 Ind. S Mental'!V83</f>
        <v>3520327</v>
      </c>
      <c r="L23" s="63">
        <f>+'24-03-358 Ind. S Mental'!W83</f>
        <v>31996087</v>
      </c>
      <c r="M23" s="63">
        <f>+'24-03-358 Ind. S Mental'!X83</f>
        <v>40386205</v>
      </c>
      <c r="N23" s="63">
        <f>+'24-03-358 Ind. S Mental'!Y83</f>
        <v>75902619</v>
      </c>
      <c r="O23" s="63">
        <f>+'24-03-358 Ind. S Mental'!Z83</f>
        <v>0</v>
      </c>
      <c r="P23" s="63">
        <f>+'24-03-358 Ind. S Mental'!AA83</f>
        <v>0</v>
      </c>
      <c r="Q23" s="63">
        <f>+'24-03-358 Ind. S Mental'!AB83</f>
        <v>0</v>
      </c>
      <c r="R23" s="63">
        <f>+'24-03-358 Ind. S Mental'!AC83</f>
        <v>0</v>
      </c>
      <c r="S23" s="63">
        <f>+'24-03-358 Ind. S Mental'!AD83</f>
        <v>0</v>
      </c>
      <c r="T23" s="63">
        <f>+'24-03-358 Ind. S Mental'!AE83</f>
        <v>0</v>
      </c>
      <c r="U23" s="63">
        <f>+'24-03-358 Ind. S Mental'!AF83</f>
        <v>0</v>
      </c>
      <c r="V23" s="63">
        <f>+'24-03-358 Ind. S Mental'!AG83</f>
        <v>0</v>
      </c>
      <c r="W23" s="63">
        <f>+'24-03-358 Ind. S Mental'!AH83</f>
        <v>635558553</v>
      </c>
      <c r="X23" s="86">
        <f>+'24-03-358 Ind. S Mental'!AI83</f>
        <v>0.91927811567517681</v>
      </c>
      <c r="Y23" s="86">
        <f>+'24-03-358 Ind. S Mental'!AJ83</f>
        <v>1</v>
      </c>
    </row>
    <row r="24" spans="1:25" ht="25.5" x14ac:dyDescent="0.25">
      <c r="A24" s="8" t="str">
        <f>"TOTAL ASIG."&amp;" "&amp;$A$5</f>
        <v>TOTAL ASIG. 24-03-358 "Programa Apoyo a la Atencion de Salud Mental"</v>
      </c>
      <c r="B24" s="74">
        <f>SUM(B8:B23)</f>
        <v>691367000</v>
      </c>
      <c r="C24" s="74">
        <f t="shared" ref="C24:V24" si="0">SUM(C8:C23)</f>
        <v>688829924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3520327</v>
      </c>
      <c r="H24" s="74">
        <f t="shared" si="0"/>
        <v>3520327</v>
      </c>
      <c r="I24" s="74">
        <f t="shared" si="0"/>
        <v>552615280</v>
      </c>
      <c r="J24" s="74">
        <f t="shared" si="0"/>
        <v>559655934</v>
      </c>
      <c r="K24" s="74">
        <f t="shared" si="0"/>
        <v>3520327</v>
      </c>
      <c r="L24" s="74">
        <f t="shared" si="0"/>
        <v>31996087</v>
      </c>
      <c r="M24" s="74">
        <f t="shared" si="0"/>
        <v>40386205</v>
      </c>
      <c r="N24" s="74">
        <f t="shared" si="0"/>
        <v>75902619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635558553</v>
      </c>
      <c r="X24" s="89">
        <f>+'24-03-358 Ind. S Mental'!AI84</f>
        <v>0.91927811567517681</v>
      </c>
      <c r="Y24" s="89">
        <f>'24-03-358 Ind. S Mental'!AJ84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DB91"/>
  <sheetViews>
    <sheetView zoomScaleNormal="100" workbookViewId="0">
      <pane ySplit="7" topLeftCell="A59" activePane="bottomLeft" state="frozen"/>
      <selection pane="bottomLeft" activeCell="A5" sqref="A5:AJ5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44" t="s">
        <v>885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27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2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17" t="s">
        <v>47</v>
      </c>
      <c r="B11" s="118"/>
      <c r="C11" s="119"/>
      <c r="D11" s="119"/>
      <c r="E11" s="119"/>
      <c r="F11" s="119"/>
      <c r="G11" s="119"/>
      <c r="H11" s="119"/>
      <c r="I11" s="120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9" t="s">
        <v>48</v>
      </c>
      <c r="B12" s="130"/>
      <c r="C12" s="130"/>
      <c r="D12" s="130"/>
      <c r="E12" s="13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32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33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17" t="s">
        <v>49</v>
      </c>
      <c r="B15" s="118"/>
      <c r="C15" s="119"/>
      <c r="D15" s="119"/>
      <c r="E15" s="119"/>
      <c r="F15" s="119"/>
      <c r="G15" s="119"/>
      <c r="H15" s="119"/>
      <c r="I15" s="120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9" t="s">
        <v>50</v>
      </c>
      <c r="B16" s="130"/>
      <c r="C16" s="130"/>
      <c r="D16" s="130"/>
      <c r="E16" s="13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27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28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17" t="s">
        <v>51</v>
      </c>
      <c r="B19" s="118"/>
      <c r="C19" s="119"/>
      <c r="D19" s="119"/>
      <c r="E19" s="119"/>
      <c r="F19" s="119"/>
      <c r="G19" s="119"/>
      <c r="H19" s="119"/>
      <c r="I19" s="120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9" t="s">
        <v>52</v>
      </c>
      <c r="B20" s="130"/>
      <c r="C20" s="130"/>
      <c r="D20" s="130"/>
      <c r="E20" s="13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27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28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17" t="s">
        <v>53</v>
      </c>
      <c r="B23" s="118"/>
      <c r="C23" s="119"/>
      <c r="D23" s="119"/>
      <c r="E23" s="119"/>
      <c r="F23" s="119"/>
      <c r="G23" s="119"/>
      <c r="H23" s="119"/>
      <c r="I23" s="120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9" t="s">
        <v>54</v>
      </c>
      <c r="B24" s="130"/>
      <c r="C24" s="130"/>
      <c r="D24" s="130"/>
      <c r="E24" s="13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27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28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17" t="s">
        <v>55</v>
      </c>
      <c r="B27" s="118"/>
      <c r="C27" s="119"/>
      <c r="D27" s="119"/>
      <c r="E27" s="119"/>
      <c r="F27" s="119"/>
      <c r="G27" s="119"/>
      <c r="H27" s="119"/>
      <c r="I27" s="120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9" t="s">
        <v>56</v>
      </c>
      <c r="B28" s="130"/>
      <c r="C28" s="130"/>
      <c r="D28" s="130"/>
      <c r="E28" s="13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27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28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17" t="s">
        <v>57</v>
      </c>
      <c r="B31" s="118"/>
      <c r="C31" s="119"/>
      <c r="D31" s="119"/>
      <c r="E31" s="119"/>
      <c r="F31" s="119"/>
      <c r="G31" s="119"/>
      <c r="H31" s="119"/>
      <c r="I31" s="120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9" t="s">
        <v>58</v>
      </c>
      <c r="B32" s="130"/>
      <c r="C32" s="130"/>
      <c r="D32" s="130"/>
      <c r="E32" s="13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27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28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17" t="s">
        <v>59</v>
      </c>
      <c r="B35" s="118"/>
      <c r="C35" s="119"/>
      <c r="D35" s="119"/>
      <c r="E35" s="119"/>
      <c r="F35" s="119"/>
      <c r="G35" s="119"/>
      <c r="H35" s="119"/>
      <c r="I35" s="120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9" t="s">
        <v>60</v>
      </c>
      <c r="B36" s="130"/>
      <c r="C36" s="130"/>
      <c r="D36" s="130"/>
      <c r="E36" s="13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27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28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17" t="s">
        <v>61</v>
      </c>
      <c r="B39" s="118"/>
      <c r="C39" s="119"/>
      <c r="D39" s="119"/>
      <c r="E39" s="119"/>
      <c r="F39" s="119"/>
      <c r="G39" s="119"/>
      <c r="H39" s="119"/>
      <c r="I39" s="120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9" t="s">
        <v>62</v>
      </c>
      <c r="B40" s="130"/>
      <c r="C40" s="130"/>
      <c r="D40" s="130"/>
      <c r="E40" s="13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27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28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17" t="s">
        <v>63</v>
      </c>
      <c r="B43" s="118"/>
      <c r="C43" s="119"/>
      <c r="D43" s="119"/>
      <c r="E43" s="119"/>
      <c r="F43" s="119"/>
      <c r="G43" s="119"/>
      <c r="H43" s="119"/>
      <c r="I43" s="120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9" t="s">
        <v>64</v>
      </c>
      <c r="B44" s="130"/>
      <c r="C44" s="130"/>
      <c r="D44" s="130"/>
      <c r="E44" s="13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27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28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17" t="s">
        <v>65</v>
      </c>
      <c r="B47" s="118"/>
      <c r="C47" s="119"/>
      <c r="D47" s="119"/>
      <c r="E47" s="119"/>
      <c r="F47" s="119"/>
      <c r="G47" s="119"/>
      <c r="H47" s="119"/>
      <c r="I47" s="120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9" t="s">
        <v>66</v>
      </c>
      <c r="B48" s="130"/>
      <c r="C48" s="130"/>
      <c r="D48" s="130"/>
      <c r="E48" s="13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27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28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67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35" t="s">
        <v>68</v>
      </c>
      <c r="B52" s="136"/>
      <c r="C52" s="136"/>
      <c r="D52" s="136"/>
      <c r="E52" s="137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27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28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17" t="s">
        <v>69</v>
      </c>
      <c r="B55" s="119"/>
      <c r="C55" s="119"/>
      <c r="D55" s="119"/>
      <c r="E55" s="119"/>
      <c r="F55" s="119"/>
      <c r="G55" s="119"/>
      <c r="H55" s="119"/>
      <c r="I55" s="120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9" t="s">
        <v>70</v>
      </c>
      <c r="B56" s="130"/>
      <c r="C56" s="130"/>
      <c r="D56" s="130"/>
      <c r="E56" s="13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27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28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17" t="s">
        <v>71</v>
      </c>
      <c r="B59" s="119"/>
      <c r="C59" s="119"/>
      <c r="D59" s="119"/>
      <c r="E59" s="119"/>
      <c r="F59" s="119"/>
      <c r="G59" s="119"/>
      <c r="H59" s="119"/>
      <c r="I59" s="120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9" t="s">
        <v>72</v>
      </c>
      <c r="B60" s="130"/>
      <c r="C60" s="130"/>
      <c r="D60" s="130"/>
      <c r="E60" s="13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27">
        <v>240975</v>
      </c>
      <c r="K61" s="23">
        <v>240975</v>
      </c>
      <c r="L61" s="59" t="s">
        <v>304</v>
      </c>
      <c r="M61" s="24"/>
      <c r="N61" s="24"/>
      <c r="O61" s="24"/>
      <c r="P61" s="22"/>
      <c r="Q61" s="22"/>
      <c r="R61" s="24"/>
      <c r="S61" s="24"/>
      <c r="T61" s="24">
        <v>240975</v>
      </c>
      <c r="U61" s="25">
        <f>SUM(R61:T61)</f>
        <v>240975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240975</v>
      </c>
      <c r="AI61" s="26">
        <f>IF(ISERROR(AH61/J61),0,AH61/J61)</f>
        <v>1</v>
      </c>
      <c r="AJ61" s="27">
        <f>IF(ISERROR(AH61/$AH$72),"-",AH61/$AH$72)</f>
        <v>9.2455677348727758E-4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28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x14ac:dyDescent="0.25">
      <c r="A63" s="117" t="s">
        <v>73</v>
      </c>
      <c r="B63" s="119"/>
      <c r="C63" s="119"/>
      <c r="D63" s="119"/>
      <c r="E63" s="119"/>
      <c r="F63" s="119"/>
      <c r="G63" s="119"/>
      <c r="H63" s="119"/>
      <c r="I63" s="120"/>
      <c r="J63" s="33">
        <f>SUM(J61:J62)</f>
        <v>240975</v>
      </c>
      <c r="K63" s="33">
        <f>SUM(K61:K62)</f>
        <v>240975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240975</v>
      </c>
      <c r="U63" s="33">
        <f t="shared" si="13"/>
        <v>240975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240975</v>
      </c>
      <c r="AI63" s="36">
        <f>IF(ISERROR(AH63/J63),0,AH63/J63)</f>
        <v>1</v>
      </c>
      <c r="AJ63" s="36">
        <f>IF(ISERROR(AH63/$AH$72),0,AH63/$AH$72)</f>
        <v>9.2455677348727758E-4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9" t="s">
        <v>74</v>
      </c>
      <c r="B64" s="130"/>
      <c r="C64" s="130"/>
      <c r="D64" s="130"/>
      <c r="E64" s="13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27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28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17" t="s">
        <v>75</v>
      </c>
      <c r="B67" s="119"/>
      <c r="C67" s="119"/>
      <c r="D67" s="119"/>
      <c r="E67" s="119"/>
      <c r="F67" s="119"/>
      <c r="G67" s="119"/>
      <c r="H67" s="119"/>
      <c r="I67" s="120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9" t="s">
        <v>76</v>
      </c>
      <c r="B68" s="130"/>
      <c r="C68" s="130"/>
      <c r="D68" s="130"/>
      <c r="E68" s="131"/>
      <c r="F68" s="9"/>
      <c r="G68" s="10"/>
      <c r="H68" s="11"/>
      <c r="I68" s="11"/>
      <c r="J68" s="127">
        <v>2175334025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41"/>
      <c r="K69" s="71">
        <v>378440411</v>
      </c>
      <c r="L69" s="59" t="s">
        <v>303</v>
      </c>
      <c r="M69" s="47"/>
      <c r="N69" s="72"/>
      <c r="O69" s="47"/>
      <c r="P69" s="73"/>
      <c r="Q69" s="73"/>
      <c r="R69" s="24"/>
      <c r="S69" s="24">
        <v>64335460</v>
      </c>
      <c r="T69" s="24">
        <v>35481417</v>
      </c>
      <c r="U69" s="25">
        <f>SUM(R69:T69)</f>
        <v>99816877</v>
      </c>
      <c r="V69" s="24">
        <v>32401968</v>
      </c>
      <c r="W69" s="24">
        <v>31314312</v>
      </c>
      <c r="X69" s="24">
        <v>29714570</v>
      </c>
      <c r="Y69" s="25">
        <f>SUM(V69:X69)</f>
        <v>93430850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193247727</v>
      </c>
      <c r="AI69" s="26">
        <f>IF(ISERROR(AH69/J68),0,AH69/J68)</f>
        <v>8.883588670939857E-2</v>
      </c>
      <c r="AJ69" s="27">
        <f>IF(ISERROR(AH69/$AH$72),"-",AH69/$AH$72)</f>
        <v>0.74143996248104682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28"/>
      <c r="K70" s="71">
        <f>125243540+1306225000</f>
        <v>1431468540</v>
      </c>
      <c r="L70" s="59" t="s">
        <v>304</v>
      </c>
      <c r="M70" s="47"/>
      <c r="N70" s="72"/>
      <c r="O70" s="47"/>
      <c r="P70" s="73"/>
      <c r="Q70" s="73"/>
      <c r="R70" s="24"/>
      <c r="S70" s="24">
        <f>10583480+14356867</f>
        <v>24940347</v>
      </c>
      <c r="T70" s="24">
        <f>12369944+803249</f>
        <v>13173193</v>
      </c>
      <c r="U70" s="25">
        <f>SUM(R70:T70)</f>
        <v>38113540</v>
      </c>
      <c r="V70" s="24">
        <v>6708128</v>
      </c>
      <c r="W70" s="24">
        <v>7141466</v>
      </c>
      <c r="X70" s="24">
        <f>5894703+9291863</f>
        <v>15186566</v>
      </c>
      <c r="Y70" s="25">
        <f>SUM(V70:X70)</f>
        <v>29036160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67149700</v>
      </c>
      <c r="AI70" s="26">
        <f>IF(ISERROR(AH70/J69),0,AH70/J69)</f>
        <v>0</v>
      </c>
      <c r="AJ70" s="27">
        <f>IF(ISERROR(AH70/$AH$72),"-",AH70/$AH$72)</f>
        <v>0.25763548074546588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9" t="s">
        <v>79</v>
      </c>
      <c r="B71" s="130"/>
      <c r="C71" s="130"/>
      <c r="D71" s="130"/>
      <c r="E71" s="131"/>
      <c r="F71" s="129"/>
      <c r="G71" s="130"/>
      <c r="H71" s="130"/>
      <c r="I71" s="130"/>
      <c r="J71" s="74">
        <f>J68</f>
        <v>2175334025</v>
      </c>
      <c r="K71" s="74">
        <f>SUM(K69:K70)</f>
        <v>1809908951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SUM(R69:R70)</f>
        <v>0</v>
      </c>
      <c r="S71" s="74">
        <f t="shared" si="15"/>
        <v>89275807</v>
      </c>
      <c r="T71" s="74">
        <f t="shared" si="15"/>
        <v>48654610</v>
      </c>
      <c r="U71" s="74">
        <f t="shared" si="15"/>
        <v>137930417</v>
      </c>
      <c r="V71" s="74">
        <f t="shared" si="15"/>
        <v>39110096</v>
      </c>
      <c r="W71" s="74">
        <f t="shared" si="15"/>
        <v>38455778</v>
      </c>
      <c r="X71" s="74">
        <f t="shared" si="15"/>
        <v>44901136</v>
      </c>
      <c r="Y71" s="74">
        <f t="shared" si="15"/>
        <v>122467010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260397427</v>
      </c>
      <c r="AI71" s="77">
        <f>IF(ISERROR(AH71/J71),0,AH71/J71)</f>
        <v>0.11970457134738192</v>
      </c>
      <c r="AJ71" s="77">
        <f>IF(ISERROR(AH71/$AH$72),0,AH71/$AH$72)</f>
        <v>0.99907544322651276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38" t="str">
        <f>"TOTAL ASIG."&amp;" "&amp;$A$5</f>
        <v>TOTAL ASIG. 24-03-409 "Programa Asuntos Indígenas"</v>
      </c>
      <c r="B72" s="139"/>
      <c r="C72" s="139"/>
      <c r="D72" s="139"/>
      <c r="E72" s="139"/>
      <c r="F72" s="139"/>
      <c r="G72" s="139"/>
      <c r="H72" s="139"/>
      <c r="I72" s="140"/>
      <c r="J72" s="33">
        <f>SUM(J11,J15,J19,J23,J27,J31,J35,J39,J43,J47,J51,J55,J59,J63,J67,J71)</f>
        <v>2175575000</v>
      </c>
      <c r="K72" s="33">
        <f>+K11+K15+K19+K23+K27+K31+K35+K39+K43+K47+K51+K55+K67+K59+K63+K71</f>
        <v>1810149926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89275807</v>
      </c>
      <c r="T72" s="33">
        <f t="shared" si="16"/>
        <v>48895585</v>
      </c>
      <c r="U72" s="33">
        <f t="shared" si="16"/>
        <v>138171392</v>
      </c>
      <c r="V72" s="33">
        <f t="shared" si="16"/>
        <v>39110096</v>
      </c>
      <c r="W72" s="33">
        <f t="shared" si="16"/>
        <v>38455778</v>
      </c>
      <c r="X72" s="33">
        <f t="shared" si="16"/>
        <v>44901136</v>
      </c>
      <c r="Y72" s="33">
        <f t="shared" si="16"/>
        <v>122467010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260638402</v>
      </c>
      <c r="AI72" s="36">
        <f>IF(ISERROR(AH72/J72),0,AH72/J72)</f>
        <v>0.11980207623272009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E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E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E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E00-000004000000}"/>
    <dataValidation type="textLength" operator="lessThanOrEqual" allowBlank="1" showInputMessage="1" showErrorMessage="1" errorTitle="MÁXIMO DE CARACTERES SOBREPASADO" error="Sólo 255 caracteres por celdas" sqref="P65:Q66 P61:Q62 P69:Q70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L62" xr:uid="{00000000-0002-0000-0E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E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E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topLeftCell="A4" zoomScaleNormal="100" workbookViewId="0">
      <selection activeCell="M8" sqref="M8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'24-01-321 Ind. Telecentros'!A5:U5</f>
        <v>24-01-321 "Fundación de las Familias - Programa Red Telecentros"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37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+'24-01-321 Ind. Telecentros'!J11</f>
        <v>0</v>
      </c>
      <c r="C8" s="63">
        <f>+'24-01-321 Ind. Telecentros'!K11</f>
        <v>0</v>
      </c>
      <c r="D8" s="63">
        <f>+'24-01-321 Ind. Telecentros'!M11</f>
        <v>0</v>
      </c>
      <c r="E8" s="63">
        <f>+'24-01-321 Ind. Telecentros'!N11</f>
        <v>0</v>
      </c>
      <c r="F8" s="63">
        <f>+'24-01-321 Ind. Telecentros'!O11</f>
        <v>0</v>
      </c>
      <c r="G8" s="63">
        <f>+'24-01-321 Ind. Telecentros'!R11</f>
        <v>0</v>
      </c>
      <c r="H8" s="63">
        <f>+'24-01-321 Ind. Telecentros'!S11</f>
        <v>0</v>
      </c>
      <c r="I8" s="63">
        <f>+'24-01-321 Ind. Telecentros'!T11</f>
        <v>0</v>
      </c>
      <c r="J8" s="63">
        <f>+'24-01-321 Ind. Telecentros'!U11</f>
        <v>0</v>
      </c>
      <c r="K8" s="63">
        <f>+'24-01-321 Ind. Telecentros'!V11</f>
        <v>0</v>
      </c>
      <c r="L8" s="63">
        <f>+'24-01-321 Ind. Telecentros'!W11</f>
        <v>0</v>
      </c>
      <c r="M8" s="63">
        <f>+'24-01-321 Ind. Telecentros'!X11</f>
        <v>0</v>
      </c>
      <c r="N8" s="63">
        <f>+'24-01-321 Ind. Telecentros'!Y11</f>
        <v>0</v>
      </c>
      <c r="O8" s="63">
        <f>+'24-01-321 Ind. Telecentros'!Z11</f>
        <v>0</v>
      </c>
      <c r="P8" s="63">
        <f>+'24-01-321 Ind. Telecentros'!AA11</f>
        <v>0</v>
      </c>
      <c r="Q8" s="63">
        <f>+'24-01-321 Ind. Telecentros'!AB11</f>
        <v>0</v>
      </c>
      <c r="R8" s="63">
        <f>+'24-01-321 Ind. Telecentros'!AC11</f>
        <v>0</v>
      </c>
      <c r="S8" s="63">
        <f>+'24-01-321 Ind. Telecentros'!AD11</f>
        <v>0</v>
      </c>
      <c r="T8" s="63">
        <f>+'24-01-321 Ind. Telecentros'!AE11</f>
        <v>0</v>
      </c>
      <c r="U8" s="63">
        <f>+'24-01-321 Ind. Telecentros'!AF11</f>
        <v>0</v>
      </c>
      <c r="V8" s="63">
        <f>+'24-01-321 Ind. Telecentros'!AG11</f>
        <v>0</v>
      </c>
      <c r="W8" s="63">
        <f>+'24-01-321 Ind. Telecentros'!AH11</f>
        <v>0</v>
      </c>
      <c r="X8" s="86">
        <f>+'24-01-321 Ind. Telecentros'!AI11</f>
        <v>0</v>
      </c>
      <c r="Y8" s="86">
        <f>+'24-01-321 Ind. Telecentros'!AJ11</f>
        <v>0</v>
      </c>
    </row>
    <row r="9" spans="1:25" ht="24.75" customHeight="1" x14ac:dyDescent="0.25">
      <c r="A9" s="85" t="s">
        <v>48</v>
      </c>
      <c r="B9" s="63">
        <f>+'24-01-321 Ind. Telecentros'!J15</f>
        <v>0</v>
      </c>
      <c r="C9" s="63">
        <f>+'24-01-321 Ind. Telecentros'!K15</f>
        <v>0</v>
      </c>
      <c r="D9" s="63">
        <f>+'24-01-321 Ind. Telecentros'!M15</f>
        <v>0</v>
      </c>
      <c r="E9" s="63">
        <f>+'24-01-321 Ind. Telecentros'!N15</f>
        <v>0</v>
      </c>
      <c r="F9" s="63">
        <f>+'24-01-321 Ind. Telecentros'!O15</f>
        <v>0</v>
      </c>
      <c r="G9" s="63">
        <f>+'24-01-321 Ind. Telecentros'!R15</f>
        <v>0</v>
      </c>
      <c r="H9" s="63">
        <f>+'24-01-321 Ind. Telecentros'!S15</f>
        <v>0</v>
      </c>
      <c r="I9" s="63">
        <f>+'24-01-321 Ind. Telecentros'!T15</f>
        <v>0</v>
      </c>
      <c r="J9" s="63">
        <f>+'24-01-321 Ind. Telecentros'!U15</f>
        <v>0</v>
      </c>
      <c r="K9" s="63">
        <f>+'24-01-321 Ind. Telecentros'!V15</f>
        <v>0</v>
      </c>
      <c r="L9" s="63">
        <f>+'24-01-321 Ind. Telecentros'!W15</f>
        <v>0</v>
      </c>
      <c r="M9" s="63">
        <f>+'24-01-321 Ind. Telecentros'!X15</f>
        <v>0</v>
      </c>
      <c r="N9" s="63">
        <f>+'24-01-321 Ind. Telecentros'!Y15</f>
        <v>0</v>
      </c>
      <c r="O9" s="63">
        <f>+'24-01-321 Ind. Telecentros'!Z15</f>
        <v>0</v>
      </c>
      <c r="P9" s="63">
        <f>+'24-01-321 Ind. Telecentros'!AA15</f>
        <v>0</v>
      </c>
      <c r="Q9" s="63">
        <f>+'24-01-321 Ind. Telecentros'!AB15</f>
        <v>0</v>
      </c>
      <c r="R9" s="63">
        <f>+'24-01-321 Ind. Telecentros'!AC15</f>
        <v>0</v>
      </c>
      <c r="S9" s="63">
        <f>+'24-01-321 Ind. Telecentros'!AD15</f>
        <v>0</v>
      </c>
      <c r="T9" s="63">
        <f>+'24-01-321 Ind. Telecentros'!AE15</f>
        <v>0</v>
      </c>
      <c r="U9" s="63">
        <f>+'24-01-321 Ind. Telecentros'!AF15</f>
        <v>0</v>
      </c>
      <c r="V9" s="63">
        <f>+'24-01-321 Ind. Telecentros'!AG15</f>
        <v>0</v>
      </c>
      <c r="W9" s="63">
        <f>+'24-01-321 Ind. Telecentros'!AH15</f>
        <v>0</v>
      </c>
      <c r="X9" s="86">
        <f>+'24-01-321 Ind. Telecentros'!AI15</f>
        <v>0</v>
      </c>
      <c r="Y9" s="86">
        <f>+'24-01-321 Ind. Telecentros'!AJ15</f>
        <v>0</v>
      </c>
    </row>
    <row r="10" spans="1:25" ht="24.75" customHeight="1" x14ac:dyDescent="0.25">
      <c r="A10" s="85" t="s">
        <v>50</v>
      </c>
      <c r="B10" s="63">
        <f>+'24-01-321 Ind. Telecentros'!J19</f>
        <v>0</v>
      </c>
      <c r="C10" s="63">
        <f>+'24-01-321 Ind. Telecentros'!K19</f>
        <v>0</v>
      </c>
      <c r="D10" s="63">
        <f>+'24-01-321 Ind. Telecentros'!M19</f>
        <v>0</v>
      </c>
      <c r="E10" s="63">
        <f>+'24-01-321 Ind. Telecentros'!N19</f>
        <v>0</v>
      </c>
      <c r="F10" s="63">
        <f>+'24-01-321 Ind. Telecentros'!O19</f>
        <v>0</v>
      </c>
      <c r="G10" s="63">
        <f>+'24-01-321 Ind. Telecentros'!R19</f>
        <v>0</v>
      </c>
      <c r="H10" s="63">
        <f>+'24-01-321 Ind. Telecentros'!S19</f>
        <v>0</v>
      </c>
      <c r="I10" s="63">
        <f>+'24-01-321 Ind. Telecentros'!T19</f>
        <v>0</v>
      </c>
      <c r="J10" s="63">
        <f>+'24-01-321 Ind. Telecentros'!U19</f>
        <v>0</v>
      </c>
      <c r="K10" s="63">
        <f>+'24-01-321 Ind. Telecentros'!V19</f>
        <v>0</v>
      </c>
      <c r="L10" s="63">
        <f>+'24-01-321 Ind. Telecentros'!W19</f>
        <v>0</v>
      </c>
      <c r="M10" s="63">
        <f>+'24-01-321 Ind. Telecentros'!X19</f>
        <v>0</v>
      </c>
      <c r="N10" s="63">
        <f>+'24-01-321 Ind. Telecentros'!Y19</f>
        <v>0</v>
      </c>
      <c r="O10" s="63">
        <f>+'24-01-321 Ind. Telecentros'!Z19</f>
        <v>0</v>
      </c>
      <c r="P10" s="63">
        <f>+'24-01-321 Ind. Telecentros'!AA19</f>
        <v>0</v>
      </c>
      <c r="Q10" s="63">
        <f>+'24-01-321 Ind. Telecentros'!AB19</f>
        <v>0</v>
      </c>
      <c r="R10" s="63">
        <f>+'24-01-321 Ind. Telecentros'!AC19</f>
        <v>0</v>
      </c>
      <c r="S10" s="63">
        <f>+'24-01-321 Ind. Telecentros'!AD19</f>
        <v>0</v>
      </c>
      <c r="T10" s="63">
        <f>+'24-01-321 Ind. Telecentros'!AE19</f>
        <v>0</v>
      </c>
      <c r="U10" s="63">
        <f>+'24-01-321 Ind. Telecentros'!AF19</f>
        <v>0</v>
      </c>
      <c r="V10" s="63">
        <f>+'24-01-321 Ind. Telecentros'!AG19</f>
        <v>0</v>
      </c>
      <c r="W10" s="63">
        <f>+'24-01-321 Ind. Telecentros'!AH19</f>
        <v>0</v>
      </c>
      <c r="X10" s="86">
        <f>+'24-01-321 Ind. Telecentros'!AI19</f>
        <v>0</v>
      </c>
      <c r="Y10" s="86">
        <f>+'24-01-321 Ind. Telecentros'!AJ19</f>
        <v>0</v>
      </c>
    </row>
    <row r="11" spans="1:25" ht="24.75" customHeight="1" x14ac:dyDescent="0.25">
      <c r="A11" s="85" t="s">
        <v>52</v>
      </c>
      <c r="B11" s="63">
        <f>+'24-01-321 Ind. Telecentros'!J23</f>
        <v>0</v>
      </c>
      <c r="C11" s="63">
        <f>+'24-01-321 Ind. Telecentros'!K23</f>
        <v>0</v>
      </c>
      <c r="D11" s="63">
        <f>+'24-01-321 Ind. Telecentros'!M23</f>
        <v>0</v>
      </c>
      <c r="E11" s="63">
        <f>+'24-01-321 Ind. Telecentros'!N23</f>
        <v>0</v>
      </c>
      <c r="F11" s="63">
        <f>+'24-01-321 Ind. Telecentros'!O23</f>
        <v>0</v>
      </c>
      <c r="G11" s="63">
        <f>+'24-01-321 Ind. Telecentros'!R23</f>
        <v>0</v>
      </c>
      <c r="H11" s="63">
        <f>+'24-01-321 Ind. Telecentros'!S23</f>
        <v>0</v>
      </c>
      <c r="I11" s="63">
        <f>+'24-01-321 Ind. Telecentros'!T23</f>
        <v>0</v>
      </c>
      <c r="J11" s="63">
        <f>+'24-01-321 Ind. Telecentros'!U23</f>
        <v>0</v>
      </c>
      <c r="K11" s="63">
        <f>+'24-01-321 Ind. Telecentros'!V23</f>
        <v>0</v>
      </c>
      <c r="L11" s="63">
        <f>+'24-01-321 Ind. Telecentros'!W23</f>
        <v>0</v>
      </c>
      <c r="M11" s="63">
        <f>+'24-01-321 Ind. Telecentros'!X23</f>
        <v>0</v>
      </c>
      <c r="N11" s="63">
        <f>+'24-01-321 Ind. Telecentros'!Y23</f>
        <v>0</v>
      </c>
      <c r="O11" s="63">
        <f>+'24-01-321 Ind. Telecentros'!Z23</f>
        <v>0</v>
      </c>
      <c r="P11" s="63">
        <f>+'24-01-321 Ind. Telecentros'!AA23</f>
        <v>0</v>
      </c>
      <c r="Q11" s="63">
        <f>+'24-01-321 Ind. Telecentros'!AB23</f>
        <v>0</v>
      </c>
      <c r="R11" s="63">
        <f>+'24-01-321 Ind. Telecentros'!AC23</f>
        <v>0</v>
      </c>
      <c r="S11" s="63">
        <f>+'24-01-321 Ind. Telecentros'!AD23</f>
        <v>0</v>
      </c>
      <c r="T11" s="63">
        <f>+'24-01-321 Ind. Telecentros'!AE23</f>
        <v>0</v>
      </c>
      <c r="U11" s="63">
        <f>+'24-01-321 Ind. Telecentros'!AF23</f>
        <v>0</v>
      </c>
      <c r="V11" s="63">
        <f>+'24-01-321 Ind. Telecentros'!AG23</f>
        <v>0</v>
      </c>
      <c r="W11" s="63">
        <f>+'24-01-321 Ind. Telecentros'!AH23</f>
        <v>0</v>
      </c>
      <c r="X11" s="86">
        <f>+'24-01-321 Ind. Telecentros'!AI23</f>
        <v>0</v>
      </c>
      <c r="Y11" s="86">
        <f>+'24-01-321 Ind. Telecentros'!AJ23</f>
        <v>0</v>
      </c>
    </row>
    <row r="12" spans="1:25" ht="24.75" customHeight="1" x14ac:dyDescent="0.25">
      <c r="A12" s="85" t="s">
        <v>54</v>
      </c>
      <c r="B12" s="63">
        <f>+'24-01-321 Ind. Telecentros'!J27</f>
        <v>0</v>
      </c>
      <c r="C12" s="63">
        <f>+'24-01-321 Ind. Telecentros'!K27</f>
        <v>0</v>
      </c>
      <c r="D12" s="63">
        <f>+'24-01-321 Ind. Telecentros'!M27</f>
        <v>0</v>
      </c>
      <c r="E12" s="63">
        <f>+'24-01-321 Ind. Telecentros'!N27</f>
        <v>0</v>
      </c>
      <c r="F12" s="63">
        <f>+'24-01-321 Ind. Telecentros'!O27</f>
        <v>0</v>
      </c>
      <c r="G12" s="63">
        <f>+'24-01-321 Ind. Telecentros'!R27</f>
        <v>0</v>
      </c>
      <c r="H12" s="63">
        <f>+'24-01-321 Ind. Telecentros'!S27</f>
        <v>0</v>
      </c>
      <c r="I12" s="63">
        <f>+'24-01-321 Ind. Telecentros'!T27</f>
        <v>0</v>
      </c>
      <c r="J12" s="63">
        <f>+'24-01-321 Ind. Telecentros'!U27</f>
        <v>0</v>
      </c>
      <c r="K12" s="63">
        <f>+'24-01-321 Ind. Telecentros'!V27</f>
        <v>0</v>
      </c>
      <c r="L12" s="63">
        <f>+'24-01-321 Ind. Telecentros'!W27</f>
        <v>0</v>
      </c>
      <c r="M12" s="63">
        <f>+'24-01-321 Ind. Telecentros'!X27</f>
        <v>0</v>
      </c>
      <c r="N12" s="63">
        <f>+'24-01-321 Ind. Telecentros'!Y27</f>
        <v>0</v>
      </c>
      <c r="O12" s="63">
        <f>+'24-01-321 Ind. Telecentros'!Z27</f>
        <v>0</v>
      </c>
      <c r="P12" s="63">
        <f>+'24-01-321 Ind. Telecentros'!AA27</f>
        <v>0</v>
      </c>
      <c r="Q12" s="63">
        <f>+'24-01-321 Ind. Telecentros'!AB27</f>
        <v>0</v>
      </c>
      <c r="R12" s="63">
        <f>+'24-01-321 Ind. Telecentros'!AC27</f>
        <v>0</v>
      </c>
      <c r="S12" s="63">
        <f>+'24-01-321 Ind. Telecentros'!AD27</f>
        <v>0</v>
      </c>
      <c r="T12" s="63">
        <f>+'24-01-321 Ind. Telecentros'!AE27</f>
        <v>0</v>
      </c>
      <c r="U12" s="63">
        <f>+'24-01-321 Ind. Telecentros'!AF27</f>
        <v>0</v>
      </c>
      <c r="V12" s="63">
        <f>+'24-01-321 Ind. Telecentros'!AG27</f>
        <v>0</v>
      </c>
      <c r="W12" s="63">
        <f>+'24-01-321 Ind. Telecentros'!AH27</f>
        <v>0</v>
      </c>
      <c r="X12" s="86">
        <f>+'24-01-321 Ind. Telecentros'!AI27</f>
        <v>0</v>
      </c>
      <c r="Y12" s="86">
        <f>+'24-01-321 Ind. Telecentros'!AJ27</f>
        <v>0</v>
      </c>
    </row>
    <row r="13" spans="1:25" ht="24.75" customHeight="1" x14ac:dyDescent="0.25">
      <c r="A13" s="85" t="s">
        <v>56</v>
      </c>
      <c r="B13" s="63">
        <f>+'24-01-321 Ind. Telecentros'!J31</f>
        <v>0</v>
      </c>
      <c r="C13" s="63">
        <f>+'24-01-321 Ind. Telecentros'!K31</f>
        <v>0</v>
      </c>
      <c r="D13" s="63">
        <f>+'24-01-321 Ind. Telecentros'!M31</f>
        <v>0</v>
      </c>
      <c r="E13" s="63">
        <f>+'24-01-321 Ind. Telecentros'!N31</f>
        <v>0</v>
      </c>
      <c r="F13" s="63">
        <f>+'24-01-321 Ind. Telecentros'!O31</f>
        <v>0</v>
      </c>
      <c r="G13" s="63">
        <f>+'24-01-321 Ind. Telecentros'!R31</f>
        <v>0</v>
      </c>
      <c r="H13" s="63">
        <f>+'24-01-321 Ind. Telecentros'!S31</f>
        <v>0</v>
      </c>
      <c r="I13" s="63">
        <f>+'24-01-321 Ind. Telecentros'!T31</f>
        <v>0</v>
      </c>
      <c r="J13" s="63">
        <f>+'24-01-321 Ind. Telecentros'!U31</f>
        <v>0</v>
      </c>
      <c r="K13" s="63">
        <f>+'24-01-321 Ind. Telecentros'!V31</f>
        <v>0</v>
      </c>
      <c r="L13" s="63">
        <f>+'24-01-321 Ind. Telecentros'!W31</f>
        <v>0</v>
      </c>
      <c r="M13" s="63">
        <f>+'24-01-321 Ind. Telecentros'!X31</f>
        <v>0</v>
      </c>
      <c r="N13" s="63">
        <f>+'24-01-321 Ind. Telecentros'!Y31</f>
        <v>0</v>
      </c>
      <c r="O13" s="63">
        <f>+'24-01-321 Ind. Telecentros'!Z31</f>
        <v>0</v>
      </c>
      <c r="P13" s="63">
        <f>+'24-01-321 Ind. Telecentros'!AA31</f>
        <v>0</v>
      </c>
      <c r="Q13" s="63">
        <f>+'24-01-321 Ind. Telecentros'!AB31</f>
        <v>0</v>
      </c>
      <c r="R13" s="63">
        <f>+'24-01-321 Ind. Telecentros'!AC31</f>
        <v>0</v>
      </c>
      <c r="S13" s="63">
        <f>+'24-01-321 Ind. Telecentros'!AD31</f>
        <v>0</v>
      </c>
      <c r="T13" s="63">
        <f>+'24-01-321 Ind. Telecentros'!AE31</f>
        <v>0</v>
      </c>
      <c r="U13" s="63">
        <f>+'24-01-321 Ind. Telecentros'!AF31</f>
        <v>0</v>
      </c>
      <c r="V13" s="63">
        <f>+'24-01-321 Ind. Telecentros'!AG31</f>
        <v>0</v>
      </c>
      <c r="W13" s="63">
        <f>+'24-01-321 Ind. Telecentros'!AH31</f>
        <v>0</v>
      </c>
      <c r="X13" s="86">
        <f>+'24-01-321 Ind. Telecentros'!AI31</f>
        <v>0</v>
      </c>
      <c r="Y13" s="86">
        <f>+'24-01-321 Ind. Telecentros'!AJ31</f>
        <v>0</v>
      </c>
    </row>
    <row r="14" spans="1:25" ht="24.75" customHeight="1" x14ac:dyDescent="0.25">
      <c r="A14" s="85" t="s">
        <v>58</v>
      </c>
      <c r="B14" s="63">
        <f>+'24-01-321 Ind. Telecentros'!J35</f>
        <v>0</v>
      </c>
      <c r="C14" s="63">
        <f>+'24-01-321 Ind. Telecentros'!K35</f>
        <v>0</v>
      </c>
      <c r="D14" s="63">
        <f>+'24-01-321 Ind. Telecentros'!M35</f>
        <v>0</v>
      </c>
      <c r="E14" s="63">
        <f>+'24-01-321 Ind. Telecentros'!N35</f>
        <v>0</v>
      </c>
      <c r="F14" s="63">
        <f>+'24-01-321 Ind. Telecentros'!O35</f>
        <v>0</v>
      </c>
      <c r="G14" s="63">
        <f>+'24-01-321 Ind. Telecentros'!R35</f>
        <v>0</v>
      </c>
      <c r="H14" s="63">
        <f>+'24-01-321 Ind. Telecentros'!S35</f>
        <v>0</v>
      </c>
      <c r="I14" s="63">
        <f>+'24-01-321 Ind. Telecentros'!T35</f>
        <v>0</v>
      </c>
      <c r="J14" s="63">
        <f>+'24-01-321 Ind. Telecentros'!U35</f>
        <v>0</v>
      </c>
      <c r="K14" s="63">
        <f>+'24-01-321 Ind. Telecentros'!V35</f>
        <v>0</v>
      </c>
      <c r="L14" s="63">
        <f>+'24-01-321 Ind. Telecentros'!W35</f>
        <v>0</v>
      </c>
      <c r="M14" s="63">
        <f>+'24-01-321 Ind. Telecentros'!X35</f>
        <v>0</v>
      </c>
      <c r="N14" s="63">
        <f>+'24-01-321 Ind. Telecentros'!Y35</f>
        <v>0</v>
      </c>
      <c r="O14" s="63">
        <f>+'24-01-321 Ind. Telecentros'!Z35</f>
        <v>0</v>
      </c>
      <c r="P14" s="63">
        <f>+'24-01-321 Ind. Telecentros'!AA35</f>
        <v>0</v>
      </c>
      <c r="Q14" s="63">
        <f>+'24-01-321 Ind. Telecentros'!AB35</f>
        <v>0</v>
      </c>
      <c r="R14" s="63">
        <f>+'24-01-321 Ind. Telecentros'!AC35</f>
        <v>0</v>
      </c>
      <c r="S14" s="63">
        <f>+'24-01-321 Ind. Telecentros'!AD35</f>
        <v>0</v>
      </c>
      <c r="T14" s="63">
        <f>+'24-01-321 Ind. Telecentros'!AE35</f>
        <v>0</v>
      </c>
      <c r="U14" s="63">
        <f>+'24-01-321 Ind. Telecentros'!AF35</f>
        <v>0</v>
      </c>
      <c r="V14" s="63">
        <f>+'24-01-321 Ind. Telecentros'!AG35</f>
        <v>0</v>
      </c>
      <c r="W14" s="63">
        <f>+'24-01-321 Ind. Telecentros'!AH35</f>
        <v>0</v>
      </c>
      <c r="X14" s="86">
        <f>+'24-01-321 Ind. Telecentros'!AI35</f>
        <v>0</v>
      </c>
      <c r="Y14" s="86">
        <f>+'24-01-321 Ind. Telecentros'!AJ35</f>
        <v>0</v>
      </c>
    </row>
    <row r="15" spans="1:25" ht="24.75" customHeight="1" x14ac:dyDescent="0.25">
      <c r="A15" s="85" t="s">
        <v>60</v>
      </c>
      <c r="B15" s="63">
        <f>+'24-01-321 Ind. Telecentros'!J39</f>
        <v>0</v>
      </c>
      <c r="C15" s="63">
        <f>+'24-01-321 Ind. Telecentros'!K39</f>
        <v>0</v>
      </c>
      <c r="D15" s="63">
        <f>+'24-01-321 Ind. Telecentros'!M39</f>
        <v>0</v>
      </c>
      <c r="E15" s="63">
        <f>+'24-01-321 Ind. Telecentros'!N39</f>
        <v>0</v>
      </c>
      <c r="F15" s="63">
        <f>+'24-01-321 Ind. Telecentros'!O39</f>
        <v>0</v>
      </c>
      <c r="G15" s="63">
        <f>+'24-01-321 Ind. Telecentros'!R39</f>
        <v>0</v>
      </c>
      <c r="H15" s="63">
        <f>+'24-01-321 Ind. Telecentros'!S39</f>
        <v>0</v>
      </c>
      <c r="I15" s="63">
        <f>+'24-01-321 Ind. Telecentros'!T39</f>
        <v>0</v>
      </c>
      <c r="J15" s="63">
        <f>+'24-01-321 Ind. Telecentros'!U39</f>
        <v>0</v>
      </c>
      <c r="K15" s="63">
        <f>+'24-01-321 Ind. Telecentros'!V39</f>
        <v>0</v>
      </c>
      <c r="L15" s="63">
        <f>+'24-01-321 Ind. Telecentros'!W39</f>
        <v>0</v>
      </c>
      <c r="M15" s="63">
        <f>+'24-01-321 Ind. Telecentros'!X39</f>
        <v>0</v>
      </c>
      <c r="N15" s="63">
        <f>+'24-01-321 Ind. Telecentros'!Y39</f>
        <v>0</v>
      </c>
      <c r="O15" s="63">
        <f>+'24-01-321 Ind. Telecentros'!Z39</f>
        <v>0</v>
      </c>
      <c r="P15" s="63">
        <f>+'24-01-321 Ind. Telecentros'!AA39</f>
        <v>0</v>
      </c>
      <c r="Q15" s="63">
        <f>+'24-01-321 Ind. Telecentros'!AB39</f>
        <v>0</v>
      </c>
      <c r="R15" s="63">
        <f>+'24-01-321 Ind. Telecentros'!AC39</f>
        <v>0</v>
      </c>
      <c r="S15" s="63">
        <f>+'24-01-321 Ind. Telecentros'!AD39</f>
        <v>0</v>
      </c>
      <c r="T15" s="63">
        <f>+'24-01-321 Ind. Telecentros'!AE39</f>
        <v>0</v>
      </c>
      <c r="U15" s="63">
        <f>+'24-01-321 Ind. Telecentros'!AF39</f>
        <v>0</v>
      </c>
      <c r="V15" s="63">
        <f>+'24-01-321 Ind. Telecentros'!AG39</f>
        <v>0</v>
      </c>
      <c r="W15" s="63">
        <f>+'24-01-321 Ind. Telecentros'!AH39</f>
        <v>0</v>
      </c>
      <c r="X15" s="86">
        <f>+'24-01-321 Ind. Telecentros'!AI39</f>
        <v>0</v>
      </c>
      <c r="Y15" s="86">
        <f>+'24-01-321 Ind. Telecentros'!AJ39</f>
        <v>0</v>
      </c>
    </row>
    <row r="16" spans="1:25" ht="24.75" customHeight="1" x14ac:dyDescent="0.25">
      <c r="A16" s="85" t="s">
        <v>62</v>
      </c>
      <c r="B16" s="63">
        <f>+'24-01-321 Ind. Telecentros'!J43</f>
        <v>0</v>
      </c>
      <c r="C16" s="63">
        <f>+'24-01-321 Ind. Telecentros'!K43</f>
        <v>0</v>
      </c>
      <c r="D16" s="63">
        <f>+'24-01-321 Ind. Telecentros'!M43</f>
        <v>0</v>
      </c>
      <c r="E16" s="63">
        <f>+'24-01-321 Ind. Telecentros'!N43</f>
        <v>0</v>
      </c>
      <c r="F16" s="63">
        <f>+'24-01-321 Ind. Telecentros'!O43</f>
        <v>0</v>
      </c>
      <c r="G16" s="63">
        <f>+'24-01-321 Ind. Telecentros'!R43</f>
        <v>0</v>
      </c>
      <c r="H16" s="63">
        <f>+'24-01-321 Ind. Telecentros'!S43</f>
        <v>0</v>
      </c>
      <c r="I16" s="63">
        <f>+'24-01-321 Ind. Telecentros'!T43</f>
        <v>0</v>
      </c>
      <c r="J16" s="63">
        <f>+'24-01-321 Ind. Telecentros'!U43</f>
        <v>0</v>
      </c>
      <c r="K16" s="63">
        <f>+'24-01-321 Ind. Telecentros'!V43</f>
        <v>0</v>
      </c>
      <c r="L16" s="63">
        <f>+'24-01-321 Ind. Telecentros'!W43</f>
        <v>0</v>
      </c>
      <c r="M16" s="63">
        <f>+'24-01-321 Ind. Telecentros'!X43</f>
        <v>0</v>
      </c>
      <c r="N16" s="63">
        <f>+'24-01-321 Ind. Telecentros'!Y43</f>
        <v>0</v>
      </c>
      <c r="O16" s="63">
        <f>+'24-01-321 Ind. Telecentros'!Z43</f>
        <v>0</v>
      </c>
      <c r="P16" s="63">
        <f>+'24-01-321 Ind. Telecentros'!AA43</f>
        <v>0</v>
      </c>
      <c r="Q16" s="63">
        <f>+'24-01-321 Ind. Telecentros'!AB43</f>
        <v>0</v>
      </c>
      <c r="R16" s="63">
        <f>+'24-01-321 Ind. Telecentros'!AC43</f>
        <v>0</v>
      </c>
      <c r="S16" s="63">
        <f>+'24-01-321 Ind. Telecentros'!AD43</f>
        <v>0</v>
      </c>
      <c r="T16" s="63">
        <f>+'24-01-321 Ind. Telecentros'!AE43</f>
        <v>0</v>
      </c>
      <c r="U16" s="63">
        <f>+'24-01-321 Ind. Telecentros'!AF43</f>
        <v>0</v>
      </c>
      <c r="V16" s="63">
        <f>+'24-01-321 Ind. Telecentros'!AG43</f>
        <v>0</v>
      </c>
      <c r="W16" s="63">
        <f>+'24-01-321 Ind. Telecentros'!AH43</f>
        <v>0</v>
      </c>
      <c r="X16" s="86">
        <f>+'24-01-321 Ind. Telecentros'!AI43</f>
        <v>0</v>
      </c>
      <c r="Y16" s="86">
        <f>+'24-01-321 Ind. Telecentros'!AJ43</f>
        <v>0</v>
      </c>
    </row>
    <row r="17" spans="1:25" ht="24.75" customHeight="1" x14ac:dyDescent="0.25">
      <c r="A17" s="85" t="s">
        <v>64</v>
      </c>
      <c r="B17" s="63">
        <f>+'24-01-321 Ind. Telecentros'!J47</f>
        <v>0</v>
      </c>
      <c r="C17" s="63">
        <f>+'24-01-321 Ind. Telecentros'!K47</f>
        <v>0</v>
      </c>
      <c r="D17" s="63">
        <f>+'24-01-321 Ind. Telecentros'!M47</f>
        <v>0</v>
      </c>
      <c r="E17" s="63">
        <f>+'24-01-321 Ind. Telecentros'!N47</f>
        <v>0</v>
      </c>
      <c r="F17" s="63">
        <f>+'24-01-321 Ind. Telecentros'!O47</f>
        <v>0</v>
      </c>
      <c r="G17" s="63">
        <f>+'24-01-321 Ind. Telecentros'!R47</f>
        <v>0</v>
      </c>
      <c r="H17" s="63">
        <f>+'24-01-321 Ind. Telecentros'!S47</f>
        <v>0</v>
      </c>
      <c r="I17" s="63">
        <f>+'24-01-321 Ind. Telecentros'!T47</f>
        <v>0</v>
      </c>
      <c r="J17" s="63">
        <f>+'24-01-321 Ind. Telecentros'!U47</f>
        <v>0</v>
      </c>
      <c r="K17" s="63">
        <f>+'24-01-321 Ind. Telecentros'!V47</f>
        <v>0</v>
      </c>
      <c r="L17" s="63">
        <f>+'24-01-321 Ind. Telecentros'!W47</f>
        <v>0</v>
      </c>
      <c r="M17" s="63">
        <f>+'24-01-321 Ind. Telecentros'!X47</f>
        <v>0</v>
      </c>
      <c r="N17" s="63">
        <f>+'24-01-321 Ind. Telecentros'!Y47</f>
        <v>0</v>
      </c>
      <c r="O17" s="63">
        <f>+'24-01-321 Ind. Telecentros'!Z47</f>
        <v>0</v>
      </c>
      <c r="P17" s="63">
        <f>+'24-01-321 Ind. Telecentros'!AA47</f>
        <v>0</v>
      </c>
      <c r="Q17" s="63">
        <f>+'24-01-321 Ind. Telecentros'!AB47</f>
        <v>0</v>
      </c>
      <c r="R17" s="63">
        <f>+'24-01-321 Ind. Telecentros'!AC47</f>
        <v>0</v>
      </c>
      <c r="S17" s="63">
        <f>+'24-01-321 Ind. Telecentros'!AD47</f>
        <v>0</v>
      </c>
      <c r="T17" s="63">
        <f>+'24-01-321 Ind. Telecentros'!AE47</f>
        <v>0</v>
      </c>
      <c r="U17" s="63">
        <f>+'24-01-321 Ind. Telecentros'!AF47</f>
        <v>0</v>
      </c>
      <c r="V17" s="63">
        <f>+'24-01-321 Ind. Telecentros'!AG47</f>
        <v>0</v>
      </c>
      <c r="W17" s="63">
        <f>+'24-01-321 Ind. Telecentros'!AH47</f>
        <v>0</v>
      </c>
      <c r="X17" s="86">
        <f>+'24-01-321 Ind. Telecentros'!AI47</f>
        <v>0</v>
      </c>
      <c r="Y17" s="86">
        <f>+'24-01-321 Ind. Telecentros'!AJ44</f>
        <v>0</v>
      </c>
    </row>
    <row r="18" spans="1:25" ht="24.75" customHeight="1" x14ac:dyDescent="0.25">
      <c r="A18" s="85" t="s">
        <v>66</v>
      </c>
      <c r="B18" s="63">
        <f>+'24-01-321 Ind. Telecentros'!J51</f>
        <v>0</v>
      </c>
      <c r="C18" s="63">
        <f>+'24-01-321 Ind. Telecentros'!K51</f>
        <v>0</v>
      </c>
      <c r="D18" s="63">
        <f>+'24-01-321 Ind. Telecentros'!M51</f>
        <v>0</v>
      </c>
      <c r="E18" s="63">
        <f>+'24-01-321 Ind. Telecentros'!N51</f>
        <v>0</v>
      </c>
      <c r="F18" s="63">
        <f>+'24-01-321 Ind. Telecentros'!O51</f>
        <v>0</v>
      </c>
      <c r="G18" s="63">
        <f>+'24-01-321 Ind. Telecentros'!R51</f>
        <v>0</v>
      </c>
      <c r="H18" s="63">
        <f>+'24-01-321 Ind. Telecentros'!S51</f>
        <v>0</v>
      </c>
      <c r="I18" s="63">
        <f>+'24-01-321 Ind. Telecentros'!T51</f>
        <v>0</v>
      </c>
      <c r="J18" s="63">
        <f>+'24-01-321 Ind. Telecentros'!U51</f>
        <v>0</v>
      </c>
      <c r="K18" s="63">
        <f>+'24-01-321 Ind. Telecentros'!V51</f>
        <v>0</v>
      </c>
      <c r="L18" s="63">
        <f>+'24-01-321 Ind. Telecentros'!W51</f>
        <v>0</v>
      </c>
      <c r="M18" s="63">
        <f>+'24-01-321 Ind. Telecentros'!X51</f>
        <v>0</v>
      </c>
      <c r="N18" s="63">
        <f>+'24-01-321 Ind. Telecentros'!Y51</f>
        <v>0</v>
      </c>
      <c r="O18" s="63">
        <f>+'24-01-321 Ind. Telecentros'!Z51</f>
        <v>0</v>
      </c>
      <c r="P18" s="63">
        <f>+'24-01-321 Ind. Telecentros'!AA51</f>
        <v>0</v>
      </c>
      <c r="Q18" s="63">
        <f>+'24-01-321 Ind. Telecentros'!AB51</f>
        <v>0</v>
      </c>
      <c r="R18" s="63">
        <f>+'24-01-321 Ind. Telecentros'!AC51</f>
        <v>0</v>
      </c>
      <c r="S18" s="63">
        <f>+'24-01-321 Ind. Telecentros'!AD51</f>
        <v>0</v>
      </c>
      <c r="T18" s="63">
        <f>+'24-01-321 Ind. Telecentros'!AE51</f>
        <v>0</v>
      </c>
      <c r="U18" s="63">
        <f>+'24-01-321 Ind. Telecentros'!AF51</f>
        <v>0</v>
      </c>
      <c r="V18" s="63">
        <f>+'24-01-321 Ind. Telecentros'!AG51</f>
        <v>0</v>
      </c>
      <c r="W18" s="63">
        <f>+'24-01-321 Ind. Telecentros'!AH51</f>
        <v>0</v>
      </c>
      <c r="X18" s="86">
        <f>+'24-01-321 Ind. Telecentros'!AI51</f>
        <v>0</v>
      </c>
      <c r="Y18" s="86">
        <f>+'24-01-321 Ind. Telecentros'!AJ51</f>
        <v>0</v>
      </c>
    </row>
    <row r="19" spans="1:25" ht="24.75" customHeight="1" x14ac:dyDescent="0.25">
      <c r="A19" s="85" t="s">
        <v>68</v>
      </c>
      <c r="B19" s="63">
        <f>+'24-01-321 Ind. Telecentros'!J55</f>
        <v>0</v>
      </c>
      <c r="C19" s="63">
        <f>+'24-01-321 Ind. Telecentros'!K55</f>
        <v>0</v>
      </c>
      <c r="D19" s="63">
        <f>+'24-01-321 Ind. Telecentros'!M55</f>
        <v>0</v>
      </c>
      <c r="E19" s="63">
        <f>+'24-01-321 Ind. Telecentros'!N55</f>
        <v>0</v>
      </c>
      <c r="F19" s="63">
        <f>+'24-01-321 Ind. Telecentros'!O55</f>
        <v>0</v>
      </c>
      <c r="G19" s="63">
        <f>+'24-01-321 Ind. Telecentros'!R55</f>
        <v>0</v>
      </c>
      <c r="H19" s="63">
        <f>+'24-01-321 Ind. Telecentros'!S55</f>
        <v>0</v>
      </c>
      <c r="I19" s="63">
        <f>+'24-01-321 Ind. Telecentros'!T55</f>
        <v>0</v>
      </c>
      <c r="J19" s="63">
        <f>+'24-01-321 Ind. Telecentros'!U55</f>
        <v>0</v>
      </c>
      <c r="K19" s="63">
        <f>+'24-01-321 Ind. Telecentros'!V55</f>
        <v>0</v>
      </c>
      <c r="L19" s="63">
        <f>+'24-01-321 Ind. Telecentros'!W55</f>
        <v>0</v>
      </c>
      <c r="M19" s="63">
        <f>+'24-01-321 Ind. Telecentros'!X55</f>
        <v>0</v>
      </c>
      <c r="N19" s="63">
        <f>+'24-01-321 Ind. Telecentros'!Y55</f>
        <v>0</v>
      </c>
      <c r="O19" s="63">
        <f>+'24-01-321 Ind. Telecentros'!Z55</f>
        <v>0</v>
      </c>
      <c r="P19" s="63">
        <f>+'24-01-321 Ind. Telecentros'!AA55</f>
        <v>0</v>
      </c>
      <c r="Q19" s="63">
        <f>+'24-01-321 Ind. Telecentros'!AB55</f>
        <v>0</v>
      </c>
      <c r="R19" s="63">
        <f>+'24-01-321 Ind. Telecentros'!AC55</f>
        <v>0</v>
      </c>
      <c r="S19" s="63">
        <f>+'24-01-321 Ind. Telecentros'!AD55</f>
        <v>0</v>
      </c>
      <c r="T19" s="63">
        <f>+'24-01-321 Ind. Telecentros'!AE55</f>
        <v>0</v>
      </c>
      <c r="U19" s="63">
        <f>+'24-01-321 Ind. Telecentros'!AF55</f>
        <v>0</v>
      </c>
      <c r="V19" s="63">
        <f>+'24-01-321 Ind. Telecentros'!AG55</f>
        <v>0</v>
      </c>
      <c r="W19" s="63">
        <f>+'24-01-321 Ind. Telecentros'!AH55</f>
        <v>0</v>
      </c>
      <c r="X19" s="86">
        <f>+'24-01-321 Ind. Telecentros'!AI55</f>
        <v>0</v>
      </c>
      <c r="Y19" s="86">
        <f>+'24-01-321 Ind. Telecentros'!AJ55</f>
        <v>0</v>
      </c>
    </row>
    <row r="20" spans="1:25" ht="24.75" customHeight="1" x14ac:dyDescent="0.25">
      <c r="A20" s="87" t="s">
        <v>70</v>
      </c>
      <c r="B20" s="63">
        <f>+'24-01-321 Ind. Telecentros'!J59</f>
        <v>0</v>
      </c>
      <c r="C20" s="63">
        <f>+'24-01-321 Ind. Telecentros'!K59</f>
        <v>0</v>
      </c>
      <c r="D20" s="63">
        <f>+'24-01-321 Ind. Telecentros'!M59</f>
        <v>0</v>
      </c>
      <c r="E20" s="63">
        <f>+'24-01-321 Ind. Telecentros'!N59</f>
        <v>0</v>
      </c>
      <c r="F20" s="63">
        <f>+'24-01-321 Ind. Telecentros'!O59</f>
        <v>0</v>
      </c>
      <c r="G20" s="63">
        <f>+'24-01-321 Ind. Telecentros'!R59</f>
        <v>0</v>
      </c>
      <c r="H20" s="63">
        <f>+'24-01-321 Ind. Telecentros'!S59</f>
        <v>0</v>
      </c>
      <c r="I20" s="63">
        <f>+'24-01-321 Ind. Telecentros'!T59</f>
        <v>0</v>
      </c>
      <c r="J20" s="63">
        <f>+'24-01-321 Ind. Telecentros'!U59</f>
        <v>0</v>
      </c>
      <c r="K20" s="63">
        <f>+'24-01-321 Ind. Telecentros'!V59</f>
        <v>0</v>
      </c>
      <c r="L20" s="63">
        <f>+'24-01-321 Ind. Telecentros'!W59</f>
        <v>0</v>
      </c>
      <c r="M20" s="63">
        <f>+'24-01-321 Ind. Telecentros'!X59</f>
        <v>0</v>
      </c>
      <c r="N20" s="63">
        <f>+'24-01-321 Ind. Telecentros'!Y59</f>
        <v>0</v>
      </c>
      <c r="O20" s="63">
        <f>+'24-01-321 Ind. Telecentros'!Z59</f>
        <v>0</v>
      </c>
      <c r="P20" s="63">
        <f>+'24-01-321 Ind. Telecentros'!AA59</f>
        <v>0</v>
      </c>
      <c r="Q20" s="63">
        <f>+'24-01-321 Ind. Telecentros'!AB59</f>
        <v>0</v>
      </c>
      <c r="R20" s="63">
        <f>+'24-01-321 Ind. Telecentros'!AC59</f>
        <v>0</v>
      </c>
      <c r="S20" s="63">
        <f>+'24-01-321 Ind. Telecentros'!AD59</f>
        <v>0</v>
      </c>
      <c r="T20" s="63">
        <f>+'24-01-321 Ind. Telecentros'!AE59</f>
        <v>0</v>
      </c>
      <c r="U20" s="63">
        <f>+'24-01-321 Ind. Telecentros'!AF59</f>
        <v>0</v>
      </c>
      <c r="V20" s="63">
        <f>+'24-01-321 Ind. Telecentros'!AG59</f>
        <v>0</v>
      </c>
      <c r="W20" s="63">
        <f>+'24-01-321 Ind. Telecentros'!AH59</f>
        <v>0</v>
      </c>
      <c r="X20" s="86">
        <f>+'24-01-321 Ind. Telecentros'!AI59</f>
        <v>0</v>
      </c>
      <c r="Y20" s="86">
        <f>+'24-01-321 Ind. Telecentros'!AJ59</f>
        <v>0</v>
      </c>
    </row>
    <row r="21" spans="1:25" ht="24.75" customHeight="1" x14ac:dyDescent="0.25">
      <c r="A21" s="87" t="s">
        <v>72</v>
      </c>
      <c r="B21" s="63">
        <f>+'24-01-321 Ind. Telecentros'!J63</f>
        <v>0</v>
      </c>
      <c r="C21" s="63">
        <f>+'24-01-321 Ind. Telecentros'!K63</f>
        <v>0</v>
      </c>
      <c r="D21" s="63">
        <f>+'24-01-321 Ind. Telecentros'!M63</f>
        <v>0</v>
      </c>
      <c r="E21" s="63">
        <f>+'24-01-321 Ind. Telecentros'!N63</f>
        <v>0</v>
      </c>
      <c r="F21" s="63">
        <f>+'24-01-321 Ind. Telecentros'!O63</f>
        <v>0</v>
      </c>
      <c r="G21" s="63">
        <f>+'24-01-321 Ind. Telecentros'!R63</f>
        <v>0</v>
      </c>
      <c r="H21" s="63">
        <f>+'24-01-321 Ind. Telecentros'!S63</f>
        <v>0</v>
      </c>
      <c r="I21" s="63">
        <f>+'24-01-321 Ind. Telecentros'!T63</f>
        <v>0</v>
      </c>
      <c r="J21" s="63">
        <f>+'24-01-321 Ind. Telecentros'!U63</f>
        <v>0</v>
      </c>
      <c r="K21" s="63">
        <f>+'24-01-321 Ind. Telecentros'!V63</f>
        <v>0</v>
      </c>
      <c r="L21" s="63">
        <f>+'24-01-321 Ind. Telecentros'!W63</f>
        <v>0</v>
      </c>
      <c r="M21" s="63">
        <f>+'24-01-321 Ind. Telecentros'!X63</f>
        <v>0</v>
      </c>
      <c r="N21" s="63">
        <f>+'24-01-321 Ind. Telecentros'!Y63</f>
        <v>0</v>
      </c>
      <c r="O21" s="63">
        <f>+'24-01-321 Ind. Telecentros'!Z63</f>
        <v>0</v>
      </c>
      <c r="P21" s="63">
        <f>+'24-01-321 Ind. Telecentros'!AA63</f>
        <v>0</v>
      </c>
      <c r="Q21" s="63">
        <f>+'24-01-321 Ind. Telecentros'!AB63</f>
        <v>0</v>
      </c>
      <c r="R21" s="63">
        <f>+'24-01-321 Ind. Telecentros'!AC63</f>
        <v>0</v>
      </c>
      <c r="S21" s="63">
        <f>+'24-01-321 Ind. Telecentros'!AD63</f>
        <v>0</v>
      </c>
      <c r="T21" s="63">
        <f>+'24-01-321 Ind. Telecentros'!AE63</f>
        <v>0</v>
      </c>
      <c r="U21" s="63">
        <f>+'24-01-321 Ind. Telecentros'!AF63</f>
        <v>0</v>
      </c>
      <c r="V21" s="63">
        <f>+'24-01-321 Ind. Telecentros'!AG63</f>
        <v>0</v>
      </c>
      <c r="W21" s="63">
        <f>+'24-01-321 Ind. Telecentros'!AH63</f>
        <v>0</v>
      </c>
      <c r="X21" s="86">
        <f>+'24-01-321 Ind. Telecentros'!AI63</f>
        <v>0</v>
      </c>
      <c r="Y21" s="86">
        <f>+'24-01-321 Ind. Telecentros'!AJ63</f>
        <v>0</v>
      </c>
    </row>
    <row r="22" spans="1:25" ht="24.75" customHeight="1" x14ac:dyDescent="0.25">
      <c r="A22" s="87" t="s">
        <v>74</v>
      </c>
      <c r="B22" s="63">
        <f>+'24-01-321 Ind. Telecentros'!J67</f>
        <v>0</v>
      </c>
      <c r="C22" s="63">
        <f>+'24-01-321 Ind. Telecentros'!K67</f>
        <v>0</v>
      </c>
      <c r="D22" s="63">
        <f>+'24-01-321 Ind. Telecentros'!M67</f>
        <v>0</v>
      </c>
      <c r="E22" s="63">
        <f>+'24-01-321 Ind. Telecentros'!N67</f>
        <v>0</v>
      </c>
      <c r="F22" s="63">
        <f>+'24-01-321 Ind. Telecentros'!O67</f>
        <v>0</v>
      </c>
      <c r="G22" s="63">
        <f>+'24-01-321 Ind. Telecentros'!R67</f>
        <v>0</v>
      </c>
      <c r="H22" s="63">
        <f>+'24-01-321 Ind. Telecentros'!S67</f>
        <v>0</v>
      </c>
      <c r="I22" s="63">
        <f>+'24-01-321 Ind. Telecentros'!T67</f>
        <v>0</v>
      </c>
      <c r="J22" s="63">
        <f>+'24-01-321 Ind. Telecentros'!U67</f>
        <v>0</v>
      </c>
      <c r="K22" s="63">
        <f>+'24-01-321 Ind. Telecentros'!V67</f>
        <v>0</v>
      </c>
      <c r="L22" s="63">
        <f>+'24-01-321 Ind. Telecentros'!W67</f>
        <v>0</v>
      </c>
      <c r="M22" s="63">
        <f>+'24-01-321 Ind. Telecentros'!X67</f>
        <v>0</v>
      </c>
      <c r="N22" s="63">
        <f>+'24-01-321 Ind. Telecentros'!Y67</f>
        <v>0</v>
      </c>
      <c r="O22" s="63">
        <f>+'24-01-321 Ind. Telecentros'!Z67</f>
        <v>0</v>
      </c>
      <c r="P22" s="63">
        <f>+'24-01-321 Ind. Telecentros'!AA67</f>
        <v>0</v>
      </c>
      <c r="Q22" s="63">
        <f>+'24-01-321 Ind. Telecentros'!AB67</f>
        <v>0</v>
      </c>
      <c r="R22" s="63">
        <f>+'24-01-321 Ind. Telecentros'!AC67</f>
        <v>0</v>
      </c>
      <c r="S22" s="63">
        <f>+'24-01-321 Ind. Telecentros'!AD67</f>
        <v>0</v>
      </c>
      <c r="T22" s="63">
        <f>+'24-01-321 Ind. Telecentros'!AE67</f>
        <v>0</v>
      </c>
      <c r="U22" s="63">
        <f>+'24-01-321 Ind. Telecentros'!AF67</f>
        <v>0</v>
      </c>
      <c r="V22" s="63">
        <f>+'24-01-321 Ind. Telecentros'!AG67</f>
        <v>0</v>
      </c>
      <c r="W22" s="63">
        <f>+'24-01-321 Ind. Telecentros'!AH67</f>
        <v>0</v>
      </c>
      <c r="X22" s="86">
        <f>+'24-01-321 Ind. Telecentros'!AI67</f>
        <v>0</v>
      </c>
      <c r="Y22" s="86">
        <f>+'24-01-321 Ind. Telecentros'!AJ67</f>
        <v>0</v>
      </c>
    </row>
    <row r="23" spans="1:25" ht="24.75" customHeight="1" x14ac:dyDescent="0.25">
      <c r="A23" s="88" t="s">
        <v>76</v>
      </c>
      <c r="B23" s="63">
        <f>+'24-01-321 Ind. Telecentros'!J71</f>
        <v>1483013000</v>
      </c>
      <c r="C23" s="63">
        <f>+'24-01-321 Ind. Telecentros'!K71</f>
        <v>1483013000</v>
      </c>
      <c r="D23" s="63">
        <f>+'24-01-321 Ind. Telecentros'!M71</f>
        <v>0</v>
      </c>
      <c r="E23" s="63">
        <f>+'24-01-321 Ind. Telecentros'!N71</f>
        <v>0</v>
      </c>
      <c r="F23" s="63">
        <f>+'24-01-321 Ind. Telecentros'!O71</f>
        <v>0</v>
      </c>
      <c r="G23" s="63">
        <f>+'24-01-321 Ind. Telecentros'!R71</f>
        <v>0</v>
      </c>
      <c r="H23" s="63">
        <f>+'24-01-321 Ind. Telecentros'!S71</f>
        <v>0</v>
      </c>
      <c r="I23" s="63">
        <f>+'24-01-321 Ind. Telecentros'!T71</f>
        <v>370753250</v>
      </c>
      <c r="J23" s="63">
        <f>+'24-01-321 Ind. Telecentros'!U71</f>
        <v>370753250</v>
      </c>
      <c r="K23" s="63">
        <f>+'24-01-321 Ind. Telecentros'!V71</f>
        <v>0</v>
      </c>
      <c r="L23" s="63">
        <f>+'24-01-321 Ind. Telecentros'!W71</f>
        <v>0</v>
      </c>
      <c r="M23" s="63">
        <f>+'24-01-321 Ind. Telecentros'!X71</f>
        <v>0</v>
      </c>
      <c r="N23" s="63">
        <f>+'24-01-321 Ind. Telecentros'!Y71</f>
        <v>0</v>
      </c>
      <c r="O23" s="63">
        <f>+'24-01-321 Ind. Telecentros'!Z71</f>
        <v>0</v>
      </c>
      <c r="P23" s="63">
        <f>+'24-01-321 Ind. Telecentros'!AA71</f>
        <v>0</v>
      </c>
      <c r="Q23" s="63">
        <f>+'24-01-321 Ind. Telecentros'!AB71</f>
        <v>0</v>
      </c>
      <c r="R23" s="63">
        <f>+'24-01-321 Ind. Telecentros'!AC71</f>
        <v>0</v>
      </c>
      <c r="S23" s="63">
        <f>+'24-01-321 Ind. Telecentros'!AD71</f>
        <v>0</v>
      </c>
      <c r="T23" s="63">
        <f>+'24-01-321 Ind. Telecentros'!AE71</f>
        <v>0</v>
      </c>
      <c r="U23" s="63">
        <f>+'24-01-321 Ind. Telecentros'!AF71</f>
        <v>0</v>
      </c>
      <c r="V23" s="63">
        <f>+'24-01-321 Ind. Telecentros'!AG71</f>
        <v>0</v>
      </c>
      <c r="W23" s="63">
        <f>+'24-01-321 Ind. Telecentros'!AH71</f>
        <v>370753250</v>
      </c>
      <c r="X23" s="86">
        <f>+'24-01-321 Ind. Telecentros'!AI71</f>
        <v>0.25</v>
      </c>
      <c r="Y23" s="86">
        <f>+'24-01-321 Ind. Telecentros'!AJ71</f>
        <v>1</v>
      </c>
    </row>
    <row r="24" spans="1:25" ht="25.5" x14ac:dyDescent="0.25">
      <c r="A24" s="8" t="str">
        <f>"TOTAL ASIG."&amp;" "&amp;$A$5</f>
        <v>TOTAL ASIG. 24-01-321 "Fundación de las Familias - Programa Red Telecentros"</v>
      </c>
      <c r="B24" s="74">
        <f>SUM(B8:B23)</f>
        <v>1483013000</v>
      </c>
      <c r="C24" s="74">
        <f t="shared" ref="C24:V24" si="0">SUM(C8:C23)</f>
        <v>1483013000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370753250</v>
      </c>
      <c r="J24" s="74">
        <f t="shared" si="0"/>
        <v>370753250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370753250</v>
      </c>
      <c r="X24" s="89">
        <f>+'24-01-321 Ind. Telecentros'!AI72</f>
        <v>0.25</v>
      </c>
      <c r="Y24" s="89">
        <f>'24-01-321 Ind. Telecentros'!AJ72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Y41"/>
  <sheetViews>
    <sheetView topLeftCell="A10" zoomScaleNormal="100" workbookViewId="0">
      <selection activeCell="B16" sqref="B1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'24-03-409 Ind. UCAI'!A5:U5</f>
        <v>24-03-409 "Programa Asuntos Indígenas"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37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+'24-03-409 Ind. UCAI'!J11</f>
        <v>0</v>
      </c>
      <c r="C8" s="63">
        <f>+'24-03-409 Ind. UCAI'!K11</f>
        <v>0</v>
      </c>
      <c r="D8" s="63">
        <f>+'24-03-409 Ind. UCAI'!M11</f>
        <v>0</v>
      </c>
      <c r="E8" s="63">
        <f>+'24-03-409 Ind. UCAI'!N11</f>
        <v>0</v>
      </c>
      <c r="F8" s="63">
        <f>+'24-03-409 Ind. UCAI'!O11</f>
        <v>0</v>
      </c>
      <c r="G8" s="63">
        <f>+'24-03-409 Ind. UCAI'!R11</f>
        <v>0</v>
      </c>
      <c r="H8" s="63">
        <f>+'24-03-409 Ind. UCAI'!S11</f>
        <v>0</v>
      </c>
      <c r="I8" s="63">
        <f>+'24-03-409 Ind. UCAI'!T11</f>
        <v>0</v>
      </c>
      <c r="J8" s="63">
        <f>+'24-03-409 Ind. UCAI'!U11</f>
        <v>0</v>
      </c>
      <c r="K8" s="63">
        <f>+'24-03-409 Ind. UCAI'!V11</f>
        <v>0</v>
      </c>
      <c r="L8" s="63">
        <f>+'24-03-409 Ind. UCAI'!W11</f>
        <v>0</v>
      </c>
      <c r="M8" s="63">
        <f>+'24-03-409 Ind. UCAI'!X11</f>
        <v>0</v>
      </c>
      <c r="N8" s="63">
        <f>+'24-03-409 Ind. UCAI'!Y11</f>
        <v>0</v>
      </c>
      <c r="O8" s="63">
        <f>+'24-03-409 Ind. UCAI'!Z11</f>
        <v>0</v>
      </c>
      <c r="P8" s="63">
        <f>+'24-03-409 Ind. UCAI'!AA11</f>
        <v>0</v>
      </c>
      <c r="Q8" s="63">
        <f>+'24-03-409 Ind. UCAI'!AB11</f>
        <v>0</v>
      </c>
      <c r="R8" s="63">
        <f>+'24-03-409 Ind. UCAI'!AC11</f>
        <v>0</v>
      </c>
      <c r="S8" s="63">
        <f>+'24-03-409 Ind. UCAI'!AD11</f>
        <v>0</v>
      </c>
      <c r="T8" s="63">
        <f>+'24-03-409 Ind. UCAI'!AE11</f>
        <v>0</v>
      </c>
      <c r="U8" s="63">
        <f>+'24-03-409 Ind. UCAI'!AF11</f>
        <v>0</v>
      </c>
      <c r="V8" s="63">
        <f>+'24-03-409 Ind. UCAI'!AG11</f>
        <v>0</v>
      </c>
      <c r="W8" s="63">
        <f>+'24-03-409 Ind. UCAI'!AH11</f>
        <v>0</v>
      </c>
      <c r="X8" s="86">
        <f>+'24-03-409 Ind. UCAI'!AI11</f>
        <v>0</v>
      </c>
      <c r="Y8" s="86">
        <f>+'24-03-409 Ind. UCAI'!AJ11</f>
        <v>0</v>
      </c>
    </row>
    <row r="9" spans="1:25" ht="24.75" customHeight="1" x14ac:dyDescent="0.25">
      <c r="A9" s="85" t="s">
        <v>48</v>
      </c>
      <c r="B9" s="63">
        <f>+'24-03-409 Ind. UCAI'!J15</f>
        <v>0</v>
      </c>
      <c r="C9" s="63">
        <f>+'24-03-409 Ind. UCAI'!K15</f>
        <v>0</v>
      </c>
      <c r="D9" s="63">
        <f>+'24-03-409 Ind. UCAI'!M15</f>
        <v>0</v>
      </c>
      <c r="E9" s="63">
        <f>+'24-03-409 Ind. UCAI'!N15</f>
        <v>0</v>
      </c>
      <c r="F9" s="63">
        <f>+'24-03-409 Ind. UCAI'!O15</f>
        <v>0</v>
      </c>
      <c r="G9" s="63">
        <f>+'24-03-409 Ind. UCAI'!R15</f>
        <v>0</v>
      </c>
      <c r="H9" s="63">
        <f>+'24-03-409 Ind. UCAI'!S15</f>
        <v>0</v>
      </c>
      <c r="I9" s="63">
        <f>+'24-03-409 Ind. UCAI'!T15</f>
        <v>0</v>
      </c>
      <c r="J9" s="63">
        <f>+'24-03-409 Ind. UCAI'!U15</f>
        <v>0</v>
      </c>
      <c r="K9" s="63">
        <f>+'24-03-409 Ind. UCAI'!V15</f>
        <v>0</v>
      </c>
      <c r="L9" s="63">
        <f>+'24-03-409 Ind. UCAI'!W15</f>
        <v>0</v>
      </c>
      <c r="M9" s="63">
        <f>+'24-03-409 Ind. UCAI'!X15</f>
        <v>0</v>
      </c>
      <c r="N9" s="63">
        <f>+'24-03-409 Ind. UCAI'!Y15</f>
        <v>0</v>
      </c>
      <c r="O9" s="63">
        <f>+'24-03-409 Ind. UCAI'!Z15</f>
        <v>0</v>
      </c>
      <c r="P9" s="63">
        <f>+'24-03-409 Ind. UCAI'!AA15</f>
        <v>0</v>
      </c>
      <c r="Q9" s="63">
        <f>+'24-03-409 Ind. UCAI'!AB15</f>
        <v>0</v>
      </c>
      <c r="R9" s="63">
        <f>+'24-03-409 Ind. UCAI'!AC15</f>
        <v>0</v>
      </c>
      <c r="S9" s="63">
        <f>+'24-03-409 Ind. UCAI'!AD15</f>
        <v>0</v>
      </c>
      <c r="T9" s="63">
        <f>+'24-03-409 Ind. UCAI'!AE15</f>
        <v>0</v>
      </c>
      <c r="U9" s="63">
        <f>+'24-03-409 Ind. UCAI'!AF15</f>
        <v>0</v>
      </c>
      <c r="V9" s="63">
        <f>+'24-03-409 Ind. UCAI'!AG15</f>
        <v>0</v>
      </c>
      <c r="W9" s="63">
        <f>+'24-03-409 Ind. UCAI'!AH15</f>
        <v>0</v>
      </c>
      <c r="X9" s="86">
        <f>+'24-03-409 Ind. UCAI'!AI15</f>
        <v>0</v>
      </c>
      <c r="Y9" s="86">
        <f>+'24-03-409 Ind. UCAI'!AJ15</f>
        <v>0</v>
      </c>
    </row>
    <row r="10" spans="1:25" ht="24.75" customHeight="1" x14ac:dyDescent="0.25">
      <c r="A10" s="85" t="s">
        <v>50</v>
      </c>
      <c r="B10" s="63">
        <f>+'24-03-409 Ind. UCAI'!J19</f>
        <v>0</v>
      </c>
      <c r="C10" s="63">
        <f>+'24-03-409 Ind. UCAI'!K19</f>
        <v>0</v>
      </c>
      <c r="D10" s="63">
        <f>+'24-03-409 Ind. UCAI'!M19</f>
        <v>0</v>
      </c>
      <c r="E10" s="63">
        <f>+'24-03-409 Ind. UCAI'!N19</f>
        <v>0</v>
      </c>
      <c r="F10" s="63">
        <f>+'24-03-409 Ind. UCAI'!O19</f>
        <v>0</v>
      </c>
      <c r="G10" s="63">
        <f>+'24-03-409 Ind. UCAI'!R19</f>
        <v>0</v>
      </c>
      <c r="H10" s="63">
        <f>+'24-03-409 Ind. UCAI'!S19</f>
        <v>0</v>
      </c>
      <c r="I10" s="63">
        <f>+'24-03-409 Ind. UCAI'!T19</f>
        <v>0</v>
      </c>
      <c r="J10" s="63">
        <f>+'24-03-409 Ind. UCAI'!U19</f>
        <v>0</v>
      </c>
      <c r="K10" s="63">
        <f>+'24-03-409 Ind. UCAI'!V19</f>
        <v>0</v>
      </c>
      <c r="L10" s="63">
        <f>+'24-03-409 Ind. UCAI'!W19</f>
        <v>0</v>
      </c>
      <c r="M10" s="63">
        <f>+'24-03-409 Ind. UCAI'!X19</f>
        <v>0</v>
      </c>
      <c r="N10" s="63">
        <f>+'24-03-409 Ind. UCAI'!Y19</f>
        <v>0</v>
      </c>
      <c r="O10" s="63">
        <f>+'24-03-409 Ind. UCAI'!Z19</f>
        <v>0</v>
      </c>
      <c r="P10" s="63">
        <f>+'24-03-409 Ind. UCAI'!AA19</f>
        <v>0</v>
      </c>
      <c r="Q10" s="63">
        <f>+'24-03-409 Ind. UCAI'!AB19</f>
        <v>0</v>
      </c>
      <c r="R10" s="63">
        <f>+'24-03-409 Ind. UCAI'!AC19</f>
        <v>0</v>
      </c>
      <c r="S10" s="63">
        <f>+'24-03-409 Ind. UCAI'!AD19</f>
        <v>0</v>
      </c>
      <c r="T10" s="63">
        <f>+'24-03-409 Ind. UCAI'!AE19</f>
        <v>0</v>
      </c>
      <c r="U10" s="63">
        <f>+'24-03-409 Ind. UCAI'!AF19</f>
        <v>0</v>
      </c>
      <c r="V10" s="63">
        <f>+'24-03-409 Ind. UCAI'!AG19</f>
        <v>0</v>
      </c>
      <c r="W10" s="63">
        <f>+'24-03-409 Ind. UCAI'!AH19</f>
        <v>0</v>
      </c>
      <c r="X10" s="86">
        <f>+'24-03-409 Ind. UCAI'!AI19</f>
        <v>0</v>
      </c>
      <c r="Y10" s="86">
        <f>+'24-03-409 Ind. UCAI'!AJ19</f>
        <v>0</v>
      </c>
    </row>
    <row r="11" spans="1:25" ht="24.75" customHeight="1" x14ac:dyDescent="0.25">
      <c r="A11" s="85" t="s">
        <v>52</v>
      </c>
      <c r="B11" s="63">
        <f>+'24-03-409 Ind. UCAI'!J23</f>
        <v>0</v>
      </c>
      <c r="C11" s="63">
        <f>+'24-03-409 Ind. UCAI'!K23</f>
        <v>0</v>
      </c>
      <c r="D11" s="63">
        <f>+'24-03-409 Ind. UCAI'!M23</f>
        <v>0</v>
      </c>
      <c r="E11" s="63">
        <f>+'24-03-409 Ind. UCAI'!N23</f>
        <v>0</v>
      </c>
      <c r="F11" s="63">
        <f>+'24-03-409 Ind. UCAI'!O23</f>
        <v>0</v>
      </c>
      <c r="G11" s="63">
        <f>+'24-03-409 Ind. UCAI'!R23</f>
        <v>0</v>
      </c>
      <c r="H11" s="63">
        <f>+'24-03-409 Ind. UCAI'!S23</f>
        <v>0</v>
      </c>
      <c r="I11" s="63">
        <f>+'24-03-409 Ind. UCAI'!T23</f>
        <v>0</v>
      </c>
      <c r="J11" s="63">
        <f>+'24-03-409 Ind. UCAI'!U23</f>
        <v>0</v>
      </c>
      <c r="K11" s="63">
        <f>+'24-03-409 Ind. UCAI'!V23</f>
        <v>0</v>
      </c>
      <c r="L11" s="63">
        <f>+'24-03-409 Ind. UCAI'!W23</f>
        <v>0</v>
      </c>
      <c r="M11" s="63">
        <f>+'24-03-409 Ind. UCAI'!X23</f>
        <v>0</v>
      </c>
      <c r="N11" s="63">
        <f>+'24-03-409 Ind. UCAI'!Y23</f>
        <v>0</v>
      </c>
      <c r="O11" s="63">
        <f>+'24-03-409 Ind. UCAI'!Z23</f>
        <v>0</v>
      </c>
      <c r="P11" s="63">
        <f>+'24-03-409 Ind. UCAI'!AA23</f>
        <v>0</v>
      </c>
      <c r="Q11" s="63">
        <f>+'24-03-409 Ind. UCAI'!AB23</f>
        <v>0</v>
      </c>
      <c r="R11" s="63">
        <f>+'24-03-409 Ind. UCAI'!AC23</f>
        <v>0</v>
      </c>
      <c r="S11" s="63">
        <f>+'24-03-409 Ind. UCAI'!AD23</f>
        <v>0</v>
      </c>
      <c r="T11" s="63">
        <f>+'24-03-409 Ind. UCAI'!AE23</f>
        <v>0</v>
      </c>
      <c r="U11" s="63">
        <f>+'24-03-409 Ind. UCAI'!AF23</f>
        <v>0</v>
      </c>
      <c r="V11" s="63">
        <f>+'24-03-409 Ind. UCAI'!AG23</f>
        <v>0</v>
      </c>
      <c r="W11" s="63">
        <f>+'24-03-409 Ind. UCAI'!AH23</f>
        <v>0</v>
      </c>
      <c r="X11" s="86">
        <f>+'24-03-409 Ind. UCAI'!AI23</f>
        <v>0</v>
      </c>
      <c r="Y11" s="86">
        <f>+'24-03-409 Ind. UCAI'!AJ23</f>
        <v>0</v>
      </c>
    </row>
    <row r="12" spans="1:25" ht="24.75" customHeight="1" x14ac:dyDescent="0.25">
      <c r="A12" s="85" t="s">
        <v>54</v>
      </c>
      <c r="B12" s="63">
        <f>+'24-03-409 Ind. UCAI'!J27</f>
        <v>0</v>
      </c>
      <c r="C12" s="63">
        <f>+'24-03-409 Ind. UCAI'!K27</f>
        <v>0</v>
      </c>
      <c r="D12" s="63">
        <f>+'24-03-409 Ind. UCAI'!M27</f>
        <v>0</v>
      </c>
      <c r="E12" s="63">
        <f>+'24-03-409 Ind. UCAI'!N27</f>
        <v>0</v>
      </c>
      <c r="F12" s="63">
        <f>+'24-03-409 Ind. UCAI'!O27</f>
        <v>0</v>
      </c>
      <c r="G12" s="63">
        <f>+'24-03-409 Ind. UCAI'!R27</f>
        <v>0</v>
      </c>
      <c r="H12" s="63">
        <f>+'24-03-409 Ind. UCAI'!S27</f>
        <v>0</v>
      </c>
      <c r="I12" s="63">
        <f>+'24-03-409 Ind. UCAI'!T27</f>
        <v>0</v>
      </c>
      <c r="J12" s="63">
        <f>+'24-03-409 Ind. UCAI'!U27</f>
        <v>0</v>
      </c>
      <c r="K12" s="63">
        <f>+'24-03-409 Ind. UCAI'!V27</f>
        <v>0</v>
      </c>
      <c r="L12" s="63">
        <f>+'24-03-409 Ind. UCAI'!W27</f>
        <v>0</v>
      </c>
      <c r="M12" s="63">
        <f>+'24-03-409 Ind. UCAI'!X27</f>
        <v>0</v>
      </c>
      <c r="N12" s="63">
        <f>+'24-03-409 Ind. UCAI'!Y27</f>
        <v>0</v>
      </c>
      <c r="O12" s="63">
        <f>+'24-03-409 Ind. UCAI'!Z27</f>
        <v>0</v>
      </c>
      <c r="P12" s="63">
        <f>+'24-03-409 Ind. UCAI'!AA27</f>
        <v>0</v>
      </c>
      <c r="Q12" s="63">
        <f>+'24-03-409 Ind. UCAI'!AB27</f>
        <v>0</v>
      </c>
      <c r="R12" s="63">
        <f>+'24-03-409 Ind. UCAI'!AC27</f>
        <v>0</v>
      </c>
      <c r="S12" s="63">
        <f>+'24-03-409 Ind. UCAI'!AD27</f>
        <v>0</v>
      </c>
      <c r="T12" s="63">
        <f>+'24-03-409 Ind. UCAI'!AE27</f>
        <v>0</v>
      </c>
      <c r="U12" s="63">
        <f>+'24-03-409 Ind. UCAI'!AF27</f>
        <v>0</v>
      </c>
      <c r="V12" s="63">
        <f>+'24-03-409 Ind. UCAI'!AG27</f>
        <v>0</v>
      </c>
      <c r="W12" s="63">
        <f>+'24-03-409 Ind. UCAI'!AH27</f>
        <v>0</v>
      </c>
      <c r="X12" s="86">
        <f>+'24-03-409 Ind. UCAI'!AI27</f>
        <v>0</v>
      </c>
      <c r="Y12" s="86">
        <f>+'24-03-409 Ind. UCAI'!AJ27</f>
        <v>0</v>
      </c>
    </row>
    <row r="13" spans="1:25" ht="24.75" customHeight="1" x14ac:dyDescent="0.25">
      <c r="A13" s="85" t="s">
        <v>56</v>
      </c>
      <c r="B13" s="63">
        <f>+'24-03-409 Ind. UCAI'!J31</f>
        <v>0</v>
      </c>
      <c r="C13" s="63">
        <f>+'24-03-409 Ind. UCAI'!K31</f>
        <v>0</v>
      </c>
      <c r="D13" s="63">
        <f>+'24-03-409 Ind. UCAI'!M31</f>
        <v>0</v>
      </c>
      <c r="E13" s="63">
        <f>+'24-03-409 Ind. UCAI'!N31</f>
        <v>0</v>
      </c>
      <c r="F13" s="63">
        <f>+'24-03-409 Ind. UCAI'!O31</f>
        <v>0</v>
      </c>
      <c r="G13" s="63">
        <f>+'24-03-409 Ind. UCAI'!R31</f>
        <v>0</v>
      </c>
      <c r="H13" s="63">
        <f>+'24-03-409 Ind. UCAI'!S31</f>
        <v>0</v>
      </c>
      <c r="I13" s="63">
        <f>+'24-03-409 Ind. UCAI'!T31</f>
        <v>0</v>
      </c>
      <c r="J13" s="63">
        <f>+'24-03-409 Ind. UCAI'!U31</f>
        <v>0</v>
      </c>
      <c r="K13" s="63">
        <f>+'24-03-409 Ind. UCAI'!V31</f>
        <v>0</v>
      </c>
      <c r="L13" s="63">
        <f>+'24-03-409 Ind. UCAI'!W31</f>
        <v>0</v>
      </c>
      <c r="M13" s="63">
        <f>+'24-03-409 Ind. UCAI'!X31</f>
        <v>0</v>
      </c>
      <c r="N13" s="63">
        <f>+'24-03-409 Ind. UCAI'!Y31</f>
        <v>0</v>
      </c>
      <c r="O13" s="63">
        <f>+'24-03-409 Ind. UCAI'!Z31</f>
        <v>0</v>
      </c>
      <c r="P13" s="63">
        <f>+'24-03-409 Ind. UCAI'!AA31</f>
        <v>0</v>
      </c>
      <c r="Q13" s="63">
        <f>+'24-03-409 Ind. UCAI'!AB31</f>
        <v>0</v>
      </c>
      <c r="R13" s="63">
        <f>+'24-03-409 Ind. UCAI'!AC31</f>
        <v>0</v>
      </c>
      <c r="S13" s="63">
        <f>+'24-03-409 Ind. UCAI'!AD31</f>
        <v>0</v>
      </c>
      <c r="T13" s="63">
        <f>+'24-03-409 Ind. UCAI'!AE31</f>
        <v>0</v>
      </c>
      <c r="U13" s="63">
        <f>+'24-03-409 Ind. UCAI'!AF31</f>
        <v>0</v>
      </c>
      <c r="V13" s="63">
        <f>+'24-03-409 Ind. UCAI'!AG31</f>
        <v>0</v>
      </c>
      <c r="W13" s="63">
        <f>+'24-03-409 Ind. UCAI'!AH31</f>
        <v>0</v>
      </c>
      <c r="X13" s="86">
        <f>+'24-03-409 Ind. UCAI'!AI31</f>
        <v>0</v>
      </c>
      <c r="Y13" s="86">
        <f>+'24-03-409 Ind. UCAI'!AJ31</f>
        <v>0</v>
      </c>
    </row>
    <row r="14" spans="1:25" ht="24.75" customHeight="1" x14ac:dyDescent="0.25">
      <c r="A14" s="85" t="s">
        <v>58</v>
      </c>
      <c r="B14" s="63">
        <f>+'24-03-409 Ind. UCAI'!J35</f>
        <v>0</v>
      </c>
      <c r="C14" s="63">
        <f>+'24-03-409 Ind. UCAI'!K35</f>
        <v>0</v>
      </c>
      <c r="D14" s="63">
        <f>+'24-03-409 Ind. UCAI'!M35</f>
        <v>0</v>
      </c>
      <c r="E14" s="63">
        <f>+'24-03-409 Ind. UCAI'!N35</f>
        <v>0</v>
      </c>
      <c r="F14" s="63">
        <f>+'24-03-409 Ind. UCAI'!O35</f>
        <v>0</v>
      </c>
      <c r="G14" s="63">
        <f>+'24-03-409 Ind. UCAI'!R35</f>
        <v>0</v>
      </c>
      <c r="H14" s="63">
        <f>+'24-03-409 Ind. UCAI'!S35</f>
        <v>0</v>
      </c>
      <c r="I14" s="63">
        <f>+'24-03-409 Ind. UCAI'!T35</f>
        <v>0</v>
      </c>
      <c r="J14" s="63">
        <f>+'24-03-409 Ind. UCAI'!U35</f>
        <v>0</v>
      </c>
      <c r="K14" s="63">
        <f>+'24-03-409 Ind. UCAI'!V35</f>
        <v>0</v>
      </c>
      <c r="L14" s="63">
        <f>+'24-03-409 Ind. UCAI'!W35</f>
        <v>0</v>
      </c>
      <c r="M14" s="63">
        <f>+'24-03-409 Ind. UCAI'!X35</f>
        <v>0</v>
      </c>
      <c r="N14" s="63">
        <f>+'24-03-409 Ind. UCAI'!Y35</f>
        <v>0</v>
      </c>
      <c r="O14" s="63">
        <f>+'24-03-409 Ind. UCAI'!Z35</f>
        <v>0</v>
      </c>
      <c r="P14" s="63">
        <f>+'24-03-409 Ind. UCAI'!AA35</f>
        <v>0</v>
      </c>
      <c r="Q14" s="63">
        <f>+'24-03-409 Ind. UCAI'!AB35</f>
        <v>0</v>
      </c>
      <c r="R14" s="63">
        <f>+'24-03-409 Ind. UCAI'!AC35</f>
        <v>0</v>
      </c>
      <c r="S14" s="63">
        <f>+'24-03-409 Ind. UCAI'!AD35</f>
        <v>0</v>
      </c>
      <c r="T14" s="63">
        <f>+'24-03-409 Ind. UCAI'!AE35</f>
        <v>0</v>
      </c>
      <c r="U14" s="63">
        <f>+'24-03-409 Ind. UCAI'!AF35</f>
        <v>0</v>
      </c>
      <c r="V14" s="63">
        <f>+'24-03-409 Ind. UCAI'!AG35</f>
        <v>0</v>
      </c>
      <c r="W14" s="63">
        <f>+'24-03-409 Ind. UCAI'!AH35</f>
        <v>0</v>
      </c>
      <c r="X14" s="86">
        <f>+'24-03-409 Ind. UCAI'!AI35</f>
        <v>0</v>
      </c>
      <c r="Y14" s="86">
        <f>+'24-03-409 Ind. UCAI'!AJ35</f>
        <v>0</v>
      </c>
    </row>
    <row r="15" spans="1:25" ht="24.75" customHeight="1" x14ac:dyDescent="0.25">
      <c r="A15" s="85" t="s">
        <v>60</v>
      </c>
      <c r="B15" s="63">
        <f>+'24-03-409 Ind. UCAI'!J39</f>
        <v>0</v>
      </c>
      <c r="C15" s="63">
        <f>+'24-03-409 Ind. UCAI'!K39</f>
        <v>0</v>
      </c>
      <c r="D15" s="63">
        <f>+'24-03-409 Ind. UCAI'!M39</f>
        <v>0</v>
      </c>
      <c r="E15" s="63">
        <f>+'24-03-409 Ind. UCAI'!N39</f>
        <v>0</v>
      </c>
      <c r="F15" s="63">
        <f>+'24-03-409 Ind. UCAI'!O39</f>
        <v>0</v>
      </c>
      <c r="G15" s="63">
        <f>+'24-03-409 Ind. UCAI'!R39</f>
        <v>0</v>
      </c>
      <c r="H15" s="63">
        <f>+'24-03-409 Ind. UCAI'!S39</f>
        <v>0</v>
      </c>
      <c r="I15" s="63">
        <f>+'24-03-409 Ind. UCAI'!T39</f>
        <v>0</v>
      </c>
      <c r="J15" s="63">
        <f>+'24-03-409 Ind. UCAI'!U39</f>
        <v>0</v>
      </c>
      <c r="K15" s="63">
        <f>+'24-03-409 Ind. UCAI'!V39</f>
        <v>0</v>
      </c>
      <c r="L15" s="63">
        <f>+'24-03-409 Ind. UCAI'!W39</f>
        <v>0</v>
      </c>
      <c r="M15" s="63">
        <f>+'24-03-409 Ind. UCAI'!X39</f>
        <v>0</v>
      </c>
      <c r="N15" s="63">
        <f>+'24-03-409 Ind. UCAI'!Y39</f>
        <v>0</v>
      </c>
      <c r="O15" s="63">
        <f>+'24-03-409 Ind. UCAI'!Z39</f>
        <v>0</v>
      </c>
      <c r="P15" s="63">
        <f>+'24-03-409 Ind. UCAI'!AA39</f>
        <v>0</v>
      </c>
      <c r="Q15" s="63">
        <f>+'24-03-409 Ind. UCAI'!AB39</f>
        <v>0</v>
      </c>
      <c r="R15" s="63">
        <f>+'24-03-409 Ind. UCAI'!AC39</f>
        <v>0</v>
      </c>
      <c r="S15" s="63">
        <f>+'24-03-409 Ind. UCAI'!AD39</f>
        <v>0</v>
      </c>
      <c r="T15" s="63">
        <f>+'24-03-409 Ind. UCAI'!AE39</f>
        <v>0</v>
      </c>
      <c r="U15" s="63">
        <f>+'24-03-409 Ind. UCAI'!AF39</f>
        <v>0</v>
      </c>
      <c r="V15" s="63">
        <f>+'24-03-409 Ind. UCAI'!AG39</f>
        <v>0</v>
      </c>
      <c r="W15" s="63">
        <f>+'24-03-409 Ind. UCAI'!AH39</f>
        <v>0</v>
      </c>
      <c r="X15" s="86">
        <f>+'24-03-409 Ind. UCAI'!AI39</f>
        <v>0</v>
      </c>
      <c r="Y15" s="86">
        <f>+'24-03-409 Ind. UCAI'!AJ39</f>
        <v>0</v>
      </c>
    </row>
    <row r="16" spans="1:25" ht="24.75" customHeight="1" x14ac:dyDescent="0.25">
      <c r="A16" s="85" t="s">
        <v>62</v>
      </c>
      <c r="B16" s="63">
        <f>+'24-03-409 Ind. UCAI'!J43</f>
        <v>0</v>
      </c>
      <c r="C16" s="63">
        <f>+'24-03-409 Ind. UCAI'!K43</f>
        <v>0</v>
      </c>
      <c r="D16" s="63">
        <f>+'24-03-409 Ind. UCAI'!M43</f>
        <v>0</v>
      </c>
      <c r="E16" s="63">
        <f>+'24-03-409 Ind. UCAI'!N43</f>
        <v>0</v>
      </c>
      <c r="F16" s="63">
        <f>+'24-03-409 Ind. UCAI'!O43</f>
        <v>0</v>
      </c>
      <c r="G16" s="63">
        <f>+'24-03-409 Ind. UCAI'!R43</f>
        <v>0</v>
      </c>
      <c r="H16" s="63">
        <f>+'24-03-409 Ind. UCAI'!S43</f>
        <v>0</v>
      </c>
      <c r="I16" s="63">
        <f>+'24-03-409 Ind. UCAI'!T43</f>
        <v>0</v>
      </c>
      <c r="J16" s="63">
        <f>+'24-03-409 Ind. UCAI'!U43</f>
        <v>0</v>
      </c>
      <c r="K16" s="63">
        <f>+'24-03-409 Ind. UCAI'!V43</f>
        <v>0</v>
      </c>
      <c r="L16" s="63">
        <f>+'24-03-409 Ind. UCAI'!W43</f>
        <v>0</v>
      </c>
      <c r="M16" s="63">
        <f>+'24-03-409 Ind. UCAI'!X43</f>
        <v>0</v>
      </c>
      <c r="N16" s="63">
        <f>+'24-03-409 Ind. UCAI'!Y43</f>
        <v>0</v>
      </c>
      <c r="O16" s="63">
        <f>+'24-03-409 Ind. UCAI'!Z43</f>
        <v>0</v>
      </c>
      <c r="P16" s="63">
        <f>+'24-03-409 Ind. UCAI'!AA43</f>
        <v>0</v>
      </c>
      <c r="Q16" s="63">
        <f>+'24-03-409 Ind. UCAI'!AB43</f>
        <v>0</v>
      </c>
      <c r="R16" s="63">
        <f>+'24-03-409 Ind. UCAI'!AC43</f>
        <v>0</v>
      </c>
      <c r="S16" s="63">
        <f>+'24-03-409 Ind. UCAI'!AD43</f>
        <v>0</v>
      </c>
      <c r="T16" s="63">
        <f>+'24-03-409 Ind. UCAI'!AE43</f>
        <v>0</v>
      </c>
      <c r="U16" s="63">
        <f>+'24-03-409 Ind. UCAI'!AF43</f>
        <v>0</v>
      </c>
      <c r="V16" s="63">
        <f>+'24-03-409 Ind. UCAI'!AG43</f>
        <v>0</v>
      </c>
      <c r="W16" s="63">
        <f>+'24-03-409 Ind. UCAI'!AH43</f>
        <v>0</v>
      </c>
      <c r="X16" s="86">
        <f>+'24-03-409 Ind. UCAI'!AI43</f>
        <v>0</v>
      </c>
      <c r="Y16" s="86">
        <f>+'24-03-409 Ind. UCAI'!AJ43</f>
        <v>0</v>
      </c>
    </row>
    <row r="17" spans="1:25" ht="24.75" customHeight="1" x14ac:dyDescent="0.25">
      <c r="A17" s="85" t="s">
        <v>64</v>
      </c>
      <c r="B17" s="63">
        <f>+'24-03-409 Ind. UCAI'!J47</f>
        <v>0</v>
      </c>
      <c r="C17" s="63">
        <f>+'24-03-409 Ind. UCAI'!K47</f>
        <v>0</v>
      </c>
      <c r="D17" s="63">
        <f>+'24-03-409 Ind. UCAI'!M47</f>
        <v>0</v>
      </c>
      <c r="E17" s="63">
        <f>+'24-03-409 Ind. UCAI'!N47</f>
        <v>0</v>
      </c>
      <c r="F17" s="63">
        <f>+'24-03-409 Ind. UCAI'!O47</f>
        <v>0</v>
      </c>
      <c r="G17" s="63">
        <f>+'24-03-409 Ind. UCAI'!R47</f>
        <v>0</v>
      </c>
      <c r="H17" s="63">
        <f>+'24-03-409 Ind. UCAI'!S47</f>
        <v>0</v>
      </c>
      <c r="I17" s="63">
        <f>+'24-03-409 Ind. UCAI'!T47</f>
        <v>0</v>
      </c>
      <c r="J17" s="63">
        <f>+'24-03-409 Ind. UCAI'!U47</f>
        <v>0</v>
      </c>
      <c r="K17" s="63">
        <f>+'24-03-409 Ind. UCAI'!V47</f>
        <v>0</v>
      </c>
      <c r="L17" s="63">
        <f>+'24-03-409 Ind. UCAI'!W47</f>
        <v>0</v>
      </c>
      <c r="M17" s="63">
        <f>+'24-03-409 Ind. UCAI'!X47</f>
        <v>0</v>
      </c>
      <c r="N17" s="63">
        <f>+'24-03-409 Ind. UCAI'!Y47</f>
        <v>0</v>
      </c>
      <c r="O17" s="63">
        <f>+'24-03-409 Ind. UCAI'!Z47</f>
        <v>0</v>
      </c>
      <c r="P17" s="63">
        <f>+'24-03-409 Ind. UCAI'!AA47</f>
        <v>0</v>
      </c>
      <c r="Q17" s="63">
        <f>+'24-03-409 Ind. UCAI'!AB47</f>
        <v>0</v>
      </c>
      <c r="R17" s="63">
        <f>+'24-03-409 Ind. UCAI'!AC47</f>
        <v>0</v>
      </c>
      <c r="S17" s="63">
        <f>+'24-03-409 Ind. UCAI'!AD47</f>
        <v>0</v>
      </c>
      <c r="T17" s="63">
        <f>+'24-03-409 Ind. UCAI'!AE47</f>
        <v>0</v>
      </c>
      <c r="U17" s="63">
        <f>+'24-03-409 Ind. UCAI'!AF47</f>
        <v>0</v>
      </c>
      <c r="V17" s="63">
        <f>+'24-03-409 Ind. UCAI'!AG47</f>
        <v>0</v>
      </c>
      <c r="W17" s="63">
        <f>+'24-03-409 Ind. UCAI'!AH47</f>
        <v>0</v>
      </c>
      <c r="X17" s="86">
        <f>+'24-03-409 Ind. UCAI'!AI47</f>
        <v>0</v>
      </c>
      <c r="Y17" s="86">
        <f>+'24-03-409 Ind. UCAI'!AJ44</f>
        <v>0</v>
      </c>
    </row>
    <row r="18" spans="1:25" ht="24.75" customHeight="1" x14ac:dyDescent="0.25">
      <c r="A18" s="85" t="s">
        <v>66</v>
      </c>
      <c r="B18" s="63">
        <f>+'24-03-409 Ind. UCAI'!J51</f>
        <v>0</v>
      </c>
      <c r="C18" s="63">
        <f>+'24-03-409 Ind. UCAI'!K51</f>
        <v>0</v>
      </c>
      <c r="D18" s="63">
        <f>+'24-03-409 Ind. UCAI'!M51</f>
        <v>0</v>
      </c>
      <c r="E18" s="63">
        <f>+'24-03-409 Ind. UCAI'!N51</f>
        <v>0</v>
      </c>
      <c r="F18" s="63">
        <f>+'24-03-409 Ind. UCAI'!O51</f>
        <v>0</v>
      </c>
      <c r="G18" s="63">
        <f>+'24-03-409 Ind. UCAI'!R51</f>
        <v>0</v>
      </c>
      <c r="H18" s="63">
        <f>+'24-03-409 Ind. UCAI'!S51</f>
        <v>0</v>
      </c>
      <c r="I18" s="63">
        <f>+'24-03-409 Ind. UCAI'!T51</f>
        <v>0</v>
      </c>
      <c r="J18" s="63">
        <f>+'24-03-409 Ind. UCAI'!U51</f>
        <v>0</v>
      </c>
      <c r="K18" s="63">
        <f>+'24-03-409 Ind. UCAI'!V51</f>
        <v>0</v>
      </c>
      <c r="L18" s="63">
        <f>+'24-03-409 Ind. UCAI'!W51</f>
        <v>0</v>
      </c>
      <c r="M18" s="63">
        <f>+'24-03-409 Ind. UCAI'!X51</f>
        <v>0</v>
      </c>
      <c r="N18" s="63">
        <f>+'24-03-409 Ind. UCAI'!Y51</f>
        <v>0</v>
      </c>
      <c r="O18" s="63">
        <f>+'24-03-409 Ind. UCAI'!Z51</f>
        <v>0</v>
      </c>
      <c r="P18" s="63">
        <f>+'24-03-409 Ind. UCAI'!AA51</f>
        <v>0</v>
      </c>
      <c r="Q18" s="63">
        <f>+'24-03-409 Ind. UCAI'!AB51</f>
        <v>0</v>
      </c>
      <c r="R18" s="63">
        <f>+'24-03-409 Ind. UCAI'!AC51</f>
        <v>0</v>
      </c>
      <c r="S18" s="63">
        <f>+'24-03-409 Ind. UCAI'!AD51</f>
        <v>0</v>
      </c>
      <c r="T18" s="63">
        <f>+'24-03-409 Ind. UCAI'!AE51</f>
        <v>0</v>
      </c>
      <c r="U18" s="63">
        <f>+'24-03-409 Ind. UCAI'!AF51</f>
        <v>0</v>
      </c>
      <c r="V18" s="63">
        <f>+'24-03-409 Ind. UCAI'!AG51</f>
        <v>0</v>
      </c>
      <c r="W18" s="63">
        <f>+'24-03-409 Ind. UCAI'!AH51</f>
        <v>0</v>
      </c>
      <c r="X18" s="86">
        <f>+'24-03-409 Ind. UCAI'!AI51</f>
        <v>0</v>
      </c>
      <c r="Y18" s="86">
        <f>+'24-03-409 Ind. UCAI'!AJ51</f>
        <v>0</v>
      </c>
    </row>
    <row r="19" spans="1:25" ht="24.75" customHeight="1" x14ac:dyDescent="0.25">
      <c r="A19" s="85" t="s">
        <v>68</v>
      </c>
      <c r="B19" s="63">
        <f>+'24-03-409 Ind. UCAI'!J55</f>
        <v>0</v>
      </c>
      <c r="C19" s="63">
        <f>+'24-03-409 Ind. UCAI'!K55</f>
        <v>0</v>
      </c>
      <c r="D19" s="63">
        <f>+'24-03-409 Ind. UCAI'!M55</f>
        <v>0</v>
      </c>
      <c r="E19" s="63">
        <f>+'24-03-409 Ind. UCAI'!N55</f>
        <v>0</v>
      </c>
      <c r="F19" s="63">
        <f>+'24-03-409 Ind. UCAI'!O55</f>
        <v>0</v>
      </c>
      <c r="G19" s="63">
        <f>+'24-03-409 Ind. UCAI'!R55</f>
        <v>0</v>
      </c>
      <c r="H19" s="63">
        <f>+'24-03-409 Ind. UCAI'!S55</f>
        <v>0</v>
      </c>
      <c r="I19" s="63">
        <f>+'24-03-409 Ind. UCAI'!T55</f>
        <v>0</v>
      </c>
      <c r="J19" s="63">
        <f>+'24-03-409 Ind. UCAI'!U55</f>
        <v>0</v>
      </c>
      <c r="K19" s="63">
        <f>+'24-03-409 Ind. UCAI'!V55</f>
        <v>0</v>
      </c>
      <c r="L19" s="63">
        <f>+'24-03-409 Ind. UCAI'!W55</f>
        <v>0</v>
      </c>
      <c r="M19" s="63">
        <f>+'24-03-409 Ind. UCAI'!X55</f>
        <v>0</v>
      </c>
      <c r="N19" s="63">
        <f>+'24-03-409 Ind. UCAI'!Y55</f>
        <v>0</v>
      </c>
      <c r="O19" s="63">
        <f>+'24-03-409 Ind. UCAI'!Z55</f>
        <v>0</v>
      </c>
      <c r="P19" s="63">
        <f>+'24-03-409 Ind. UCAI'!AA55</f>
        <v>0</v>
      </c>
      <c r="Q19" s="63">
        <f>+'24-03-409 Ind. UCAI'!AB55</f>
        <v>0</v>
      </c>
      <c r="R19" s="63">
        <f>+'24-03-409 Ind. UCAI'!AC55</f>
        <v>0</v>
      </c>
      <c r="S19" s="63">
        <f>+'24-03-409 Ind. UCAI'!AD55</f>
        <v>0</v>
      </c>
      <c r="T19" s="63">
        <f>+'24-03-409 Ind. UCAI'!AE55</f>
        <v>0</v>
      </c>
      <c r="U19" s="63">
        <f>+'24-03-409 Ind. UCAI'!AF55</f>
        <v>0</v>
      </c>
      <c r="V19" s="63">
        <f>+'24-03-409 Ind. UCAI'!AG55</f>
        <v>0</v>
      </c>
      <c r="W19" s="63">
        <f>+'24-03-409 Ind. UCAI'!AH55</f>
        <v>0</v>
      </c>
      <c r="X19" s="86">
        <f>+'24-03-409 Ind. UCAI'!AI55</f>
        <v>0</v>
      </c>
      <c r="Y19" s="86">
        <f>+'24-03-409 Ind. UCAI'!AJ55</f>
        <v>0</v>
      </c>
    </row>
    <row r="20" spans="1:25" ht="24.75" customHeight="1" x14ac:dyDescent="0.25">
      <c r="A20" s="87" t="s">
        <v>70</v>
      </c>
      <c r="B20" s="63">
        <f>+'24-03-409 Ind. UCAI'!J59</f>
        <v>0</v>
      </c>
      <c r="C20" s="63">
        <f>+'24-03-409 Ind. UCAI'!K59</f>
        <v>0</v>
      </c>
      <c r="D20" s="63">
        <f>+'24-03-409 Ind. UCAI'!M59</f>
        <v>0</v>
      </c>
      <c r="E20" s="63">
        <f>+'24-03-409 Ind. UCAI'!N59</f>
        <v>0</v>
      </c>
      <c r="F20" s="63">
        <f>+'24-03-409 Ind. UCAI'!O59</f>
        <v>0</v>
      </c>
      <c r="G20" s="63">
        <f>+'24-03-409 Ind. UCAI'!R59</f>
        <v>0</v>
      </c>
      <c r="H20" s="63">
        <f>+'24-03-409 Ind. UCAI'!S59</f>
        <v>0</v>
      </c>
      <c r="I20" s="63">
        <f>+'24-03-409 Ind. UCAI'!T59</f>
        <v>0</v>
      </c>
      <c r="J20" s="63">
        <f>+'24-03-409 Ind. UCAI'!U59</f>
        <v>0</v>
      </c>
      <c r="K20" s="63">
        <f>+'24-03-409 Ind. UCAI'!V59</f>
        <v>0</v>
      </c>
      <c r="L20" s="63">
        <f>+'24-03-409 Ind. UCAI'!W59</f>
        <v>0</v>
      </c>
      <c r="M20" s="63">
        <f>+'24-03-409 Ind. UCAI'!X59</f>
        <v>0</v>
      </c>
      <c r="N20" s="63">
        <f>+'24-03-409 Ind. UCAI'!Y59</f>
        <v>0</v>
      </c>
      <c r="O20" s="63">
        <f>+'24-03-409 Ind. UCAI'!Z59</f>
        <v>0</v>
      </c>
      <c r="P20" s="63">
        <f>+'24-03-409 Ind. UCAI'!AA59</f>
        <v>0</v>
      </c>
      <c r="Q20" s="63">
        <f>+'24-03-409 Ind. UCAI'!AB59</f>
        <v>0</v>
      </c>
      <c r="R20" s="63">
        <f>+'24-03-409 Ind. UCAI'!AC59</f>
        <v>0</v>
      </c>
      <c r="S20" s="63">
        <f>+'24-03-409 Ind. UCAI'!AD59</f>
        <v>0</v>
      </c>
      <c r="T20" s="63">
        <f>+'24-03-409 Ind. UCAI'!AE59</f>
        <v>0</v>
      </c>
      <c r="U20" s="63">
        <f>+'24-03-409 Ind. UCAI'!AF59</f>
        <v>0</v>
      </c>
      <c r="V20" s="63">
        <f>+'24-03-409 Ind. UCAI'!AG59</f>
        <v>0</v>
      </c>
      <c r="W20" s="63">
        <f>+'24-03-409 Ind. UCAI'!AH59</f>
        <v>0</v>
      </c>
      <c r="X20" s="86">
        <f>+'24-03-409 Ind. UCAI'!AI59</f>
        <v>0</v>
      </c>
      <c r="Y20" s="86">
        <f>+'24-03-409 Ind. UCAI'!AJ59</f>
        <v>0</v>
      </c>
    </row>
    <row r="21" spans="1:25" ht="24.75" customHeight="1" x14ac:dyDescent="0.25">
      <c r="A21" s="87" t="s">
        <v>72</v>
      </c>
      <c r="B21" s="63">
        <f>+'24-03-409 Ind. UCAI'!J63</f>
        <v>240975</v>
      </c>
      <c r="C21" s="63">
        <f>+'24-03-409 Ind. UCAI'!K63</f>
        <v>240975</v>
      </c>
      <c r="D21" s="63">
        <f>+'24-03-409 Ind. UCAI'!M63</f>
        <v>0</v>
      </c>
      <c r="E21" s="63">
        <f>+'24-03-409 Ind. UCAI'!N63</f>
        <v>0</v>
      </c>
      <c r="F21" s="63">
        <f>+'24-03-409 Ind. UCAI'!O63</f>
        <v>0</v>
      </c>
      <c r="G21" s="63">
        <f>+'24-03-409 Ind. UCAI'!R63</f>
        <v>0</v>
      </c>
      <c r="H21" s="63">
        <f>+'24-03-409 Ind. UCAI'!S63</f>
        <v>0</v>
      </c>
      <c r="I21" s="63">
        <f>+'24-03-409 Ind. UCAI'!T63</f>
        <v>240975</v>
      </c>
      <c r="J21" s="63">
        <f>+'24-03-409 Ind. UCAI'!U63</f>
        <v>240975</v>
      </c>
      <c r="K21" s="63">
        <f>+'24-03-409 Ind. UCAI'!V63</f>
        <v>0</v>
      </c>
      <c r="L21" s="63">
        <f>+'24-03-409 Ind. UCAI'!W63</f>
        <v>0</v>
      </c>
      <c r="M21" s="63">
        <f>+'24-03-409 Ind. UCAI'!X63</f>
        <v>0</v>
      </c>
      <c r="N21" s="63">
        <f>+'24-03-409 Ind. UCAI'!Y63</f>
        <v>0</v>
      </c>
      <c r="O21" s="63">
        <f>+'24-03-409 Ind. UCAI'!Z63</f>
        <v>0</v>
      </c>
      <c r="P21" s="63">
        <f>+'24-03-409 Ind. UCAI'!AA63</f>
        <v>0</v>
      </c>
      <c r="Q21" s="63">
        <f>+'24-03-409 Ind. UCAI'!AB63</f>
        <v>0</v>
      </c>
      <c r="R21" s="63">
        <f>+'24-03-409 Ind. UCAI'!AC63</f>
        <v>0</v>
      </c>
      <c r="S21" s="63">
        <f>+'24-03-409 Ind. UCAI'!AD63</f>
        <v>0</v>
      </c>
      <c r="T21" s="63">
        <f>+'24-03-409 Ind. UCAI'!AE63</f>
        <v>0</v>
      </c>
      <c r="U21" s="63">
        <f>+'24-03-409 Ind. UCAI'!AF63</f>
        <v>0</v>
      </c>
      <c r="V21" s="63">
        <f>+'24-03-409 Ind. UCAI'!AG63</f>
        <v>0</v>
      </c>
      <c r="W21" s="63">
        <f>+'24-03-409 Ind. UCAI'!AH63</f>
        <v>240975</v>
      </c>
      <c r="X21" s="86">
        <f>+'24-03-409 Ind. UCAI'!AI63</f>
        <v>1</v>
      </c>
      <c r="Y21" s="86">
        <f>+'24-03-409 Ind. UCAI'!AJ63</f>
        <v>9.2455677348727758E-4</v>
      </c>
    </row>
    <row r="22" spans="1:25" ht="24.75" customHeight="1" x14ac:dyDescent="0.25">
      <c r="A22" s="87" t="s">
        <v>74</v>
      </c>
      <c r="B22" s="63">
        <f>+'24-03-409 Ind. UCAI'!J67</f>
        <v>0</v>
      </c>
      <c r="C22" s="63">
        <f>+'24-03-409 Ind. UCAI'!K67</f>
        <v>0</v>
      </c>
      <c r="D22" s="63">
        <f>+'24-03-409 Ind. UCAI'!M67</f>
        <v>0</v>
      </c>
      <c r="E22" s="63">
        <f>+'24-03-409 Ind. UCAI'!N67</f>
        <v>0</v>
      </c>
      <c r="F22" s="63">
        <f>+'24-03-409 Ind. UCAI'!O67</f>
        <v>0</v>
      </c>
      <c r="G22" s="63">
        <f>+'24-03-409 Ind. UCAI'!R67</f>
        <v>0</v>
      </c>
      <c r="H22" s="63">
        <f>+'24-03-409 Ind. UCAI'!S67</f>
        <v>0</v>
      </c>
      <c r="I22" s="63">
        <f>+'24-03-409 Ind. UCAI'!T67</f>
        <v>0</v>
      </c>
      <c r="J22" s="63">
        <f>+'24-03-409 Ind. UCAI'!U67</f>
        <v>0</v>
      </c>
      <c r="K22" s="63">
        <f>+'24-03-409 Ind. UCAI'!V67</f>
        <v>0</v>
      </c>
      <c r="L22" s="63">
        <f>+'24-03-409 Ind. UCAI'!W67</f>
        <v>0</v>
      </c>
      <c r="M22" s="63">
        <f>+'24-03-409 Ind. UCAI'!X67</f>
        <v>0</v>
      </c>
      <c r="N22" s="63">
        <f>+'24-03-409 Ind. UCAI'!Y67</f>
        <v>0</v>
      </c>
      <c r="O22" s="63">
        <f>+'24-03-409 Ind. UCAI'!Z67</f>
        <v>0</v>
      </c>
      <c r="P22" s="63">
        <f>+'24-03-409 Ind. UCAI'!AA67</f>
        <v>0</v>
      </c>
      <c r="Q22" s="63">
        <f>+'24-03-409 Ind. UCAI'!AB67</f>
        <v>0</v>
      </c>
      <c r="R22" s="63">
        <f>+'24-03-409 Ind. UCAI'!AC67</f>
        <v>0</v>
      </c>
      <c r="S22" s="63">
        <f>+'24-03-409 Ind. UCAI'!AD67</f>
        <v>0</v>
      </c>
      <c r="T22" s="63">
        <f>+'24-03-409 Ind. UCAI'!AE67</f>
        <v>0</v>
      </c>
      <c r="U22" s="63">
        <f>+'24-03-409 Ind. UCAI'!AF67</f>
        <v>0</v>
      </c>
      <c r="V22" s="63">
        <f>+'24-03-409 Ind. UCAI'!AG67</f>
        <v>0</v>
      </c>
      <c r="W22" s="63">
        <f>+'24-03-409 Ind. UCAI'!AH67</f>
        <v>0</v>
      </c>
      <c r="X22" s="86">
        <f>+'24-03-409 Ind. UCAI'!AI67</f>
        <v>0</v>
      </c>
      <c r="Y22" s="86">
        <f>+'24-03-409 Ind. UCAI'!AJ67</f>
        <v>0</v>
      </c>
    </row>
    <row r="23" spans="1:25" ht="24.75" customHeight="1" x14ac:dyDescent="0.25">
      <c r="A23" s="88" t="s">
        <v>76</v>
      </c>
      <c r="B23" s="63">
        <f>+'24-03-409 Ind. UCAI'!J71</f>
        <v>2175334025</v>
      </c>
      <c r="C23" s="63">
        <f>+'24-03-409 Ind. UCAI'!K71</f>
        <v>1809908951</v>
      </c>
      <c r="D23" s="63">
        <f>+'24-03-409 Ind. UCAI'!M71</f>
        <v>0</v>
      </c>
      <c r="E23" s="63">
        <f>+'24-03-409 Ind. UCAI'!N71</f>
        <v>0</v>
      </c>
      <c r="F23" s="63">
        <f>+'24-03-409 Ind. UCAI'!O71</f>
        <v>0</v>
      </c>
      <c r="G23" s="63">
        <f>+'24-03-409 Ind. UCAI'!R71</f>
        <v>0</v>
      </c>
      <c r="H23" s="63">
        <f>+'24-03-409 Ind. UCAI'!S71</f>
        <v>89275807</v>
      </c>
      <c r="I23" s="63">
        <f>+'24-03-409 Ind. UCAI'!T71</f>
        <v>48654610</v>
      </c>
      <c r="J23" s="63">
        <f>+'24-03-409 Ind. UCAI'!U71</f>
        <v>137930417</v>
      </c>
      <c r="K23" s="63">
        <f>+'24-03-409 Ind. UCAI'!V71</f>
        <v>39110096</v>
      </c>
      <c r="L23" s="63">
        <f>+'24-03-409 Ind. UCAI'!W71</f>
        <v>38455778</v>
      </c>
      <c r="M23" s="63">
        <f>+'24-03-409 Ind. UCAI'!X71</f>
        <v>44901136</v>
      </c>
      <c r="N23" s="63">
        <f>+'24-03-409 Ind. UCAI'!Y71</f>
        <v>122467010</v>
      </c>
      <c r="O23" s="63">
        <f>+'24-03-409 Ind. UCAI'!Z71</f>
        <v>0</v>
      </c>
      <c r="P23" s="63">
        <f>+'24-03-409 Ind. UCAI'!AA71</f>
        <v>0</v>
      </c>
      <c r="Q23" s="63">
        <f>+'24-03-409 Ind. UCAI'!AB71</f>
        <v>0</v>
      </c>
      <c r="R23" s="63">
        <f>+'24-03-409 Ind. UCAI'!AC71</f>
        <v>0</v>
      </c>
      <c r="S23" s="63">
        <f>+'24-03-409 Ind. UCAI'!AD71</f>
        <v>0</v>
      </c>
      <c r="T23" s="63">
        <f>+'24-03-409 Ind. UCAI'!AE71</f>
        <v>0</v>
      </c>
      <c r="U23" s="63">
        <f>+'24-03-409 Ind. UCAI'!AF71</f>
        <v>0</v>
      </c>
      <c r="V23" s="63">
        <f>+'24-03-409 Ind. UCAI'!AG71</f>
        <v>0</v>
      </c>
      <c r="W23" s="63">
        <f>+'24-03-409 Ind. UCAI'!AH71</f>
        <v>260397427</v>
      </c>
      <c r="X23" s="86">
        <f>+'24-03-409 Ind. UCAI'!AI71</f>
        <v>0.11970457134738192</v>
      </c>
      <c r="Y23" s="86">
        <f>+'24-03-409 Ind. UCAI'!AJ71</f>
        <v>0.99907544322651276</v>
      </c>
    </row>
    <row r="24" spans="1:25" ht="25.5" x14ac:dyDescent="0.25">
      <c r="A24" s="8" t="str">
        <f>"TOTAL ASIG."&amp;" "&amp;$A$5</f>
        <v>TOTAL ASIG. 24-03-409 "Programa Asuntos Indígenas"</v>
      </c>
      <c r="B24" s="74">
        <f>SUM(B8:B23)</f>
        <v>2175575000</v>
      </c>
      <c r="C24" s="74">
        <f t="shared" ref="C24:V24" si="0">SUM(C8:C23)</f>
        <v>1810149926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89275807</v>
      </c>
      <c r="I24" s="74">
        <f t="shared" si="0"/>
        <v>48895585</v>
      </c>
      <c r="J24" s="74">
        <f t="shared" si="0"/>
        <v>138171392</v>
      </c>
      <c r="K24" s="74">
        <f t="shared" si="0"/>
        <v>39110096</v>
      </c>
      <c r="L24" s="74">
        <f t="shared" si="0"/>
        <v>38455778</v>
      </c>
      <c r="M24" s="74">
        <f t="shared" si="0"/>
        <v>44901136</v>
      </c>
      <c r="N24" s="74">
        <f t="shared" si="0"/>
        <v>122467010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260638402</v>
      </c>
      <c r="X24" s="89">
        <f>+'24-03-409 Ind. UCAI'!AI72</f>
        <v>0.11980207623272009</v>
      </c>
      <c r="Y24" s="89">
        <f>'24-03-409 Ind. UCAI'!AJ72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DB91"/>
  <sheetViews>
    <sheetView topLeftCell="G43" zoomScaleNormal="100" workbookViewId="0">
      <selection activeCell="L71" sqref="L71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44" t="s">
        <v>886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27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2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17" t="s">
        <v>47</v>
      </c>
      <c r="B11" s="118"/>
      <c r="C11" s="119"/>
      <c r="D11" s="119"/>
      <c r="E11" s="119"/>
      <c r="F11" s="119"/>
      <c r="G11" s="119"/>
      <c r="H11" s="119"/>
      <c r="I11" s="120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9" t="s">
        <v>48</v>
      </c>
      <c r="B12" s="130"/>
      <c r="C12" s="130"/>
      <c r="D12" s="130"/>
      <c r="E12" s="13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32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33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17" t="s">
        <v>49</v>
      </c>
      <c r="B15" s="118"/>
      <c r="C15" s="119"/>
      <c r="D15" s="119"/>
      <c r="E15" s="119"/>
      <c r="F15" s="119"/>
      <c r="G15" s="119"/>
      <c r="H15" s="119"/>
      <c r="I15" s="120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9" t="s">
        <v>50</v>
      </c>
      <c r="B16" s="130"/>
      <c r="C16" s="130"/>
      <c r="D16" s="130"/>
      <c r="E16" s="13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27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28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17" t="s">
        <v>51</v>
      </c>
      <c r="B19" s="118"/>
      <c r="C19" s="119"/>
      <c r="D19" s="119"/>
      <c r="E19" s="119"/>
      <c r="F19" s="119"/>
      <c r="G19" s="119"/>
      <c r="H19" s="119"/>
      <c r="I19" s="120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9" t="s">
        <v>52</v>
      </c>
      <c r="B20" s="130"/>
      <c r="C20" s="130"/>
      <c r="D20" s="130"/>
      <c r="E20" s="13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27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28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17" t="s">
        <v>53</v>
      </c>
      <c r="B23" s="118"/>
      <c r="C23" s="119"/>
      <c r="D23" s="119"/>
      <c r="E23" s="119"/>
      <c r="F23" s="119"/>
      <c r="G23" s="119"/>
      <c r="H23" s="119"/>
      <c r="I23" s="120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9" t="s">
        <v>54</v>
      </c>
      <c r="B24" s="130"/>
      <c r="C24" s="130"/>
      <c r="D24" s="130"/>
      <c r="E24" s="13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27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28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17" t="s">
        <v>55</v>
      </c>
      <c r="B27" s="118"/>
      <c r="C27" s="119"/>
      <c r="D27" s="119"/>
      <c r="E27" s="119"/>
      <c r="F27" s="119"/>
      <c r="G27" s="119"/>
      <c r="H27" s="119"/>
      <c r="I27" s="120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9" t="s">
        <v>56</v>
      </c>
      <c r="B28" s="130"/>
      <c r="C28" s="130"/>
      <c r="D28" s="130"/>
      <c r="E28" s="13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27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28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17" t="s">
        <v>57</v>
      </c>
      <c r="B31" s="118"/>
      <c r="C31" s="119"/>
      <c r="D31" s="119"/>
      <c r="E31" s="119"/>
      <c r="F31" s="119"/>
      <c r="G31" s="119"/>
      <c r="H31" s="119"/>
      <c r="I31" s="120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9" t="s">
        <v>58</v>
      </c>
      <c r="B32" s="130"/>
      <c r="C32" s="130"/>
      <c r="D32" s="130"/>
      <c r="E32" s="13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27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28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17" t="s">
        <v>59</v>
      </c>
      <c r="B35" s="118"/>
      <c r="C35" s="119"/>
      <c r="D35" s="119"/>
      <c r="E35" s="119"/>
      <c r="F35" s="119"/>
      <c r="G35" s="119"/>
      <c r="H35" s="119"/>
      <c r="I35" s="120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9" t="s">
        <v>60</v>
      </c>
      <c r="B36" s="130"/>
      <c r="C36" s="130"/>
      <c r="D36" s="130"/>
      <c r="E36" s="13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27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28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17" t="s">
        <v>61</v>
      </c>
      <c r="B39" s="118"/>
      <c r="C39" s="119"/>
      <c r="D39" s="119"/>
      <c r="E39" s="119"/>
      <c r="F39" s="119"/>
      <c r="G39" s="119"/>
      <c r="H39" s="119"/>
      <c r="I39" s="120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9" t="s">
        <v>62</v>
      </c>
      <c r="B40" s="130"/>
      <c r="C40" s="130"/>
      <c r="D40" s="130"/>
      <c r="E40" s="13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27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28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17" t="s">
        <v>63</v>
      </c>
      <c r="B43" s="118"/>
      <c r="C43" s="119"/>
      <c r="D43" s="119"/>
      <c r="E43" s="119"/>
      <c r="F43" s="119"/>
      <c r="G43" s="119"/>
      <c r="H43" s="119"/>
      <c r="I43" s="120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9" t="s">
        <v>64</v>
      </c>
      <c r="B44" s="130"/>
      <c r="C44" s="130"/>
      <c r="D44" s="130"/>
      <c r="E44" s="13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27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28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17" t="s">
        <v>65</v>
      </c>
      <c r="B47" s="118"/>
      <c r="C47" s="119"/>
      <c r="D47" s="119"/>
      <c r="E47" s="119"/>
      <c r="F47" s="119"/>
      <c r="G47" s="119"/>
      <c r="H47" s="119"/>
      <c r="I47" s="120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9" t="s">
        <v>66</v>
      </c>
      <c r="B48" s="130"/>
      <c r="C48" s="130"/>
      <c r="D48" s="130"/>
      <c r="E48" s="13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27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28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67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35" t="s">
        <v>68</v>
      </c>
      <c r="B52" s="136"/>
      <c r="C52" s="136"/>
      <c r="D52" s="136"/>
      <c r="E52" s="137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27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28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17" t="s">
        <v>69</v>
      </c>
      <c r="B55" s="119"/>
      <c r="C55" s="119"/>
      <c r="D55" s="119"/>
      <c r="E55" s="119"/>
      <c r="F55" s="119"/>
      <c r="G55" s="119"/>
      <c r="H55" s="119"/>
      <c r="I55" s="120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9" t="s">
        <v>70</v>
      </c>
      <c r="B56" s="130"/>
      <c r="C56" s="130"/>
      <c r="D56" s="130"/>
      <c r="E56" s="13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27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28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17" t="s">
        <v>71</v>
      </c>
      <c r="B59" s="119"/>
      <c r="C59" s="119"/>
      <c r="D59" s="119"/>
      <c r="E59" s="119"/>
      <c r="F59" s="119"/>
      <c r="G59" s="119"/>
      <c r="H59" s="119"/>
      <c r="I59" s="120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9" t="s">
        <v>72</v>
      </c>
      <c r="B60" s="130"/>
      <c r="C60" s="130"/>
      <c r="D60" s="130"/>
      <c r="E60" s="13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27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28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17" t="s">
        <v>73</v>
      </c>
      <c r="B63" s="119"/>
      <c r="C63" s="119"/>
      <c r="D63" s="119"/>
      <c r="E63" s="119"/>
      <c r="F63" s="119"/>
      <c r="G63" s="119"/>
      <c r="H63" s="119"/>
      <c r="I63" s="120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9" t="s">
        <v>74</v>
      </c>
      <c r="B64" s="130"/>
      <c r="C64" s="130"/>
      <c r="D64" s="130"/>
      <c r="E64" s="13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27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28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17" t="s">
        <v>75</v>
      </c>
      <c r="B67" s="119"/>
      <c r="C67" s="119"/>
      <c r="D67" s="119"/>
      <c r="E67" s="119"/>
      <c r="F67" s="119"/>
      <c r="G67" s="119"/>
      <c r="H67" s="119"/>
      <c r="I67" s="120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9" t="s">
        <v>76</v>
      </c>
      <c r="B68" s="130"/>
      <c r="C68" s="130"/>
      <c r="D68" s="130"/>
      <c r="E68" s="131"/>
      <c r="F68" s="9"/>
      <c r="G68" s="10"/>
      <c r="H68" s="11"/>
      <c r="I68" s="11"/>
      <c r="J68" s="127">
        <v>465797000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41"/>
      <c r="K69" s="71">
        <v>83362116</v>
      </c>
      <c r="L69" s="59" t="s">
        <v>303</v>
      </c>
      <c r="M69" s="47"/>
      <c r="N69" s="72"/>
      <c r="O69" s="47"/>
      <c r="P69" s="73"/>
      <c r="Q69" s="73"/>
      <c r="R69" s="24"/>
      <c r="S69" s="24">
        <v>12093686</v>
      </c>
      <c r="T69" s="24">
        <v>6046843</v>
      </c>
      <c r="U69" s="25">
        <f>SUM(R69:T69)</f>
        <v>18140529</v>
      </c>
      <c r="V69" s="24">
        <v>6046843</v>
      </c>
      <c r="W69" s="24">
        <v>6046843</v>
      </c>
      <c r="X69" s="24">
        <v>6046843</v>
      </c>
      <c r="Y69" s="25">
        <f>SUM(V69:X69)</f>
        <v>18140529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36281058</v>
      </c>
      <c r="AI69" s="26">
        <f>IF(ISERROR(AH69/J68),0,AH69/J68)</f>
        <v>7.7890278383072456E-2</v>
      </c>
      <c r="AJ69" s="27">
        <f>IF(ISERROR(AH69/$AH$72),"-",AH69/$AH$72)</f>
        <v>0.3547892943085878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28"/>
      <c r="K70" s="71">
        <v>315479814</v>
      </c>
      <c r="L70" s="59" t="s">
        <v>304</v>
      </c>
      <c r="M70" s="47"/>
      <c r="N70" s="72"/>
      <c r="O70" s="47"/>
      <c r="P70" s="73"/>
      <c r="Q70" s="73"/>
      <c r="R70" s="24"/>
      <c r="S70" s="24"/>
      <c r="T70" s="24">
        <v>571200</v>
      </c>
      <c r="U70" s="25">
        <f>SUM(R70:T70)</f>
        <v>571200</v>
      </c>
      <c r="V70" s="24">
        <v>21802867</v>
      </c>
      <c r="W70" s="24">
        <v>21802867</v>
      </c>
      <c r="X70" s="24">
        <v>21802867</v>
      </c>
      <c r="Y70" s="25">
        <f>SUM(V70:X70)</f>
        <v>65408601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65979801</v>
      </c>
      <c r="AI70" s="26">
        <f>IF(ISERROR(AH70/J69),0,AH70/J69)</f>
        <v>0</v>
      </c>
      <c r="AJ70" s="27">
        <f>IF(ISERROR(AH70/$AH$72),"-",AH70/$AH$72)</f>
        <v>0.64521070569141215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9" t="s">
        <v>79</v>
      </c>
      <c r="B71" s="130"/>
      <c r="C71" s="130"/>
      <c r="D71" s="130"/>
      <c r="E71" s="131"/>
      <c r="F71" s="129"/>
      <c r="G71" s="130"/>
      <c r="H71" s="130"/>
      <c r="I71" s="130"/>
      <c r="J71" s="74">
        <f>J68</f>
        <v>465797000</v>
      </c>
      <c r="K71" s="74">
        <f>SUM(K69:K70)</f>
        <v>398841930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SUM(R69:R70)</f>
        <v>0</v>
      </c>
      <c r="S71" s="74">
        <f t="shared" si="15"/>
        <v>12093686</v>
      </c>
      <c r="T71" s="74">
        <f t="shared" si="15"/>
        <v>6618043</v>
      </c>
      <c r="U71" s="74">
        <f t="shared" si="15"/>
        <v>18711729</v>
      </c>
      <c r="V71" s="74">
        <f t="shared" si="15"/>
        <v>27849710</v>
      </c>
      <c r="W71" s="74">
        <f t="shared" si="15"/>
        <v>27849710</v>
      </c>
      <c r="X71" s="74">
        <f t="shared" si="15"/>
        <v>27849710</v>
      </c>
      <c r="Y71" s="74">
        <f t="shared" si="15"/>
        <v>83549130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102260859</v>
      </c>
      <c r="AI71" s="77">
        <f>IF(ISERROR(AH71/J71),0,AH71/J71)</f>
        <v>0.21953953975658924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38" t="str">
        <f>"TOTAL ASIG."&amp;" "&amp;$A$5</f>
        <v>TOTAL ASIG. 24-03-996 "Red Integral de Proteccion Social"</v>
      </c>
      <c r="B72" s="139"/>
      <c r="C72" s="139"/>
      <c r="D72" s="139"/>
      <c r="E72" s="139"/>
      <c r="F72" s="139"/>
      <c r="G72" s="139"/>
      <c r="H72" s="139"/>
      <c r="I72" s="140"/>
      <c r="J72" s="33">
        <f>SUM(J11,J15,J19,J23,J27,J31,J35,J39,J43,J47,J51,J55,J59,J63,J67,J71)</f>
        <v>465797000</v>
      </c>
      <c r="K72" s="33">
        <f>+K11+K15+K19+K23+K27+K31+K35+K39+K43+K47+K51+K55+K67+K59+K63+K71</f>
        <v>398841930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12093686</v>
      </c>
      <c r="T72" s="33">
        <f t="shared" si="16"/>
        <v>6618043</v>
      </c>
      <c r="U72" s="33">
        <f t="shared" si="16"/>
        <v>18711729</v>
      </c>
      <c r="V72" s="33">
        <f t="shared" si="16"/>
        <v>27849710</v>
      </c>
      <c r="W72" s="33">
        <f t="shared" si="16"/>
        <v>27849710</v>
      </c>
      <c r="X72" s="33">
        <f t="shared" si="16"/>
        <v>27849710</v>
      </c>
      <c r="Y72" s="33">
        <f t="shared" si="16"/>
        <v>83549130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102260859</v>
      </c>
      <c r="AI72" s="36">
        <f>IF(ISERROR(AH72/J72),0,AH72/J72)</f>
        <v>0.21953953975658924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2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2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2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2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AD69:AF70 Z69:AB70 R69:T70 V69:X70" xr:uid="{00000000-0002-0000-1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Y41"/>
  <sheetViews>
    <sheetView zoomScaleNormal="100" workbookViewId="0">
      <selection activeCell="AD18" sqref="AD18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'24-03-996 Ind. RIPS'!A5:U5</f>
        <v>24-03-996 "Red Integral de Proteccion Social"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37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+'24-03-996 Ind. RIPS'!J11</f>
        <v>0</v>
      </c>
      <c r="C8" s="63">
        <f>+'24-03-996 Ind. RIPS'!K11</f>
        <v>0</v>
      </c>
      <c r="D8" s="63">
        <f>+'24-03-996 Ind. RIPS'!M11</f>
        <v>0</v>
      </c>
      <c r="E8" s="63">
        <f>+'24-03-996 Ind. RIPS'!N11</f>
        <v>0</v>
      </c>
      <c r="F8" s="63">
        <f>+'24-03-996 Ind. RIPS'!O11</f>
        <v>0</v>
      </c>
      <c r="G8" s="63">
        <f>+'24-03-996 Ind. RIPS'!R11</f>
        <v>0</v>
      </c>
      <c r="H8" s="63">
        <f>+'24-03-996 Ind. RIPS'!S11</f>
        <v>0</v>
      </c>
      <c r="I8" s="63">
        <f>+'24-03-996 Ind. RIPS'!T11</f>
        <v>0</v>
      </c>
      <c r="J8" s="63">
        <f>+'24-03-996 Ind. RIPS'!U11</f>
        <v>0</v>
      </c>
      <c r="K8" s="63">
        <f>+'24-03-996 Ind. RIPS'!V11</f>
        <v>0</v>
      </c>
      <c r="L8" s="63">
        <f>+'24-03-996 Ind. RIPS'!W11</f>
        <v>0</v>
      </c>
      <c r="M8" s="63">
        <f>+'24-03-996 Ind. RIPS'!X11</f>
        <v>0</v>
      </c>
      <c r="N8" s="63">
        <f>+'24-03-996 Ind. RIPS'!Y11</f>
        <v>0</v>
      </c>
      <c r="O8" s="63">
        <f>+'24-03-996 Ind. RIPS'!Z11</f>
        <v>0</v>
      </c>
      <c r="P8" s="63">
        <f>+'24-03-996 Ind. RIPS'!AA11</f>
        <v>0</v>
      </c>
      <c r="Q8" s="63">
        <f>+'24-03-996 Ind. RIPS'!AB11</f>
        <v>0</v>
      </c>
      <c r="R8" s="63">
        <f>+'24-03-996 Ind. RIPS'!AC11</f>
        <v>0</v>
      </c>
      <c r="S8" s="63">
        <f>+'24-03-996 Ind. RIPS'!AD11</f>
        <v>0</v>
      </c>
      <c r="T8" s="63">
        <f>+'24-03-996 Ind. RIPS'!AE11</f>
        <v>0</v>
      </c>
      <c r="U8" s="63">
        <f>+'24-03-996 Ind. RIPS'!AF11</f>
        <v>0</v>
      </c>
      <c r="V8" s="63">
        <f>+'24-03-996 Ind. RIPS'!AG11</f>
        <v>0</v>
      </c>
      <c r="W8" s="63">
        <f>+'24-03-996 Ind. RIPS'!AH11</f>
        <v>0</v>
      </c>
      <c r="X8" s="86">
        <f>+'24-03-996 Ind. RIPS'!AI11</f>
        <v>0</v>
      </c>
      <c r="Y8" s="86">
        <f>+'24-03-996 Ind. RIPS'!AJ11</f>
        <v>0</v>
      </c>
    </row>
    <row r="9" spans="1:25" ht="24.75" customHeight="1" x14ac:dyDescent="0.25">
      <c r="A9" s="85" t="s">
        <v>48</v>
      </c>
      <c r="B9" s="63">
        <f>+'24-03-996 Ind. RIPS'!J15</f>
        <v>0</v>
      </c>
      <c r="C9" s="63">
        <f>+'24-03-996 Ind. RIPS'!K15</f>
        <v>0</v>
      </c>
      <c r="D9" s="63">
        <f>+'24-03-996 Ind. RIPS'!M15</f>
        <v>0</v>
      </c>
      <c r="E9" s="63">
        <f>+'24-03-996 Ind. RIPS'!N15</f>
        <v>0</v>
      </c>
      <c r="F9" s="63">
        <f>+'24-03-996 Ind. RIPS'!O15</f>
        <v>0</v>
      </c>
      <c r="G9" s="63">
        <f>+'24-03-996 Ind. RIPS'!R15</f>
        <v>0</v>
      </c>
      <c r="H9" s="63">
        <f>+'24-03-996 Ind. RIPS'!S15</f>
        <v>0</v>
      </c>
      <c r="I9" s="63">
        <f>+'24-03-996 Ind. RIPS'!T15</f>
        <v>0</v>
      </c>
      <c r="J9" s="63">
        <f>+'24-03-996 Ind. RIPS'!U15</f>
        <v>0</v>
      </c>
      <c r="K9" s="63">
        <f>+'24-03-996 Ind. RIPS'!V15</f>
        <v>0</v>
      </c>
      <c r="L9" s="63">
        <f>+'24-03-996 Ind. RIPS'!W15</f>
        <v>0</v>
      </c>
      <c r="M9" s="63">
        <f>+'24-03-996 Ind. RIPS'!X15</f>
        <v>0</v>
      </c>
      <c r="N9" s="63">
        <f>+'24-03-996 Ind. RIPS'!Y15</f>
        <v>0</v>
      </c>
      <c r="O9" s="63">
        <f>+'24-03-996 Ind. RIPS'!Z15</f>
        <v>0</v>
      </c>
      <c r="P9" s="63">
        <f>+'24-03-996 Ind. RIPS'!AA15</f>
        <v>0</v>
      </c>
      <c r="Q9" s="63">
        <f>+'24-03-996 Ind. RIPS'!AB15</f>
        <v>0</v>
      </c>
      <c r="R9" s="63">
        <f>+'24-03-996 Ind. RIPS'!AC15</f>
        <v>0</v>
      </c>
      <c r="S9" s="63">
        <f>+'24-03-996 Ind. RIPS'!AD15</f>
        <v>0</v>
      </c>
      <c r="T9" s="63">
        <f>+'24-03-996 Ind. RIPS'!AE15</f>
        <v>0</v>
      </c>
      <c r="U9" s="63">
        <f>+'24-03-996 Ind. RIPS'!AF15</f>
        <v>0</v>
      </c>
      <c r="V9" s="63">
        <f>+'24-03-996 Ind. RIPS'!AG15</f>
        <v>0</v>
      </c>
      <c r="W9" s="63">
        <f>+'24-03-996 Ind. RIPS'!AH15</f>
        <v>0</v>
      </c>
      <c r="X9" s="86">
        <f>+'24-03-996 Ind. RIPS'!AI15</f>
        <v>0</v>
      </c>
      <c r="Y9" s="86">
        <f>+'24-03-996 Ind. RIPS'!AJ15</f>
        <v>0</v>
      </c>
    </row>
    <row r="10" spans="1:25" ht="24.75" customHeight="1" x14ac:dyDescent="0.25">
      <c r="A10" s="85" t="s">
        <v>50</v>
      </c>
      <c r="B10" s="63">
        <f>+'24-03-996 Ind. RIPS'!J19</f>
        <v>0</v>
      </c>
      <c r="C10" s="63">
        <f>+'24-03-996 Ind. RIPS'!K19</f>
        <v>0</v>
      </c>
      <c r="D10" s="63">
        <f>+'24-03-996 Ind. RIPS'!M19</f>
        <v>0</v>
      </c>
      <c r="E10" s="63">
        <f>+'24-03-996 Ind. RIPS'!N19</f>
        <v>0</v>
      </c>
      <c r="F10" s="63">
        <f>+'24-03-996 Ind. RIPS'!O19</f>
        <v>0</v>
      </c>
      <c r="G10" s="63">
        <f>+'24-03-996 Ind. RIPS'!R19</f>
        <v>0</v>
      </c>
      <c r="H10" s="63">
        <f>+'24-03-996 Ind. RIPS'!S19</f>
        <v>0</v>
      </c>
      <c r="I10" s="63">
        <f>+'24-03-996 Ind. RIPS'!T19</f>
        <v>0</v>
      </c>
      <c r="J10" s="63">
        <f>+'24-03-996 Ind. RIPS'!U19</f>
        <v>0</v>
      </c>
      <c r="K10" s="63">
        <f>+'24-03-996 Ind. RIPS'!V19</f>
        <v>0</v>
      </c>
      <c r="L10" s="63">
        <f>+'24-03-996 Ind. RIPS'!W19</f>
        <v>0</v>
      </c>
      <c r="M10" s="63">
        <f>+'24-03-996 Ind. RIPS'!X19</f>
        <v>0</v>
      </c>
      <c r="N10" s="63">
        <f>+'24-03-996 Ind. RIPS'!Y19</f>
        <v>0</v>
      </c>
      <c r="O10" s="63">
        <f>+'24-03-996 Ind. RIPS'!Z19</f>
        <v>0</v>
      </c>
      <c r="P10" s="63">
        <f>+'24-03-996 Ind. RIPS'!AA19</f>
        <v>0</v>
      </c>
      <c r="Q10" s="63">
        <f>+'24-03-996 Ind. RIPS'!AB19</f>
        <v>0</v>
      </c>
      <c r="R10" s="63">
        <f>+'24-03-996 Ind. RIPS'!AC19</f>
        <v>0</v>
      </c>
      <c r="S10" s="63">
        <f>+'24-03-996 Ind. RIPS'!AD19</f>
        <v>0</v>
      </c>
      <c r="T10" s="63">
        <f>+'24-03-996 Ind. RIPS'!AE19</f>
        <v>0</v>
      </c>
      <c r="U10" s="63">
        <f>+'24-03-996 Ind. RIPS'!AF19</f>
        <v>0</v>
      </c>
      <c r="V10" s="63">
        <f>+'24-03-996 Ind. RIPS'!AG19</f>
        <v>0</v>
      </c>
      <c r="W10" s="63">
        <f>+'24-03-996 Ind. RIPS'!AH19</f>
        <v>0</v>
      </c>
      <c r="X10" s="86">
        <f>+'24-03-996 Ind. RIPS'!AI19</f>
        <v>0</v>
      </c>
      <c r="Y10" s="86">
        <f>+'24-03-996 Ind. RIPS'!AJ19</f>
        <v>0</v>
      </c>
    </row>
    <row r="11" spans="1:25" ht="24.75" customHeight="1" x14ac:dyDescent="0.25">
      <c r="A11" s="85" t="s">
        <v>52</v>
      </c>
      <c r="B11" s="63">
        <f>+'24-03-996 Ind. RIPS'!J23</f>
        <v>0</v>
      </c>
      <c r="C11" s="63">
        <f>+'24-03-996 Ind. RIPS'!K23</f>
        <v>0</v>
      </c>
      <c r="D11" s="63">
        <f>+'24-03-996 Ind. RIPS'!M23</f>
        <v>0</v>
      </c>
      <c r="E11" s="63">
        <f>+'24-03-996 Ind. RIPS'!N23</f>
        <v>0</v>
      </c>
      <c r="F11" s="63">
        <f>+'24-03-996 Ind. RIPS'!O23</f>
        <v>0</v>
      </c>
      <c r="G11" s="63">
        <f>+'24-03-996 Ind. RIPS'!R23</f>
        <v>0</v>
      </c>
      <c r="H11" s="63">
        <f>+'24-03-996 Ind. RIPS'!S23</f>
        <v>0</v>
      </c>
      <c r="I11" s="63">
        <f>+'24-03-996 Ind. RIPS'!T23</f>
        <v>0</v>
      </c>
      <c r="J11" s="63">
        <f>+'24-03-996 Ind. RIPS'!U23</f>
        <v>0</v>
      </c>
      <c r="K11" s="63">
        <f>+'24-03-996 Ind. RIPS'!V23</f>
        <v>0</v>
      </c>
      <c r="L11" s="63">
        <f>+'24-03-996 Ind. RIPS'!W23</f>
        <v>0</v>
      </c>
      <c r="M11" s="63">
        <f>+'24-03-996 Ind. RIPS'!X23</f>
        <v>0</v>
      </c>
      <c r="N11" s="63">
        <f>+'24-03-996 Ind. RIPS'!Y23</f>
        <v>0</v>
      </c>
      <c r="O11" s="63">
        <f>+'24-03-996 Ind. RIPS'!Z23</f>
        <v>0</v>
      </c>
      <c r="P11" s="63">
        <f>+'24-03-996 Ind. RIPS'!AA23</f>
        <v>0</v>
      </c>
      <c r="Q11" s="63">
        <f>+'24-03-996 Ind. RIPS'!AB23</f>
        <v>0</v>
      </c>
      <c r="R11" s="63">
        <f>+'24-03-996 Ind. RIPS'!AC23</f>
        <v>0</v>
      </c>
      <c r="S11" s="63">
        <f>+'24-03-996 Ind. RIPS'!AD23</f>
        <v>0</v>
      </c>
      <c r="T11" s="63">
        <f>+'24-03-996 Ind. RIPS'!AE23</f>
        <v>0</v>
      </c>
      <c r="U11" s="63">
        <f>+'24-03-996 Ind. RIPS'!AF23</f>
        <v>0</v>
      </c>
      <c r="V11" s="63">
        <f>+'24-03-996 Ind. RIPS'!AG23</f>
        <v>0</v>
      </c>
      <c r="W11" s="63">
        <f>+'24-03-996 Ind. RIPS'!AH23</f>
        <v>0</v>
      </c>
      <c r="X11" s="86">
        <f>+'24-03-996 Ind. RIPS'!AI23</f>
        <v>0</v>
      </c>
      <c r="Y11" s="86">
        <f>+'24-03-996 Ind. RIPS'!AJ23</f>
        <v>0</v>
      </c>
    </row>
    <row r="12" spans="1:25" ht="24.75" customHeight="1" x14ac:dyDescent="0.25">
      <c r="A12" s="85" t="s">
        <v>54</v>
      </c>
      <c r="B12" s="63">
        <f>+'24-03-996 Ind. RIPS'!J27</f>
        <v>0</v>
      </c>
      <c r="C12" s="63">
        <f>+'24-03-996 Ind. RIPS'!K27</f>
        <v>0</v>
      </c>
      <c r="D12" s="63">
        <f>+'24-03-996 Ind. RIPS'!M27</f>
        <v>0</v>
      </c>
      <c r="E12" s="63">
        <f>+'24-03-996 Ind. RIPS'!N27</f>
        <v>0</v>
      </c>
      <c r="F12" s="63">
        <f>+'24-03-996 Ind. RIPS'!O27</f>
        <v>0</v>
      </c>
      <c r="G12" s="63">
        <f>+'24-03-996 Ind. RIPS'!R27</f>
        <v>0</v>
      </c>
      <c r="H12" s="63">
        <f>+'24-03-996 Ind. RIPS'!S27</f>
        <v>0</v>
      </c>
      <c r="I12" s="63">
        <f>+'24-03-996 Ind. RIPS'!T27</f>
        <v>0</v>
      </c>
      <c r="J12" s="63">
        <f>+'24-03-996 Ind. RIPS'!U27</f>
        <v>0</v>
      </c>
      <c r="K12" s="63">
        <f>+'24-03-996 Ind. RIPS'!V27</f>
        <v>0</v>
      </c>
      <c r="L12" s="63">
        <f>+'24-03-996 Ind. RIPS'!W27</f>
        <v>0</v>
      </c>
      <c r="M12" s="63">
        <f>+'24-03-996 Ind. RIPS'!X27</f>
        <v>0</v>
      </c>
      <c r="N12" s="63">
        <f>+'24-03-996 Ind. RIPS'!Y27</f>
        <v>0</v>
      </c>
      <c r="O12" s="63">
        <f>+'24-03-996 Ind. RIPS'!Z27</f>
        <v>0</v>
      </c>
      <c r="P12" s="63">
        <f>+'24-03-996 Ind. RIPS'!AA27</f>
        <v>0</v>
      </c>
      <c r="Q12" s="63">
        <f>+'24-03-996 Ind. RIPS'!AB27</f>
        <v>0</v>
      </c>
      <c r="R12" s="63">
        <f>+'24-03-996 Ind. RIPS'!AC27</f>
        <v>0</v>
      </c>
      <c r="S12" s="63">
        <f>+'24-03-996 Ind. RIPS'!AD27</f>
        <v>0</v>
      </c>
      <c r="T12" s="63">
        <f>+'24-03-996 Ind. RIPS'!AE27</f>
        <v>0</v>
      </c>
      <c r="U12" s="63">
        <f>+'24-03-996 Ind. RIPS'!AF27</f>
        <v>0</v>
      </c>
      <c r="V12" s="63">
        <f>+'24-03-996 Ind. RIPS'!AG27</f>
        <v>0</v>
      </c>
      <c r="W12" s="63">
        <f>+'24-03-996 Ind. RIPS'!AH27</f>
        <v>0</v>
      </c>
      <c r="X12" s="86">
        <f>+'24-03-996 Ind. RIPS'!AI27</f>
        <v>0</v>
      </c>
      <c r="Y12" s="86">
        <f>+'24-03-996 Ind. RIPS'!AJ27</f>
        <v>0</v>
      </c>
    </row>
    <row r="13" spans="1:25" ht="24.75" customHeight="1" x14ac:dyDescent="0.25">
      <c r="A13" s="85" t="s">
        <v>56</v>
      </c>
      <c r="B13" s="63">
        <f>+'24-03-996 Ind. RIPS'!J31</f>
        <v>0</v>
      </c>
      <c r="C13" s="63">
        <f>+'24-03-996 Ind. RIPS'!K31</f>
        <v>0</v>
      </c>
      <c r="D13" s="63">
        <f>+'24-03-996 Ind. RIPS'!M31</f>
        <v>0</v>
      </c>
      <c r="E13" s="63">
        <f>+'24-03-996 Ind. RIPS'!N31</f>
        <v>0</v>
      </c>
      <c r="F13" s="63">
        <f>+'24-03-996 Ind. RIPS'!O31</f>
        <v>0</v>
      </c>
      <c r="G13" s="63">
        <f>+'24-03-996 Ind. RIPS'!R31</f>
        <v>0</v>
      </c>
      <c r="H13" s="63">
        <f>+'24-03-996 Ind. RIPS'!S31</f>
        <v>0</v>
      </c>
      <c r="I13" s="63">
        <f>+'24-03-996 Ind. RIPS'!T31</f>
        <v>0</v>
      </c>
      <c r="J13" s="63">
        <f>+'24-03-996 Ind. RIPS'!U31</f>
        <v>0</v>
      </c>
      <c r="K13" s="63">
        <f>+'24-03-996 Ind. RIPS'!V31</f>
        <v>0</v>
      </c>
      <c r="L13" s="63">
        <f>+'24-03-996 Ind. RIPS'!W31</f>
        <v>0</v>
      </c>
      <c r="M13" s="63">
        <f>+'24-03-996 Ind. RIPS'!X31</f>
        <v>0</v>
      </c>
      <c r="N13" s="63">
        <f>+'24-03-996 Ind. RIPS'!Y31</f>
        <v>0</v>
      </c>
      <c r="O13" s="63">
        <f>+'24-03-996 Ind. RIPS'!Z31</f>
        <v>0</v>
      </c>
      <c r="P13" s="63">
        <f>+'24-03-996 Ind. RIPS'!AA31</f>
        <v>0</v>
      </c>
      <c r="Q13" s="63">
        <f>+'24-03-996 Ind. RIPS'!AB31</f>
        <v>0</v>
      </c>
      <c r="R13" s="63">
        <f>+'24-03-996 Ind. RIPS'!AC31</f>
        <v>0</v>
      </c>
      <c r="S13" s="63">
        <f>+'24-03-996 Ind. RIPS'!AD31</f>
        <v>0</v>
      </c>
      <c r="T13" s="63">
        <f>+'24-03-996 Ind. RIPS'!AE31</f>
        <v>0</v>
      </c>
      <c r="U13" s="63">
        <f>+'24-03-996 Ind. RIPS'!AF31</f>
        <v>0</v>
      </c>
      <c r="V13" s="63">
        <f>+'24-03-996 Ind. RIPS'!AG31</f>
        <v>0</v>
      </c>
      <c r="W13" s="63">
        <f>+'24-03-996 Ind. RIPS'!AH31</f>
        <v>0</v>
      </c>
      <c r="X13" s="86">
        <f>+'24-03-996 Ind. RIPS'!AI31</f>
        <v>0</v>
      </c>
      <c r="Y13" s="86">
        <f>+'24-03-996 Ind. RIPS'!AJ31</f>
        <v>0</v>
      </c>
    </row>
    <row r="14" spans="1:25" ht="24.75" customHeight="1" x14ac:dyDescent="0.25">
      <c r="A14" s="85" t="s">
        <v>58</v>
      </c>
      <c r="B14" s="63">
        <f>+'24-03-996 Ind. RIPS'!J35</f>
        <v>0</v>
      </c>
      <c r="C14" s="63">
        <f>+'24-03-996 Ind. RIPS'!K35</f>
        <v>0</v>
      </c>
      <c r="D14" s="63">
        <f>+'24-03-996 Ind. RIPS'!M35</f>
        <v>0</v>
      </c>
      <c r="E14" s="63">
        <f>+'24-03-996 Ind. RIPS'!N35</f>
        <v>0</v>
      </c>
      <c r="F14" s="63">
        <f>+'24-03-996 Ind. RIPS'!O35</f>
        <v>0</v>
      </c>
      <c r="G14" s="63">
        <f>+'24-03-996 Ind. RIPS'!R35</f>
        <v>0</v>
      </c>
      <c r="H14" s="63">
        <f>+'24-03-996 Ind. RIPS'!S35</f>
        <v>0</v>
      </c>
      <c r="I14" s="63">
        <f>+'24-03-996 Ind. RIPS'!T35</f>
        <v>0</v>
      </c>
      <c r="J14" s="63">
        <f>+'24-03-996 Ind. RIPS'!U35</f>
        <v>0</v>
      </c>
      <c r="K14" s="63">
        <f>+'24-03-996 Ind. RIPS'!V35</f>
        <v>0</v>
      </c>
      <c r="L14" s="63">
        <f>+'24-03-996 Ind. RIPS'!W35</f>
        <v>0</v>
      </c>
      <c r="M14" s="63">
        <f>+'24-03-996 Ind. RIPS'!X35</f>
        <v>0</v>
      </c>
      <c r="N14" s="63">
        <f>+'24-03-996 Ind. RIPS'!Y35</f>
        <v>0</v>
      </c>
      <c r="O14" s="63">
        <f>+'24-03-996 Ind. RIPS'!Z35</f>
        <v>0</v>
      </c>
      <c r="P14" s="63">
        <f>+'24-03-996 Ind. RIPS'!AA35</f>
        <v>0</v>
      </c>
      <c r="Q14" s="63">
        <f>+'24-03-996 Ind. RIPS'!AB35</f>
        <v>0</v>
      </c>
      <c r="R14" s="63">
        <f>+'24-03-996 Ind. RIPS'!AC35</f>
        <v>0</v>
      </c>
      <c r="S14" s="63">
        <f>+'24-03-996 Ind. RIPS'!AD35</f>
        <v>0</v>
      </c>
      <c r="T14" s="63">
        <f>+'24-03-996 Ind. RIPS'!AE35</f>
        <v>0</v>
      </c>
      <c r="U14" s="63">
        <f>+'24-03-996 Ind. RIPS'!AF35</f>
        <v>0</v>
      </c>
      <c r="V14" s="63">
        <f>+'24-03-996 Ind. RIPS'!AG35</f>
        <v>0</v>
      </c>
      <c r="W14" s="63">
        <f>+'24-03-996 Ind. RIPS'!AH35</f>
        <v>0</v>
      </c>
      <c r="X14" s="86">
        <f>+'24-03-996 Ind. RIPS'!AI35</f>
        <v>0</v>
      </c>
      <c r="Y14" s="86">
        <f>+'24-03-996 Ind. RIPS'!AJ35</f>
        <v>0</v>
      </c>
    </row>
    <row r="15" spans="1:25" ht="24.75" customHeight="1" x14ac:dyDescent="0.25">
      <c r="A15" s="85" t="s">
        <v>60</v>
      </c>
      <c r="B15" s="63">
        <f>+'24-03-996 Ind. RIPS'!J39</f>
        <v>0</v>
      </c>
      <c r="C15" s="63">
        <f>+'24-03-996 Ind. RIPS'!K39</f>
        <v>0</v>
      </c>
      <c r="D15" s="63">
        <f>+'24-03-996 Ind. RIPS'!M39</f>
        <v>0</v>
      </c>
      <c r="E15" s="63">
        <f>+'24-03-996 Ind. RIPS'!N39</f>
        <v>0</v>
      </c>
      <c r="F15" s="63">
        <f>+'24-03-996 Ind. RIPS'!O39</f>
        <v>0</v>
      </c>
      <c r="G15" s="63">
        <f>+'24-03-996 Ind. RIPS'!R39</f>
        <v>0</v>
      </c>
      <c r="H15" s="63">
        <f>+'24-03-996 Ind. RIPS'!S39</f>
        <v>0</v>
      </c>
      <c r="I15" s="63">
        <f>+'24-03-996 Ind. RIPS'!T39</f>
        <v>0</v>
      </c>
      <c r="J15" s="63">
        <f>+'24-03-996 Ind. RIPS'!U39</f>
        <v>0</v>
      </c>
      <c r="K15" s="63">
        <f>+'24-03-996 Ind. RIPS'!V39</f>
        <v>0</v>
      </c>
      <c r="L15" s="63">
        <f>+'24-03-996 Ind. RIPS'!W39</f>
        <v>0</v>
      </c>
      <c r="M15" s="63">
        <f>+'24-03-996 Ind. RIPS'!X39</f>
        <v>0</v>
      </c>
      <c r="N15" s="63">
        <f>+'24-03-996 Ind. RIPS'!Y39</f>
        <v>0</v>
      </c>
      <c r="O15" s="63">
        <f>+'24-03-996 Ind. RIPS'!Z39</f>
        <v>0</v>
      </c>
      <c r="P15" s="63">
        <f>+'24-03-996 Ind. RIPS'!AA39</f>
        <v>0</v>
      </c>
      <c r="Q15" s="63">
        <f>+'24-03-996 Ind. RIPS'!AB39</f>
        <v>0</v>
      </c>
      <c r="R15" s="63">
        <f>+'24-03-996 Ind. RIPS'!AC39</f>
        <v>0</v>
      </c>
      <c r="S15" s="63">
        <f>+'24-03-996 Ind. RIPS'!AD39</f>
        <v>0</v>
      </c>
      <c r="T15" s="63">
        <f>+'24-03-996 Ind. RIPS'!AE39</f>
        <v>0</v>
      </c>
      <c r="U15" s="63">
        <f>+'24-03-996 Ind. RIPS'!AF39</f>
        <v>0</v>
      </c>
      <c r="V15" s="63">
        <f>+'24-03-996 Ind. RIPS'!AG39</f>
        <v>0</v>
      </c>
      <c r="W15" s="63">
        <f>+'24-03-996 Ind. RIPS'!AH39</f>
        <v>0</v>
      </c>
      <c r="X15" s="86">
        <f>+'24-03-996 Ind. RIPS'!AI39</f>
        <v>0</v>
      </c>
      <c r="Y15" s="86">
        <f>+'24-03-996 Ind. RIPS'!AJ39</f>
        <v>0</v>
      </c>
    </row>
    <row r="16" spans="1:25" ht="24.75" customHeight="1" x14ac:dyDescent="0.25">
      <c r="A16" s="85" t="s">
        <v>62</v>
      </c>
      <c r="B16" s="63">
        <f>+'24-03-996 Ind. RIPS'!J43</f>
        <v>0</v>
      </c>
      <c r="C16" s="63">
        <f>+'24-03-996 Ind. RIPS'!K43</f>
        <v>0</v>
      </c>
      <c r="D16" s="63">
        <f>+'24-03-996 Ind. RIPS'!M43</f>
        <v>0</v>
      </c>
      <c r="E16" s="63">
        <f>+'24-03-996 Ind. RIPS'!N43</f>
        <v>0</v>
      </c>
      <c r="F16" s="63">
        <f>+'24-03-996 Ind. RIPS'!O43</f>
        <v>0</v>
      </c>
      <c r="G16" s="63">
        <f>+'24-03-996 Ind. RIPS'!R43</f>
        <v>0</v>
      </c>
      <c r="H16" s="63">
        <f>+'24-03-996 Ind. RIPS'!S43</f>
        <v>0</v>
      </c>
      <c r="I16" s="63">
        <f>+'24-03-996 Ind. RIPS'!T43</f>
        <v>0</v>
      </c>
      <c r="J16" s="63">
        <f>+'24-03-996 Ind. RIPS'!U43</f>
        <v>0</v>
      </c>
      <c r="K16" s="63">
        <f>+'24-03-996 Ind. RIPS'!V43</f>
        <v>0</v>
      </c>
      <c r="L16" s="63">
        <f>+'24-03-996 Ind. RIPS'!W43</f>
        <v>0</v>
      </c>
      <c r="M16" s="63">
        <f>+'24-03-996 Ind. RIPS'!X43</f>
        <v>0</v>
      </c>
      <c r="N16" s="63">
        <f>+'24-03-996 Ind. RIPS'!Y43</f>
        <v>0</v>
      </c>
      <c r="O16" s="63">
        <f>+'24-03-996 Ind. RIPS'!Z43</f>
        <v>0</v>
      </c>
      <c r="P16" s="63">
        <f>+'24-03-996 Ind. RIPS'!AA43</f>
        <v>0</v>
      </c>
      <c r="Q16" s="63">
        <f>+'24-03-996 Ind. RIPS'!AB43</f>
        <v>0</v>
      </c>
      <c r="R16" s="63">
        <f>+'24-03-996 Ind. RIPS'!AC43</f>
        <v>0</v>
      </c>
      <c r="S16" s="63">
        <f>+'24-03-996 Ind. RIPS'!AD43</f>
        <v>0</v>
      </c>
      <c r="T16" s="63">
        <f>+'24-03-996 Ind. RIPS'!AE43</f>
        <v>0</v>
      </c>
      <c r="U16" s="63">
        <f>+'24-03-996 Ind. RIPS'!AF43</f>
        <v>0</v>
      </c>
      <c r="V16" s="63">
        <f>+'24-03-996 Ind. RIPS'!AG43</f>
        <v>0</v>
      </c>
      <c r="W16" s="63">
        <f>+'24-03-996 Ind. RIPS'!AH43</f>
        <v>0</v>
      </c>
      <c r="X16" s="86">
        <f>+'24-03-996 Ind. RIPS'!AI43</f>
        <v>0</v>
      </c>
      <c r="Y16" s="86">
        <f>+'24-03-996 Ind. RIPS'!AJ43</f>
        <v>0</v>
      </c>
    </row>
    <row r="17" spans="1:25" ht="24.75" customHeight="1" x14ac:dyDescent="0.25">
      <c r="A17" s="85" t="s">
        <v>64</v>
      </c>
      <c r="B17" s="63">
        <f>+'24-03-996 Ind. RIPS'!J47</f>
        <v>0</v>
      </c>
      <c r="C17" s="63">
        <f>+'24-03-996 Ind. RIPS'!K47</f>
        <v>0</v>
      </c>
      <c r="D17" s="63">
        <f>+'24-03-996 Ind. RIPS'!M47</f>
        <v>0</v>
      </c>
      <c r="E17" s="63">
        <f>+'24-03-996 Ind. RIPS'!N47</f>
        <v>0</v>
      </c>
      <c r="F17" s="63">
        <f>+'24-03-996 Ind. RIPS'!O47</f>
        <v>0</v>
      </c>
      <c r="G17" s="63">
        <f>+'24-03-996 Ind. RIPS'!R47</f>
        <v>0</v>
      </c>
      <c r="H17" s="63">
        <f>+'24-03-996 Ind. RIPS'!S47</f>
        <v>0</v>
      </c>
      <c r="I17" s="63">
        <f>+'24-03-996 Ind. RIPS'!T47</f>
        <v>0</v>
      </c>
      <c r="J17" s="63">
        <f>+'24-03-996 Ind. RIPS'!U47</f>
        <v>0</v>
      </c>
      <c r="K17" s="63">
        <f>+'24-03-996 Ind. RIPS'!V47</f>
        <v>0</v>
      </c>
      <c r="L17" s="63">
        <f>+'24-03-996 Ind. RIPS'!W47</f>
        <v>0</v>
      </c>
      <c r="M17" s="63">
        <f>+'24-03-996 Ind. RIPS'!X47</f>
        <v>0</v>
      </c>
      <c r="N17" s="63">
        <f>+'24-03-996 Ind. RIPS'!Y47</f>
        <v>0</v>
      </c>
      <c r="O17" s="63">
        <f>+'24-03-996 Ind. RIPS'!Z47</f>
        <v>0</v>
      </c>
      <c r="P17" s="63">
        <f>+'24-03-996 Ind. RIPS'!AA47</f>
        <v>0</v>
      </c>
      <c r="Q17" s="63">
        <f>+'24-03-996 Ind. RIPS'!AB47</f>
        <v>0</v>
      </c>
      <c r="R17" s="63">
        <f>+'24-03-996 Ind. RIPS'!AC47</f>
        <v>0</v>
      </c>
      <c r="S17" s="63">
        <f>+'24-03-996 Ind. RIPS'!AD47</f>
        <v>0</v>
      </c>
      <c r="T17" s="63">
        <f>+'24-03-996 Ind. RIPS'!AE47</f>
        <v>0</v>
      </c>
      <c r="U17" s="63">
        <f>+'24-03-996 Ind. RIPS'!AF47</f>
        <v>0</v>
      </c>
      <c r="V17" s="63">
        <f>+'24-03-996 Ind. RIPS'!AG47</f>
        <v>0</v>
      </c>
      <c r="W17" s="63">
        <f>+'24-03-996 Ind. RIPS'!AH47</f>
        <v>0</v>
      </c>
      <c r="X17" s="86">
        <f>+'24-03-996 Ind. RIPS'!AI47</f>
        <v>0</v>
      </c>
      <c r="Y17" s="86">
        <f>+'24-03-996 Ind. RIPS'!AJ44</f>
        <v>0</v>
      </c>
    </row>
    <row r="18" spans="1:25" ht="24.75" customHeight="1" x14ac:dyDescent="0.25">
      <c r="A18" s="85" t="s">
        <v>66</v>
      </c>
      <c r="B18" s="63">
        <f>+'24-03-996 Ind. RIPS'!J51</f>
        <v>0</v>
      </c>
      <c r="C18" s="63">
        <f>+'24-03-996 Ind. RIPS'!K51</f>
        <v>0</v>
      </c>
      <c r="D18" s="63">
        <f>+'24-03-996 Ind. RIPS'!M51</f>
        <v>0</v>
      </c>
      <c r="E18" s="63">
        <f>+'24-03-996 Ind. RIPS'!N51</f>
        <v>0</v>
      </c>
      <c r="F18" s="63">
        <f>+'24-03-996 Ind. RIPS'!O51</f>
        <v>0</v>
      </c>
      <c r="G18" s="63">
        <f>+'24-03-996 Ind. RIPS'!R51</f>
        <v>0</v>
      </c>
      <c r="H18" s="63">
        <f>+'24-03-996 Ind. RIPS'!S51</f>
        <v>0</v>
      </c>
      <c r="I18" s="63">
        <f>+'24-03-996 Ind. RIPS'!T51</f>
        <v>0</v>
      </c>
      <c r="J18" s="63">
        <f>+'24-03-996 Ind. RIPS'!U51</f>
        <v>0</v>
      </c>
      <c r="K18" s="63">
        <f>+'24-03-996 Ind. RIPS'!V51</f>
        <v>0</v>
      </c>
      <c r="L18" s="63">
        <f>+'24-03-996 Ind. RIPS'!W51</f>
        <v>0</v>
      </c>
      <c r="M18" s="63">
        <f>+'24-03-996 Ind. RIPS'!X51</f>
        <v>0</v>
      </c>
      <c r="N18" s="63">
        <f>+'24-03-996 Ind. RIPS'!Y51</f>
        <v>0</v>
      </c>
      <c r="O18" s="63">
        <f>+'24-03-996 Ind. RIPS'!Z51</f>
        <v>0</v>
      </c>
      <c r="P18" s="63">
        <f>+'24-03-996 Ind. RIPS'!AA51</f>
        <v>0</v>
      </c>
      <c r="Q18" s="63">
        <f>+'24-03-996 Ind. RIPS'!AB51</f>
        <v>0</v>
      </c>
      <c r="R18" s="63">
        <f>+'24-03-996 Ind. RIPS'!AC51</f>
        <v>0</v>
      </c>
      <c r="S18" s="63">
        <f>+'24-03-996 Ind. RIPS'!AD51</f>
        <v>0</v>
      </c>
      <c r="T18" s="63">
        <f>+'24-03-996 Ind. RIPS'!AE51</f>
        <v>0</v>
      </c>
      <c r="U18" s="63">
        <f>+'24-03-996 Ind. RIPS'!AF51</f>
        <v>0</v>
      </c>
      <c r="V18" s="63">
        <f>+'24-03-996 Ind. RIPS'!AG51</f>
        <v>0</v>
      </c>
      <c r="W18" s="63">
        <f>+'24-03-996 Ind. RIPS'!AH51</f>
        <v>0</v>
      </c>
      <c r="X18" s="86">
        <f>+'24-03-996 Ind. RIPS'!AI51</f>
        <v>0</v>
      </c>
      <c r="Y18" s="86">
        <f>+'24-03-996 Ind. RIPS'!AJ51</f>
        <v>0</v>
      </c>
    </row>
    <row r="19" spans="1:25" ht="24.75" customHeight="1" x14ac:dyDescent="0.25">
      <c r="A19" s="85" t="s">
        <v>68</v>
      </c>
      <c r="B19" s="63">
        <f>+'24-03-996 Ind. RIPS'!J55</f>
        <v>0</v>
      </c>
      <c r="C19" s="63">
        <f>+'24-03-996 Ind. RIPS'!K55</f>
        <v>0</v>
      </c>
      <c r="D19" s="63">
        <f>+'24-03-996 Ind. RIPS'!M55</f>
        <v>0</v>
      </c>
      <c r="E19" s="63">
        <f>+'24-03-996 Ind. RIPS'!N55</f>
        <v>0</v>
      </c>
      <c r="F19" s="63">
        <f>+'24-03-996 Ind. RIPS'!O55</f>
        <v>0</v>
      </c>
      <c r="G19" s="63">
        <f>+'24-03-996 Ind. RIPS'!R55</f>
        <v>0</v>
      </c>
      <c r="H19" s="63">
        <f>+'24-03-996 Ind. RIPS'!S55</f>
        <v>0</v>
      </c>
      <c r="I19" s="63">
        <f>+'24-03-996 Ind. RIPS'!T55</f>
        <v>0</v>
      </c>
      <c r="J19" s="63">
        <f>+'24-03-996 Ind. RIPS'!U55</f>
        <v>0</v>
      </c>
      <c r="K19" s="63">
        <f>+'24-03-996 Ind. RIPS'!V55</f>
        <v>0</v>
      </c>
      <c r="L19" s="63">
        <f>+'24-03-996 Ind. RIPS'!W55</f>
        <v>0</v>
      </c>
      <c r="M19" s="63">
        <f>+'24-03-996 Ind. RIPS'!X55</f>
        <v>0</v>
      </c>
      <c r="N19" s="63">
        <f>+'24-03-996 Ind. RIPS'!Y55</f>
        <v>0</v>
      </c>
      <c r="O19" s="63">
        <f>+'24-03-996 Ind. RIPS'!Z55</f>
        <v>0</v>
      </c>
      <c r="P19" s="63">
        <f>+'24-03-996 Ind. RIPS'!AA55</f>
        <v>0</v>
      </c>
      <c r="Q19" s="63">
        <f>+'24-03-996 Ind. RIPS'!AB55</f>
        <v>0</v>
      </c>
      <c r="R19" s="63">
        <f>+'24-03-996 Ind. RIPS'!AC55</f>
        <v>0</v>
      </c>
      <c r="S19" s="63">
        <f>+'24-03-996 Ind. RIPS'!AD55</f>
        <v>0</v>
      </c>
      <c r="T19" s="63">
        <f>+'24-03-996 Ind. RIPS'!AE55</f>
        <v>0</v>
      </c>
      <c r="U19" s="63">
        <f>+'24-03-996 Ind. RIPS'!AF55</f>
        <v>0</v>
      </c>
      <c r="V19" s="63">
        <f>+'24-03-996 Ind. RIPS'!AG55</f>
        <v>0</v>
      </c>
      <c r="W19" s="63">
        <f>+'24-03-996 Ind. RIPS'!AH55</f>
        <v>0</v>
      </c>
      <c r="X19" s="86">
        <f>+'24-03-996 Ind. RIPS'!AI55</f>
        <v>0</v>
      </c>
      <c r="Y19" s="86">
        <f>+'24-03-996 Ind. RIPS'!AJ55</f>
        <v>0</v>
      </c>
    </row>
    <row r="20" spans="1:25" ht="24.75" customHeight="1" x14ac:dyDescent="0.25">
      <c r="A20" s="87" t="s">
        <v>70</v>
      </c>
      <c r="B20" s="63">
        <f>+'24-03-996 Ind. RIPS'!J59</f>
        <v>0</v>
      </c>
      <c r="C20" s="63">
        <f>+'24-03-996 Ind. RIPS'!K59</f>
        <v>0</v>
      </c>
      <c r="D20" s="63">
        <f>+'24-03-996 Ind. RIPS'!M59</f>
        <v>0</v>
      </c>
      <c r="E20" s="63">
        <f>+'24-03-996 Ind. RIPS'!N59</f>
        <v>0</v>
      </c>
      <c r="F20" s="63">
        <f>+'24-03-996 Ind. RIPS'!O59</f>
        <v>0</v>
      </c>
      <c r="G20" s="63">
        <f>+'24-03-996 Ind. RIPS'!R59</f>
        <v>0</v>
      </c>
      <c r="H20" s="63">
        <f>+'24-03-996 Ind. RIPS'!S59</f>
        <v>0</v>
      </c>
      <c r="I20" s="63">
        <f>+'24-03-996 Ind. RIPS'!T59</f>
        <v>0</v>
      </c>
      <c r="J20" s="63">
        <f>+'24-03-996 Ind. RIPS'!U59</f>
        <v>0</v>
      </c>
      <c r="K20" s="63">
        <f>+'24-03-996 Ind. RIPS'!V59</f>
        <v>0</v>
      </c>
      <c r="L20" s="63">
        <f>+'24-03-996 Ind. RIPS'!W59</f>
        <v>0</v>
      </c>
      <c r="M20" s="63">
        <f>+'24-03-996 Ind. RIPS'!X59</f>
        <v>0</v>
      </c>
      <c r="N20" s="63">
        <f>+'24-03-996 Ind. RIPS'!Y59</f>
        <v>0</v>
      </c>
      <c r="O20" s="63">
        <f>+'24-03-996 Ind. RIPS'!Z59</f>
        <v>0</v>
      </c>
      <c r="P20" s="63">
        <f>+'24-03-996 Ind. RIPS'!AA59</f>
        <v>0</v>
      </c>
      <c r="Q20" s="63">
        <f>+'24-03-996 Ind. RIPS'!AB59</f>
        <v>0</v>
      </c>
      <c r="R20" s="63">
        <f>+'24-03-996 Ind. RIPS'!AC59</f>
        <v>0</v>
      </c>
      <c r="S20" s="63">
        <f>+'24-03-996 Ind. RIPS'!AD59</f>
        <v>0</v>
      </c>
      <c r="T20" s="63">
        <f>+'24-03-996 Ind. RIPS'!AE59</f>
        <v>0</v>
      </c>
      <c r="U20" s="63">
        <f>+'24-03-996 Ind. RIPS'!AF59</f>
        <v>0</v>
      </c>
      <c r="V20" s="63">
        <f>+'24-03-996 Ind. RIPS'!AG59</f>
        <v>0</v>
      </c>
      <c r="W20" s="63">
        <f>+'24-03-996 Ind. RIPS'!AH59</f>
        <v>0</v>
      </c>
      <c r="X20" s="86">
        <f>+'24-03-996 Ind. RIPS'!AI59</f>
        <v>0</v>
      </c>
      <c r="Y20" s="86">
        <f>+'24-03-996 Ind. RIPS'!AJ59</f>
        <v>0</v>
      </c>
    </row>
    <row r="21" spans="1:25" ht="24.75" customHeight="1" x14ac:dyDescent="0.25">
      <c r="A21" s="87" t="s">
        <v>72</v>
      </c>
      <c r="B21" s="63">
        <f>+'24-03-996 Ind. RIPS'!J63</f>
        <v>0</v>
      </c>
      <c r="C21" s="63">
        <f>+'24-03-996 Ind. RIPS'!K63</f>
        <v>0</v>
      </c>
      <c r="D21" s="63">
        <f>+'24-03-996 Ind. RIPS'!M63</f>
        <v>0</v>
      </c>
      <c r="E21" s="63">
        <f>+'24-03-996 Ind. RIPS'!N63</f>
        <v>0</v>
      </c>
      <c r="F21" s="63">
        <f>+'24-03-996 Ind. RIPS'!O63</f>
        <v>0</v>
      </c>
      <c r="G21" s="63">
        <f>+'24-03-996 Ind. RIPS'!R63</f>
        <v>0</v>
      </c>
      <c r="H21" s="63">
        <f>+'24-03-996 Ind. RIPS'!S63</f>
        <v>0</v>
      </c>
      <c r="I21" s="63">
        <f>+'24-03-996 Ind. RIPS'!T63</f>
        <v>0</v>
      </c>
      <c r="J21" s="63">
        <f>+'24-03-996 Ind. RIPS'!U63</f>
        <v>0</v>
      </c>
      <c r="K21" s="63">
        <f>+'24-03-996 Ind. RIPS'!V63</f>
        <v>0</v>
      </c>
      <c r="L21" s="63">
        <f>+'24-03-996 Ind. RIPS'!W63</f>
        <v>0</v>
      </c>
      <c r="M21" s="63">
        <f>+'24-03-996 Ind. RIPS'!X63</f>
        <v>0</v>
      </c>
      <c r="N21" s="63">
        <f>+'24-03-996 Ind. RIPS'!Y63</f>
        <v>0</v>
      </c>
      <c r="O21" s="63">
        <f>+'24-03-996 Ind. RIPS'!Z63</f>
        <v>0</v>
      </c>
      <c r="P21" s="63">
        <f>+'24-03-996 Ind. RIPS'!AA63</f>
        <v>0</v>
      </c>
      <c r="Q21" s="63">
        <f>+'24-03-996 Ind. RIPS'!AB63</f>
        <v>0</v>
      </c>
      <c r="R21" s="63">
        <f>+'24-03-996 Ind. RIPS'!AC63</f>
        <v>0</v>
      </c>
      <c r="S21" s="63">
        <f>+'24-03-996 Ind. RIPS'!AD63</f>
        <v>0</v>
      </c>
      <c r="T21" s="63">
        <f>+'24-03-996 Ind. RIPS'!AE63</f>
        <v>0</v>
      </c>
      <c r="U21" s="63">
        <f>+'24-03-996 Ind. RIPS'!AF63</f>
        <v>0</v>
      </c>
      <c r="V21" s="63">
        <f>+'24-03-996 Ind. RIPS'!AG63</f>
        <v>0</v>
      </c>
      <c r="W21" s="63">
        <f>+'24-03-996 Ind. RIPS'!AH63</f>
        <v>0</v>
      </c>
      <c r="X21" s="86">
        <f>+'24-03-996 Ind. RIPS'!AI63</f>
        <v>0</v>
      </c>
      <c r="Y21" s="86">
        <f>+'24-03-996 Ind. RIPS'!AJ63</f>
        <v>0</v>
      </c>
    </row>
    <row r="22" spans="1:25" ht="24.75" customHeight="1" x14ac:dyDescent="0.25">
      <c r="A22" s="87" t="s">
        <v>74</v>
      </c>
      <c r="B22" s="63">
        <f>+'24-03-996 Ind. RIPS'!J67</f>
        <v>0</v>
      </c>
      <c r="C22" s="63">
        <f>+'24-03-996 Ind. RIPS'!K67</f>
        <v>0</v>
      </c>
      <c r="D22" s="63">
        <f>+'24-03-996 Ind. RIPS'!M67</f>
        <v>0</v>
      </c>
      <c r="E22" s="63">
        <f>+'24-03-996 Ind. RIPS'!N67</f>
        <v>0</v>
      </c>
      <c r="F22" s="63">
        <f>+'24-03-996 Ind. RIPS'!O67</f>
        <v>0</v>
      </c>
      <c r="G22" s="63">
        <f>+'24-03-996 Ind. RIPS'!R67</f>
        <v>0</v>
      </c>
      <c r="H22" s="63">
        <f>+'24-03-996 Ind. RIPS'!S67</f>
        <v>0</v>
      </c>
      <c r="I22" s="63">
        <f>+'24-03-996 Ind. RIPS'!T67</f>
        <v>0</v>
      </c>
      <c r="J22" s="63">
        <f>+'24-03-996 Ind. RIPS'!U67</f>
        <v>0</v>
      </c>
      <c r="K22" s="63">
        <f>+'24-03-996 Ind. RIPS'!V67</f>
        <v>0</v>
      </c>
      <c r="L22" s="63">
        <f>+'24-03-996 Ind. RIPS'!W67</f>
        <v>0</v>
      </c>
      <c r="M22" s="63">
        <f>+'24-03-996 Ind. RIPS'!X67</f>
        <v>0</v>
      </c>
      <c r="N22" s="63">
        <f>+'24-03-996 Ind. RIPS'!Y67</f>
        <v>0</v>
      </c>
      <c r="O22" s="63">
        <f>+'24-03-996 Ind. RIPS'!Z67</f>
        <v>0</v>
      </c>
      <c r="P22" s="63">
        <f>+'24-03-996 Ind. RIPS'!AA67</f>
        <v>0</v>
      </c>
      <c r="Q22" s="63">
        <f>+'24-03-996 Ind. RIPS'!AB67</f>
        <v>0</v>
      </c>
      <c r="R22" s="63">
        <f>+'24-03-996 Ind. RIPS'!AC67</f>
        <v>0</v>
      </c>
      <c r="S22" s="63">
        <f>+'24-03-996 Ind. RIPS'!AD67</f>
        <v>0</v>
      </c>
      <c r="T22" s="63">
        <f>+'24-03-996 Ind. RIPS'!AE67</f>
        <v>0</v>
      </c>
      <c r="U22" s="63">
        <f>+'24-03-996 Ind. RIPS'!AF67</f>
        <v>0</v>
      </c>
      <c r="V22" s="63">
        <f>+'24-03-996 Ind. RIPS'!AG67</f>
        <v>0</v>
      </c>
      <c r="W22" s="63">
        <f>+'24-03-996 Ind. RIPS'!AH67</f>
        <v>0</v>
      </c>
      <c r="X22" s="86">
        <f>+'24-03-996 Ind. RIPS'!AI67</f>
        <v>0</v>
      </c>
      <c r="Y22" s="86">
        <f>+'24-03-996 Ind. RIPS'!AJ67</f>
        <v>0</v>
      </c>
    </row>
    <row r="23" spans="1:25" ht="24.75" customHeight="1" x14ac:dyDescent="0.25">
      <c r="A23" s="88" t="s">
        <v>76</v>
      </c>
      <c r="B23" s="63">
        <f>+'24-03-996 Ind. RIPS'!J71</f>
        <v>465797000</v>
      </c>
      <c r="C23" s="63">
        <f>+'24-03-996 Ind. RIPS'!K71</f>
        <v>398841930</v>
      </c>
      <c r="D23" s="63">
        <f>+'24-03-996 Ind. RIPS'!M71</f>
        <v>0</v>
      </c>
      <c r="E23" s="63">
        <f>+'24-03-996 Ind. RIPS'!N71</f>
        <v>0</v>
      </c>
      <c r="F23" s="63">
        <f>+'24-03-996 Ind. RIPS'!O71</f>
        <v>0</v>
      </c>
      <c r="G23" s="63">
        <f>+'24-03-996 Ind. RIPS'!R71</f>
        <v>0</v>
      </c>
      <c r="H23" s="63">
        <f>+'24-03-996 Ind. RIPS'!S71</f>
        <v>12093686</v>
      </c>
      <c r="I23" s="63">
        <f>+'24-03-996 Ind. RIPS'!T71</f>
        <v>6618043</v>
      </c>
      <c r="J23" s="63">
        <f>+'24-03-996 Ind. RIPS'!U71</f>
        <v>18711729</v>
      </c>
      <c r="K23" s="63">
        <f>+'24-03-996 Ind. RIPS'!V71</f>
        <v>27849710</v>
      </c>
      <c r="L23" s="63">
        <f>+'24-03-996 Ind. RIPS'!W71</f>
        <v>27849710</v>
      </c>
      <c r="M23" s="63">
        <f>+'24-03-996 Ind. RIPS'!X71</f>
        <v>27849710</v>
      </c>
      <c r="N23" s="63">
        <f>+'24-03-996 Ind. RIPS'!Y71</f>
        <v>83549130</v>
      </c>
      <c r="O23" s="63">
        <f>+'24-03-996 Ind. RIPS'!Z71</f>
        <v>0</v>
      </c>
      <c r="P23" s="63">
        <f>+'24-03-996 Ind. RIPS'!AA71</f>
        <v>0</v>
      </c>
      <c r="Q23" s="63">
        <f>+'24-03-996 Ind. RIPS'!AB71</f>
        <v>0</v>
      </c>
      <c r="R23" s="63">
        <f>+'24-03-996 Ind. RIPS'!AC71</f>
        <v>0</v>
      </c>
      <c r="S23" s="63">
        <f>+'24-03-996 Ind. RIPS'!AD71</f>
        <v>0</v>
      </c>
      <c r="T23" s="63">
        <f>+'24-03-996 Ind. RIPS'!AE71</f>
        <v>0</v>
      </c>
      <c r="U23" s="63">
        <f>+'24-03-996 Ind. RIPS'!AF71</f>
        <v>0</v>
      </c>
      <c r="V23" s="63">
        <f>+'24-03-996 Ind. RIPS'!AG71</f>
        <v>0</v>
      </c>
      <c r="W23" s="63">
        <f>+'24-03-996 Ind. RIPS'!AH71</f>
        <v>102260859</v>
      </c>
      <c r="X23" s="86">
        <f>+'24-03-996 Ind. RIPS'!AI71</f>
        <v>0.21953953975658924</v>
      </c>
      <c r="Y23" s="86">
        <f>+'24-03-996 Ind. RIPS'!AJ71</f>
        <v>1</v>
      </c>
    </row>
    <row r="24" spans="1:25" ht="25.5" x14ac:dyDescent="0.25">
      <c r="A24" s="8" t="str">
        <f>"TOTAL ASIG."&amp;" "&amp;$A$5</f>
        <v>TOTAL ASIG. 24-03-996 "Red Integral de Proteccion Social"</v>
      </c>
      <c r="B24" s="74">
        <f>SUM(B8:B23)</f>
        <v>465797000</v>
      </c>
      <c r="C24" s="74">
        <f t="shared" ref="C24:V24" si="0">SUM(C8:C23)</f>
        <v>398841930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12093686</v>
      </c>
      <c r="I24" s="74">
        <f t="shared" si="0"/>
        <v>6618043</v>
      </c>
      <c r="J24" s="74">
        <f t="shared" si="0"/>
        <v>18711729</v>
      </c>
      <c r="K24" s="74">
        <f t="shared" si="0"/>
        <v>27849710</v>
      </c>
      <c r="L24" s="74">
        <f t="shared" si="0"/>
        <v>27849710</v>
      </c>
      <c r="M24" s="74">
        <f t="shared" si="0"/>
        <v>27849710</v>
      </c>
      <c r="N24" s="74">
        <f t="shared" si="0"/>
        <v>83549130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102260859</v>
      </c>
      <c r="X24" s="89">
        <f>+'24-03-996 Ind. RIPS'!AI72</f>
        <v>0.21953953975658924</v>
      </c>
      <c r="Y24" s="89">
        <f>'24-03-996 Ind. RIPS'!AJ72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DB91"/>
  <sheetViews>
    <sheetView topLeftCell="A55" zoomScaleNormal="100" workbookViewId="0">
      <selection activeCell="R7" sqref="R1:T1048576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44" t="s">
        <v>887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27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2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17" t="s">
        <v>47</v>
      </c>
      <c r="B11" s="118"/>
      <c r="C11" s="119"/>
      <c r="D11" s="119"/>
      <c r="E11" s="119"/>
      <c r="F11" s="119"/>
      <c r="G11" s="119"/>
      <c r="H11" s="119"/>
      <c r="I11" s="120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9" t="s">
        <v>48</v>
      </c>
      <c r="B12" s="130"/>
      <c r="C12" s="130"/>
      <c r="D12" s="130"/>
      <c r="E12" s="13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32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33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17" t="s">
        <v>49</v>
      </c>
      <c r="B15" s="118"/>
      <c r="C15" s="119"/>
      <c r="D15" s="119"/>
      <c r="E15" s="119"/>
      <c r="F15" s="119"/>
      <c r="G15" s="119"/>
      <c r="H15" s="119"/>
      <c r="I15" s="120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9" t="s">
        <v>50</v>
      </c>
      <c r="B16" s="130"/>
      <c r="C16" s="130"/>
      <c r="D16" s="130"/>
      <c r="E16" s="13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27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28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17" t="s">
        <v>51</v>
      </c>
      <c r="B19" s="118"/>
      <c r="C19" s="119"/>
      <c r="D19" s="119"/>
      <c r="E19" s="119"/>
      <c r="F19" s="119"/>
      <c r="G19" s="119"/>
      <c r="H19" s="119"/>
      <c r="I19" s="120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9" t="s">
        <v>52</v>
      </c>
      <c r="B20" s="130"/>
      <c r="C20" s="130"/>
      <c r="D20" s="130"/>
      <c r="E20" s="13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27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28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17" t="s">
        <v>53</v>
      </c>
      <c r="B23" s="118"/>
      <c r="C23" s="119"/>
      <c r="D23" s="119"/>
      <c r="E23" s="119"/>
      <c r="F23" s="119"/>
      <c r="G23" s="119"/>
      <c r="H23" s="119"/>
      <c r="I23" s="120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9" t="s">
        <v>54</v>
      </c>
      <c r="B24" s="130"/>
      <c r="C24" s="130"/>
      <c r="D24" s="130"/>
      <c r="E24" s="13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27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28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17" t="s">
        <v>55</v>
      </c>
      <c r="B27" s="118"/>
      <c r="C27" s="119"/>
      <c r="D27" s="119"/>
      <c r="E27" s="119"/>
      <c r="F27" s="119"/>
      <c r="G27" s="119"/>
      <c r="H27" s="119"/>
      <c r="I27" s="120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9" t="s">
        <v>56</v>
      </c>
      <c r="B28" s="130"/>
      <c r="C28" s="130"/>
      <c r="D28" s="130"/>
      <c r="E28" s="13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27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28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17" t="s">
        <v>57</v>
      </c>
      <c r="B31" s="118"/>
      <c r="C31" s="119"/>
      <c r="D31" s="119"/>
      <c r="E31" s="119"/>
      <c r="F31" s="119"/>
      <c r="G31" s="119"/>
      <c r="H31" s="119"/>
      <c r="I31" s="120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9" t="s">
        <v>58</v>
      </c>
      <c r="B32" s="130"/>
      <c r="C32" s="130"/>
      <c r="D32" s="130"/>
      <c r="E32" s="13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27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28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17" t="s">
        <v>59</v>
      </c>
      <c r="B35" s="118"/>
      <c r="C35" s="119"/>
      <c r="D35" s="119"/>
      <c r="E35" s="119"/>
      <c r="F35" s="119"/>
      <c r="G35" s="119"/>
      <c r="H35" s="119"/>
      <c r="I35" s="120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9" t="s">
        <v>60</v>
      </c>
      <c r="B36" s="130"/>
      <c r="C36" s="130"/>
      <c r="D36" s="130"/>
      <c r="E36" s="13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27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28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17" t="s">
        <v>61</v>
      </c>
      <c r="B39" s="118"/>
      <c r="C39" s="119"/>
      <c r="D39" s="119"/>
      <c r="E39" s="119"/>
      <c r="F39" s="119"/>
      <c r="G39" s="119"/>
      <c r="H39" s="119"/>
      <c r="I39" s="120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9" t="s">
        <v>62</v>
      </c>
      <c r="B40" s="130"/>
      <c r="C40" s="130"/>
      <c r="D40" s="130"/>
      <c r="E40" s="13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27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28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17" t="s">
        <v>63</v>
      </c>
      <c r="B43" s="118"/>
      <c r="C43" s="119"/>
      <c r="D43" s="119"/>
      <c r="E43" s="119"/>
      <c r="F43" s="119"/>
      <c r="G43" s="119"/>
      <c r="H43" s="119"/>
      <c r="I43" s="120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9" t="s">
        <v>64</v>
      </c>
      <c r="B44" s="130"/>
      <c r="C44" s="130"/>
      <c r="D44" s="130"/>
      <c r="E44" s="13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27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28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17" t="s">
        <v>65</v>
      </c>
      <c r="B47" s="118"/>
      <c r="C47" s="119"/>
      <c r="D47" s="119"/>
      <c r="E47" s="119"/>
      <c r="F47" s="119"/>
      <c r="G47" s="119"/>
      <c r="H47" s="119"/>
      <c r="I47" s="120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9" t="s">
        <v>66</v>
      </c>
      <c r="B48" s="130"/>
      <c r="C48" s="130"/>
      <c r="D48" s="130"/>
      <c r="E48" s="13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27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28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67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35" t="s">
        <v>68</v>
      </c>
      <c r="B52" s="136"/>
      <c r="C52" s="136"/>
      <c r="D52" s="136"/>
      <c r="E52" s="137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27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28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17" t="s">
        <v>69</v>
      </c>
      <c r="B55" s="119"/>
      <c r="C55" s="119"/>
      <c r="D55" s="119"/>
      <c r="E55" s="119"/>
      <c r="F55" s="119"/>
      <c r="G55" s="119"/>
      <c r="H55" s="119"/>
      <c r="I55" s="120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9" t="s">
        <v>70</v>
      </c>
      <c r="B56" s="130"/>
      <c r="C56" s="130"/>
      <c r="D56" s="130"/>
      <c r="E56" s="13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27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28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17" t="s">
        <v>71</v>
      </c>
      <c r="B59" s="119"/>
      <c r="C59" s="119"/>
      <c r="D59" s="119"/>
      <c r="E59" s="119"/>
      <c r="F59" s="119"/>
      <c r="G59" s="119"/>
      <c r="H59" s="119"/>
      <c r="I59" s="120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9" t="s">
        <v>72</v>
      </c>
      <c r="B60" s="130"/>
      <c r="C60" s="130"/>
      <c r="D60" s="130"/>
      <c r="E60" s="13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27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28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17" t="s">
        <v>73</v>
      </c>
      <c r="B63" s="119"/>
      <c r="C63" s="119"/>
      <c r="D63" s="119"/>
      <c r="E63" s="119"/>
      <c r="F63" s="119"/>
      <c r="G63" s="119"/>
      <c r="H63" s="119"/>
      <c r="I63" s="120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9" t="s">
        <v>74</v>
      </c>
      <c r="B64" s="130"/>
      <c r="C64" s="130"/>
      <c r="D64" s="130"/>
      <c r="E64" s="13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27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28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17" t="s">
        <v>75</v>
      </c>
      <c r="B67" s="119"/>
      <c r="C67" s="119"/>
      <c r="D67" s="119"/>
      <c r="E67" s="119"/>
      <c r="F67" s="119"/>
      <c r="G67" s="119"/>
      <c r="H67" s="119"/>
      <c r="I67" s="120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9" t="s">
        <v>76</v>
      </c>
      <c r="B68" s="130"/>
      <c r="C68" s="130"/>
      <c r="D68" s="130"/>
      <c r="E68" s="131"/>
      <c r="F68" s="9"/>
      <c r="G68" s="10"/>
      <c r="H68" s="11"/>
      <c r="I68" s="11"/>
      <c r="J68" s="127">
        <v>8812000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41"/>
      <c r="K69" s="71"/>
      <c r="L69" s="59"/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28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9" t="s">
        <v>79</v>
      </c>
      <c r="B71" s="130"/>
      <c r="C71" s="130"/>
      <c r="D71" s="130"/>
      <c r="E71" s="131"/>
      <c r="F71" s="129"/>
      <c r="G71" s="130"/>
      <c r="H71" s="130"/>
      <c r="I71" s="130"/>
      <c r="J71" s="74">
        <f>J68</f>
        <v>8812000</v>
      </c>
      <c r="K71" s="74">
        <f>SUM(K69:K69)</f>
        <v>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0</v>
      </c>
      <c r="U71" s="74">
        <f t="shared" si="15"/>
        <v>0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38" t="str">
        <f>"TOTAL ASIG."&amp;" "&amp;$A$5</f>
        <v>TOTAL ASIG. 24-07-001 "Cuotas a Organismos Internacionales"</v>
      </c>
      <c r="B72" s="139"/>
      <c r="C72" s="139"/>
      <c r="D72" s="139"/>
      <c r="E72" s="139"/>
      <c r="F72" s="139"/>
      <c r="G72" s="139"/>
      <c r="H72" s="139"/>
      <c r="I72" s="140"/>
      <c r="J72" s="33">
        <f>SUM(J11,J15,J19,J23,J27,J31,J35,J39,J43,J47,J51,J55,J59,J63,J67,J71)</f>
        <v>8812000</v>
      </c>
      <c r="K72" s="33">
        <f>+K11+K15+K19+K23+K27+K31+K35+K39+K43+K47+K51+K55+K67+K59+K63+K71</f>
        <v>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6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6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6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6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80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Y41"/>
  <sheetViews>
    <sheetView zoomScaleNormal="100" workbookViewId="0">
      <selection activeCell="AB11" sqref="AB11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'24-07-001 Ind. OOII'!A5:U5</f>
        <v>24-07-001 "Cuotas a Organismos Internacionales"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43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+'24-07-001 Ind. OOII'!J11</f>
        <v>0</v>
      </c>
      <c r="C8" s="63">
        <f>+'24-07-001 Ind. OOII'!K11</f>
        <v>0</v>
      </c>
      <c r="D8" s="63">
        <f>+'24-07-001 Ind. OOII'!M11</f>
        <v>0</v>
      </c>
      <c r="E8" s="63">
        <f>+'24-07-001 Ind. OOII'!N11</f>
        <v>0</v>
      </c>
      <c r="F8" s="63">
        <f>+'24-07-001 Ind. OOII'!O11</f>
        <v>0</v>
      </c>
      <c r="G8" s="63">
        <f>+'24-07-001 Ind. OOII'!R11</f>
        <v>0</v>
      </c>
      <c r="H8" s="63">
        <f>+'24-07-001 Ind. OOII'!S11</f>
        <v>0</v>
      </c>
      <c r="I8" s="63">
        <f>+'24-07-001 Ind. OOII'!T11</f>
        <v>0</v>
      </c>
      <c r="J8" s="63">
        <f>+'24-07-001 Ind. OOII'!U11</f>
        <v>0</v>
      </c>
      <c r="K8" s="63">
        <f>+'24-07-001 Ind. OOII'!V11</f>
        <v>0</v>
      </c>
      <c r="L8" s="63">
        <f>+'24-07-001 Ind. OOII'!W11</f>
        <v>0</v>
      </c>
      <c r="M8" s="63">
        <f>+'24-07-001 Ind. OOII'!X11</f>
        <v>0</v>
      </c>
      <c r="N8" s="63">
        <f>+'24-07-001 Ind. OOII'!Y11</f>
        <v>0</v>
      </c>
      <c r="O8" s="63">
        <f>+'24-07-001 Ind. OOII'!Z11</f>
        <v>0</v>
      </c>
      <c r="P8" s="63">
        <f>+'24-07-001 Ind. OOII'!AA11</f>
        <v>0</v>
      </c>
      <c r="Q8" s="63">
        <f>+'24-07-001 Ind. OOII'!AB11</f>
        <v>0</v>
      </c>
      <c r="R8" s="63">
        <f>+'24-07-001 Ind. OOII'!AC11</f>
        <v>0</v>
      </c>
      <c r="S8" s="63">
        <f>+'24-07-001 Ind. OOII'!AD11</f>
        <v>0</v>
      </c>
      <c r="T8" s="63">
        <f>+'24-07-001 Ind. OOII'!AE11</f>
        <v>0</v>
      </c>
      <c r="U8" s="63">
        <f>+'24-07-001 Ind. OOII'!AF11</f>
        <v>0</v>
      </c>
      <c r="V8" s="63">
        <f>+'24-07-001 Ind. OOII'!AG11</f>
        <v>0</v>
      </c>
      <c r="W8" s="63">
        <f>+'24-07-001 Ind. OOII'!AH11</f>
        <v>0</v>
      </c>
      <c r="X8" s="86">
        <f>+'24-07-001 Ind. OOII'!AI11</f>
        <v>0</v>
      </c>
      <c r="Y8" s="86">
        <f>+'24-07-001 Ind. OOII'!AJ11</f>
        <v>0</v>
      </c>
    </row>
    <row r="9" spans="1:25" ht="24.75" customHeight="1" x14ac:dyDescent="0.25">
      <c r="A9" s="85" t="s">
        <v>48</v>
      </c>
      <c r="B9" s="63">
        <f>+'24-07-001 Ind. OOII'!J15</f>
        <v>0</v>
      </c>
      <c r="C9" s="63">
        <f>+'24-07-001 Ind. OOII'!K15</f>
        <v>0</v>
      </c>
      <c r="D9" s="63">
        <f>+'24-07-001 Ind. OOII'!M15</f>
        <v>0</v>
      </c>
      <c r="E9" s="63">
        <f>+'24-07-001 Ind. OOII'!N15</f>
        <v>0</v>
      </c>
      <c r="F9" s="63">
        <f>+'24-07-001 Ind. OOII'!O15</f>
        <v>0</v>
      </c>
      <c r="G9" s="63">
        <f>+'24-07-001 Ind. OOII'!R15</f>
        <v>0</v>
      </c>
      <c r="H9" s="63">
        <f>+'24-07-001 Ind. OOII'!S15</f>
        <v>0</v>
      </c>
      <c r="I9" s="63">
        <f>+'24-07-001 Ind. OOII'!T15</f>
        <v>0</v>
      </c>
      <c r="J9" s="63">
        <f>+'24-07-001 Ind. OOII'!U15</f>
        <v>0</v>
      </c>
      <c r="K9" s="63">
        <f>+'24-07-001 Ind. OOII'!V15</f>
        <v>0</v>
      </c>
      <c r="L9" s="63">
        <f>+'24-07-001 Ind. OOII'!W15</f>
        <v>0</v>
      </c>
      <c r="M9" s="63">
        <f>+'24-07-001 Ind. OOII'!X15</f>
        <v>0</v>
      </c>
      <c r="N9" s="63">
        <f>+'24-07-001 Ind. OOII'!Y15</f>
        <v>0</v>
      </c>
      <c r="O9" s="63">
        <f>+'24-07-001 Ind. OOII'!Z15</f>
        <v>0</v>
      </c>
      <c r="P9" s="63">
        <f>+'24-07-001 Ind. OOII'!AA15</f>
        <v>0</v>
      </c>
      <c r="Q9" s="63">
        <f>+'24-07-001 Ind. OOII'!AB15</f>
        <v>0</v>
      </c>
      <c r="R9" s="63">
        <f>+'24-07-001 Ind. OOII'!AC15</f>
        <v>0</v>
      </c>
      <c r="S9" s="63">
        <f>+'24-07-001 Ind. OOII'!AD15</f>
        <v>0</v>
      </c>
      <c r="T9" s="63">
        <f>+'24-07-001 Ind. OOII'!AE15</f>
        <v>0</v>
      </c>
      <c r="U9" s="63">
        <f>+'24-07-001 Ind. OOII'!AF15</f>
        <v>0</v>
      </c>
      <c r="V9" s="63">
        <f>+'24-07-001 Ind. OOII'!AG15</f>
        <v>0</v>
      </c>
      <c r="W9" s="63">
        <f>+'24-07-001 Ind. OOII'!AH15</f>
        <v>0</v>
      </c>
      <c r="X9" s="86">
        <f>+'24-07-001 Ind. OOII'!AI15</f>
        <v>0</v>
      </c>
      <c r="Y9" s="86">
        <f>+'24-07-001 Ind. OOII'!AJ15</f>
        <v>0</v>
      </c>
    </row>
    <row r="10" spans="1:25" ht="24.75" customHeight="1" x14ac:dyDescent="0.25">
      <c r="A10" s="85" t="s">
        <v>50</v>
      </c>
      <c r="B10" s="63">
        <f>+'24-07-001 Ind. OOII'!J19</f>
        <v>0</v>
      </c>
      <c r="C10" s="63">
        <f>+'24-07-001 Ind. OOII'!K19</f>
        <v>0</v>
      </c>
      <c r="D10" s="63">
        <f>+'24-07-001 Ind. OOII'!M19</f>
        <v>0</v>
      </c>
      <c r="E10" s="63">
        <f>+'24-07-001 Ind. OOII'!N19</f>
        <v>0</v>
      </c>
      <c r="F10" s="63">
        <f>+'24-07-001 Ind. OOII'!O19</f>
        <v>0</v>
      </c>
      <c r="G10" s="63">
        <f>+'24-07-001 Ind. OOII'!R19</f>
        <v>0</v>
      </c>
      <c r="H10" s="63">
        <f>+'24-07-001 Ind. OOII'!S19</f>
        <v>0</v>
      </c>
      <c r="I10" s="63">
        <f>+'24-07-001 Ind. OOII'!T19</f>
        <v>0</v>
      </c>
      <c r="J10" s="63">
        <f>+'24-07-001 Ind. OOII'!U19</f>
        <v>0</v>
      </c>
      <c r="K10" s="63">
        <f>+'24-07-001 Ind. OOII'!V19</f>
        <v>0</v>
      </c>
      <c r="L10" s="63">
        <f>+'24-07-001 Ind. OOII'!W19</f>
        <v>0</v>
      </c>
      <c r="M10" s="63">
        <f>+'24-07-001 Ind. OOII'!X19</f>
        <v>0</v>
      </c>
      <c r="N10" s="63">
        <f>+'24-07-001 Ind. OOII'!Y19</f>
        <v>0</v>
      </c>
      <c r="O10" s="63">
        <f>+'24-07-001 Ind. OOII'!Z19</f>
        <v>0</v>
      </c>
      <c r="P10" s="63">
        <f>+'24-07-001 Ind. OOII'!AA19</f>
        <v>0</v>
      </c>
      <c r="Q10" s="63">
        <f>+'24-07-001 Ind. OOII'!AB19</f>
        <v>0</v>
      </c>
      <c r="R10" s="63">
        <f>+'24-07-001 Ind. OOII'!AC19</f>
        <v>0</v>
      </c>
      <c r="S10" s="63">
        <f>+'24-07-001 Ind. OOII'!AD19</f>
        <v>0</v>
      </c>
      <c r="T10" s="63">
        <f>+'24-07-001 Ind. OOII'!AE19</f>
        <v>0</v>
      </c>
      <c r="U10" s="63">
        <f>+'24-07-001 Ind. OOII'!AF19</f>
        <v>0</v>
      </c>
      <c r="V10" s="63">
        <f>+'24-07-001 Ind. OOII'!AG19</f>
        <v>0</v>
      </c>
      <c r="W10" s="63">
        <f>+'24-07-001 Ind. OOII'!AH19</f>
        <v>0</v>
      </c>
      <c r="X10" s="86">
        <f>+'24-07-001 Ind. OOII'!AI19</f>
        <v>0</v>
      </c>
      <c r="Y10" s="86">
        <f>+'24-07-001 Ind. OOII'!AJ19</f>
        <v>0</v>
      </c>
    </row>
    <row r="11" spans="1:25" ht="24.75" customHeight="1" x14ac:dyDescent="0.25">
      <c r="A11" s="85" t="s">
        <v>52</v>
      </c>
      <c r="B11" s="63">
        <f>+'24-07-001 Ind. OOII'!J23</f>
        <v>0</v>
      </c>
      <c r="C11" s="63">
        <f>+'24-07-001 Ind. OOII'!K23</f>
        <v>0</v>
      </c>
      <c r="D11" s="63">
        <f>+'24-07-001 Ind. OOII'!M23</f>
        <v>0</v>
      </c>
      <c r="E11" s="63">
        <f>+'24-07-001 Ind. OOII'!N23</f>
        <v>0</v>
      </c>
      <c r="F11" s="63">
        <f>+'24-07-001 Ind. OOII'!O23</f>
        <v>0</v>
      </c>
      <c r="G11" s="63">
        <f>+'24-07-001 Ind. OOII'!R23</f>
        <v>0</v>
      </c>
      <c r="H11" s="63">
        <f>+'24-07-001 Ind. OOII'!S23</f>
        <v>0</v>
      </c>
      <c r="I11" s="63">
        <f>+'24-07-001 Ind. OOII'!T23</f>
        <v>0</v>
      </c>
      <c r="J11" s="63">
        <f>+'24-07-001 Ind. OOII'!U23</f>
        <v>0</v>
      </c>
      <c r="K11" s="63">
        <f>+'24-07-001 Ind. OOII'!V23</f>
        <v>0</v>
      </c>
      <c r="L11" s="63">
        <f>+'24-07-001 Ind. OOII'!W23</f>
        <v>0</v>
      </c>
      <c r="M11" s="63">
        <f>+'24-07-001 Ind. OOII'!X23</f>
        <v>0</v>
      </c>
      <c r="N11" s="63">
        <f>+'24-07-001 Ind. OOII'!Y23</f>
        <v>0</v>
      </c>
      <c r="O11" s="63">
        <f>+'24-07-001 Ind. OOII'!Z23</f>
        <v>0</v>
      </c>
      <c r="P11" s="63">
        <f>+'24-07-001 Ind. OOII'!AA23</f>
        <v>0</v>
      </c>
      <c r="Q11" s="63">
        <f>+'24-07-001 Ind. OOII'!AB23</f>
        <v>0</v>
      </c>
      <c r="R11" s="63">
        <f>+'24-07-001 Ind. OOII'!AC23</f>
        <v>0</v>
      </c>
      <c r="S11" s="63">
        <f>+'24-07-001 Ind. OOII'!AD23</f>
        <v>0</v>
      </c>
      <c r="T11" s="63">
        <f>+'24-07-001 Ind. OOII'!AE23</f>
        <v>0</v>
      </c>
      <c r="U11" s="63">
        <f>+'24-07-001 Ind. OOII'!AF23</f>
        <v>0</v>
      </c>
      <c r="V11" s="63">
        <f>+'24-07-001 Ind. OOII'!AG23</f>
        <v>0</v>
      </c>
      <c r="W11" s="63">
        <f>+'24-07-001 Ind. OOII'!AH23</f>
        <v>0</v>
      </c>
      <c r="X11" s="86">
        <f>+'24-07-001 Ind. OOII'!AI23</f>
        <v>0</v>
      </c>
      <c r="Y11" s="86">
        <f>+'24-07-001 Ind. OOII'!AJ23</f>
        <v>0</v>
      </c>
    </row>
    <row r="12" spans="1:25" ht="24.75" customHeight="1" x14ac:dyDescent="0.25">
      <c r="A12" s="85" t="s">
        <v>54</v>
      </c>
      <c r="B12" s="63">
        <f>+'24-07-001 Ind. OOII'!J27</f>
        <v>0</v>
      </c>
      <c r="C12" s="63">
        <f>+'24-07-001 Ind. OOII'!K27</f>
        <v>0</v>
      </c>
      <c r="D12" s="63">
        <f>+'24-07-001 Ind. OOII'!M27</f>
        <v>0</v>
      </c>
      <c r="E12" s="63">
        <f>+'24-07-001 Ind. OOII'!N27</f>
        <v>0</v>
      </c>
      <c r="F12" s="63">
        <f>+'24-07-001 Ind. OOII'!O27</f>
        <v>0</v>
      </c>
      <c r="G12" s="63">
        <f>+'24-07-001 Ind. OOII'!R27</f>
        <v>0</v>
      </c>
      <c r="H12" s="63">
        <f>+'24-07-001 Ind. OOII'!S27</f>
        <v>0</v>
      </c>
      <c r="I12" s="63">
        <f>+'24-07-001 Ind. OOII'!T27</f>
        <v>0</v>
      </c>
      <c r="J12" s="63">
        <f>+'24-07-001 Ind. OOII'!U27</f>
        <v>0</v>
      </c>
      <c r="K12" s="63">
        <f>+'24-07-001 Ind. OOII'!V27</f>
        <v>0</v>
      </c>
      <c r="L12" s="63">
        <f>+'24-07-001 Ind. OOII'!W27</f>
        <v>0</v>
      </c>
      <c r="M12" s="63">
        <f>+'24-07-001 Ind. OOII'!X27</f>
        <v>0</v>
      </c>
      <c r="N12" s="63">
        <f>+'24-07-001 Ind. OOII'!Y27</f>
        <v>0</v>
      </c>
      <c r="O12" s="63">
        <f>+'24-07-001 Ind. OOII'!Z27</f>
        <v>0</v>
      </c>
      <c r="P12" s="63">
        <f>+'24-07-001 Ind. OOII'!AA27</f>
        <v>0</v>
      </c>
      <c r="Q12" s="63">
        <f>+'24-07-001 Ind. OOII'!AB27</f>
        <v>0</v>
      </c>
      <c r="R12" s="63">
        <f>+'24-07-001 Ind. OOII'!AC27</f>
        <v>0</v>
      </c>
      <c r="S12" s="63">
        <f>+'24-07-001 Ind. OOII'!AD27</f>
        <v>0</v>
      </c>
      <c r="T12" s="63">
        <f>+'24-07-001 Ind. OOII'!AE27</f>
        <v>0</v>
      </c>
      <c r="U12" s="63">
        <f>+'24-07-001 Ind. OOII'!AF27</f>
        <v>0</v>
      </c>
      <c r="V12" s="63">
        <f>+'24-07-001 Ind. OOII'!AG27</f>
        <v>0</v>
      </c>
      <c r="W12" s="63">
        <f>+'24-07-001 Ind. OOII'!AH27</f>
        <v>0</v>
      </c>
      <c r="X12" s="86">
        <f>+'24-07-001 Ind. OOII'!AI27</f>
        <v>0</v>
      </c>
      <c r="Y12" s="86">
        <f>+'24-07-001 Ind. OOII'!AJ27</f>
        <v>0</v>
      </c>
    </row>
    <row r="13" spans="1:25" ht="24.75" customHeight="1" x14ac:dyDescent="0.25">
      <c r="A13" s="85" t="s">
        <v>56</v>
      </c>
      <c r="B13" s="63">
        <f>+'24-07-001 Ind. OOII'!J31</f>
        <v>0</v>
      </c>
      <c r="C13" s="63">
        <f>+'24-07-001 Ind. OOII'!K31</f>
        <v>0</v>
      </c>
      <c r="D13" s="63">
        <f>+'24-07-001 Ind. OOII'!M31</f>
        <v>0</v>
      </c>
      <c r="E13" s="63">
        <f>+'24-07-001 Ind. OOII'!N31</f>
        <v>0</v>
      </c>
      <c r="F13" s="63">
        <f>+'24-07-001 Ind. OOII'!O31</f>
        <v>0</v>
      </c>
      <c r="G13" s="63">
        <f>+'24-07-001 Ind. OOII'!R31</f>
        <v>0</v>
      </c>
      <c r="H13" s="63">
        <f>+'24-07-001 Ind. OOII'!S31</f>
        <v>0</v>
      </c>
      <c r="I13" s="63">
        <f>+'24-07-001 Ind. OOII'!T31</f>
        <v>0</v>
      </c>
      <c r="J13" s="63">
        <f>+'24-07-001 Ind. OOII'!U31</f>
        <v>0</v>
      </c>
      <c r="K13" s="63">
        <f>+'24-07-001 Ind. OOII'!V31</f>
        <v>0</v>
      </c>
      <c r="L13" s="63">
        <f>+'24-07-001 Ind. OOII'!W31</f>
        <v>0</v>
      </c>
      <c r="M13" s="63">
        <f>+'24-07-001 Ind. OOII'!X31</f>
        <v>0</v>
      </c>
      <c r="N13" s="63">
        <f>+'24-07-001 Ind. OOII'!Y31</f>
        <v>0</v>
      </c>
      <c r="O13" s="63">
        <f>+'24-07-001 Ind. OOII'!Z31</f>
        <v>0</v>
      </c>
      <c r="P13" s="63">
        <f>+'24-07-001 Ind. OOII'!AA31</f>
        <v>0</v>
      </c>
      <c r="Q13" s="63">
        <f>+'24-07-001 Ind. OOII'!AB31</f>
        <v>0</v>
      </c>
      <c r="R13" s="63">
        <f>+'24-07-001 Ind. OOII'!AC31</f>
        <v>0</v>
      </c>
      <c r="S13" s="63">
        <f>+'24-07-001 Ind. OOII'!AD31</f>
        <v>0</v>
      </c>
      <c r="T13" s="63">
        <f>+'24-07-001 Ind. OOII'!AE31</f>
        <v>0</v>
      </c>
      <c r="U13" s="63">
        <f>+'24-07-001 Ind. OOII'!AF31</f>
        <v>0</v>
      </c>
      <c r="V13" s="63">
        <f>+'24-07-001 Ind. OOII'!AG31</f>
        <v>0</v>
      </c>
      <c r="W13" s="63">
        <f>+'24-07-001 Ind. OOII'!AH31</f>
        <v>0</v>
      </c>
      <c r="X13" s="86">
        <f>+'24-07-001 Ind. OOII'!AI31</f>
        <v>0</v>
      </c>
      <c r="Y13" s="86">
        <f>+'24-07-001 Ind. OOII'!AJ31</f>
        <v>0</v>
      </c>
    </row>
    <row r="14" spans="1:25" ht="24.75" customHeight="1" x14ac:dyDescent="0.25">
      <c r="A14" s="85" t="s">
        <v>58</v>
      </c>
      <c r="B14" s="63">
        <f>+'24-07-001 Ind. OOII'!J35</f>
        <v>0</v>
      </c>
      <c r="C14" s="63">
        <f>+'24-07-001 Ind. OOII'!K35</f>
        <v>0</v>
      </c>
      <c r="D14" s="63">
        <f>+'24-07-001 Ind. OOII'!M35</f>
        <v>0</v>
      </c>
      <c r="E14" s="63">
        <f>+'24-07-001 Ind. OOII'!N35</f>
        <v>0</v>
      </c>
      <c r="F14" s="63">
        <f>+'24-07-001 Ind. OOII'!O35</f>
        <v>0</v>
      </c>
      <c r="G14" s="63">
        <f>+'24-07-001 Ind. OOII'!R35</f>
        <v>0</v>
      </c>
      <c r="H14" s="63">
        <f>+'24-07-001 Ind. OOII'!S35</f>
        <v>0</v>
      </c>
      <c r="I14" s="63">
        <f>+'24-07-001 Ind. OOII'!T35</f>
        <v>0</v>
      </c>
      <c r="J14" s="63">
        <f>+'24-07-001 Ind. OOII'!U35</f>
        <v>0</v>
      </c>
      <c r="K14" s="63">
        <f>+'24-07-001 Ind. OOII'!V35</f>
        <v>0</v>
      </c>
      <c r="L14" s="63">
        <f>+'24-07-001 Ind. OOII'!W35</f>
        <v>0</v>
      </c>
      <c r="M14" s="63">
        <f>+'24-07-001 Ind. OOII'!X35</f>
        <v>0</v>
      </c>
      <c r="N14" s="63">
        <f>+'24-07-001 Ind. OOII'!Y35</f>
        <v>0</v>
      </c>
      <c r="O14" s="63">
        <f>+'24-07-001 Ind. OOII'!Z35</f>
        <v>0</v>
      </c>
      <c r="P14" s="63">
        <f>+'24-07-001 Ind. OOII'!AA35</f>
        <v>0</v>
      </c>
      <c r="Q14" s="63">
        <f>+'24-07-001 Ind. OOII'!AB35</f>
        <v>0</v>
      </c>
      <c r="R14" s="63">
        <f>+'24-07-001 Ind. OOII'!AC35</f>
        <v>0</v>
      </c>
      <c r="S14" s="63">
        <f>+'24-07-001 Ind. OOII'!AD35</f>
        <v>0</v>
      </c>
      <c r="T14" s="63">
        <f>+'24-07-001 Ind. OOII'!AE35</f>
        <v>0</v>
      </c>
      <c r="U14" s="63">
        <f>+'24-07-001 Ind. OOII'!AF35</f>
        <v>0</v>
      </c>
      <c r="V14" s="63">
        <f>+'24-07-001 Ind. OOII'!AG35</f>
        <v>0</v>
      </c>
      <c r="W14" s="63">
        <f>+'24-07-001 Ind. OOII'!AH35</f>
        <v>0</v>
      </c>
      <c r="X14" s="86">
        <f>+'24-07-001 Ind. OOII'!AI35</f>
        <v>0</v>
      </c>
      <c r="Y14" s="86">
        <f>+'24-07-001 Ind. OOII'!AJ35</f>
        <v>0</v>
      </c>
    </row>
    <row r="15" spans="1:25" ht="24.75" customHeight="1" x14ac:dyDescent="0.25">
      <c r="A15" s="85" t="s">
        <v>60</v>
      </c>
      <c r="B15" s="63">
        <f>+'24-07-001 Ind. OOII'!J39</f>
        <v>0</v>
      </c>
      <c r="C15" s="63">
        <f>+'24-07-001 Ind. OOII'!K39</f>
        <v>0</v>
      </c>
      <c r="D15" s="63">
        <f>+'24-07-001 Ind. OOII'!M39</f>
        <v>0</v>
      </c>
      <c r="E15" s="63">
        <f>+'24-07-001 Ind. OOII'!N39</f>
        <v>0</v>
      </c>
      <c r="F15" s="63">
        <f>+'24-07-001 Ind. OOII'!O39</f>
        <v>0</v>
      </c>
      <c r="G15" s="63">
        <f>+'24-07-001 Ind. OOII'!R39</f>
        <v>0</v>
      </c>
      <c r="H15" s="63">
        <f>+'24-07-001 Ind. OOII'!S39</f>
        <v>0</v>
      </c>
      <c r="I15" s="63">
        <f>+'24-07-001 Ind. OOII'!T39</f>
        <v>0</v>
      </c>
      <c r="J15" s="63">
        <f>+'24-07-001 Ind. OOII'!U39</f>
        <v>0</v>
      </c>
      <c r="K15" s="63">
        <f>+'24-07-001 Ind. OOII'!V39</f>
        <v>0</v>
      </c>
      <c r="L15" s="63">
        <f>+'24-07-001 Ind. OOII'!W39</f>
        <v>0</v>
      </c>
      <c r="M15" s="63">
        <f>+'24-07-001 Ind. OOII'!X39</f>
        <v>0</v>
      </c>
      <c r="N15" s="63">
        <f>+'24-07-001 Ind. OOII'!Y39</f>
        <v>0</v>
      </c>
      <c r="O15" s="63">
        <f>+'24-07-001 Ind. OOII'!Z39</f>
        <v>0</v>
      </c>
      <c r="P15" s="63">
        <f>+'24-07-001 Ind. OOII'!AA39</f>
        <v>0</v>
      </c>
      <c r="Q15" s="63">
        <f>+'24-07-001 Ind. OOII'!AB39</f>
        <v>0</v>
      </c>
      <c r="R15" s="63">
        <f>+'24-07-001 Ind. OOII'!AC39</f>
        <v>0</v>
      </c>
      <c r="S15" s="63">
        <f>+'24-07-001 Ind. OOII'!AD39</f>
        <v>0</v>
      </c>
      <c r="T15" s="63">
        <f>+'24-07-001 Ind. OOII'!AE39</f>
        <v>0</v>
      </c>
      <c r="U15" s="63">
        <f>+'24-07-001 Ind. OOII'!AF39</f>
        <v>0</v>
      </c>
      <c r="V15" s="63">
        <f>+'24-07-001 Ind. OOII'!AG39</f>
        <v>0</v>
      </c>
      <c r="W15" s="63">
        <f>+'24-07-001 Ind. OOII'!AH39</f>
        <v>0</v>
      </c>
      <c r="X15" s="86">
        <f>+'24-07-001 Ind. OOII'!AI39</f>
        <v>0</v>
      </c>
      <c r="Y15" s="86">
        <f>+'24-07-001 Ind. OOII'!AJ39</f>
        <v>0</v>
      </c>
    </row>
    <row r="16" spans="1:25" ht="24.75" customHeight="1" x14ac:dyDescent="0.25">
      <c r="A16" s="85" t="s">
        <v>62</v>
      </c>
      <c r="B16" s="63">
        <f>+'24-07-001 Ind. OOII'!J43</f>
        <v>0</v>
      </c>
      <c r="C16" s="63">
        <f>+'24-07-001 Ind. OOII'!K43</f>
        <v>0</v>
      </c>
      <c r="D16" s="63">
        <f>+'24-07-001 Ind. OOII'!M43</f>
        <v>0</v>
      </c>
      <c r="E16" s="63">
        <f>+'24-07-001 Ind. OOII'!N43</f>
        <v>0</v>
      </c>
      <c r="F16" s="63">
        <f>+'24-07-001 Ind. OOII'!O43</f>
        <v>0</v>
      </c>
      <c r="G16" s="63">
        <f>+'24-07-001 Ind. OOII'!R43</f>
        <v>0</v>
      </c>
      <c r="H16" s="63">
        <f>+'24-07-001 Ind. OOII'!S43</f>
        <v>0</v>
      </c>
      <c r="I16" s="63">
        <f>+'24-07-001 Ind. OOII'!T43</f>
        <v>0</v>
      </c>
      <c r="J16" s="63">
        <f>+'24-07-001 Ind. OOII'!U43</f>
        <v>0</v>
      </c>
      <c r="K16" s="63">
        <f>+'24-07-001 Ind. OOII'!V43</f>
        <v>0</v>
      </c>
      <c r="L16" s="63">
        <f>+'24-07-001 Ind. OOII'!W43</f>
        <v>0</v>
      </c>
      <c r="M16" s="63">
        <f>+'24-07-001 Ind. OOII'!X43</f>
        <v>0</v>
      </c>
      <c r="N16" s="63">
        <f>+'24-07-001 Ind. OOII'!Y43</f>
        <v>0</v>
      </c>
      <c r="O16" s="63">
        <f>+'24-07-001 Ind. OOII'!Z43</f>
        <v>0</v>
      </c>
      <c r="P16" s="63">
        <f>+'24-07-001 Ind. OOII'!AA43</f>
        <v>0</v>
      </c>
      <c r="Q16" s="63">
        <f>+'24-07-001 Ind. OOII'!AB43</f>
        <v>0</v>
      </c>
      <c r="R16" s="63">
        <f>+'24-07-001 Ind. OOII'!AC43</f>
        <v>0</v>
      </c>
      <c r="S16" s="63">
        <f>+'24-07-001 Ind. OOII'!AD43</f>
        <v>0</v>
      </c>
      <c r="T16" s="63">
        <f>+'24-07-001 Ind. OOII'!AE43</f>
        <v>0</v>
      </c>
      <c r="U16" s="63">
        <f>+'24-07-001 Ind. OOII'!AF43</f>
        <v>0</v>
      </c>
      <c r="V16" s="63">
        <f>+'24-07-001 Ind. OOII'!AG43</f>
        <v>0</v>
      </c>
      <c r="W16" s="63">
        <f>+'24-07-001 Ind. OOII'!AH43</f>
        <v>0</v>
      </c>
      <c r="X16" s="86">
        <f>+'24-07-001 Ind. OOII'!AI43</f>
        <v>0</v>
      </c>
      <c r="Y16" s="86">
        <f>+'24-07-001 Ind. OOII'!AJ43</f>
        <v>0</v>
      </c>
    </row>
    <row r="17" spans="1:25" ht="24.75" customHeight="1" x14ac:dyDescent="0.25">
      <c r="A17" s="85" t="s">
        <v>64</v>
      </c>
      <c r="B17" s="63">
        <f>+'24-07-001 Ind. OOII'!J47</f>
        <v>0</v>
      </c>
      <c r="C17" s="63">
        <f>+'24-07-001 Ind. OOII'!K47</f>
        <v>0</v>
      </c>
      <c r="D17" s="63">
        <f>+'24-07-001 Ind. OOII'!M47</f>
        <v>0</v>
      </c>
      <c r="E17" s="63">
        <f>+'24-07-001 Ind. OOII'!N47</f>
        <v>0</v>
      </c>
      <c r="F17" s="63">
        <f>+'24-07-001 Ind. OOII'!O47</f>
        <v>0</v>
      </c>
      <c r="G17" s="63">
        <f>+'24-07-001 Ind. OOII'!R47</f>
        <v>0</v>
      </c>
      <c r="H17" s="63">
        <f>+'24-07-001 Ind. OOII'!S47</f>
        <v>0</v>
      </c>
      <c r="I17" s="63">
        <f>+'24-07-001 Ind. OOII'!T47</f>
        <v>0</v>
      </c>
      <c r="J17" s="63">
        <f>+'24-07-001 Ind. OOII'!U47</f>
        <v>0</v>
      </c>
      <c r="K17" s="63">
        <f>+'24-07-001 Ind. OOII'!V47</f>
        <v>0</v>
      </c>
      <c r="L17" s="63">
        <f>+'24-07-001 Ind. OOII'!W47</f>
        <v>0</v>
      </c>
      <c r="M17" s="63">
        <f>+'24-07-001 Ind. OOII'!X47</f>
        <v>0</v>
      </c>
      <c r="N17" s="63">
        <f>+'24-07-001 Ind. OOII'!Y47</f>
        <v>0</v>
      </c>
      <c r="O17" s="63">
        <f>+'24-07-001 Ind. OOII'!Z47</f>
        <v>0</v>
      </c>
      <c r="P17" s="63">
        <f>+'24-07-001 Ind. OOII'!AA47</f>
        <v>0</v>
      </c>
      <c r="Q17" s="63">
        <f>+'24-07-001 Ind. OOII'!AB47</f>
        <v>0</v>
      </c>
      <c r="R17" s="63">
        <f>+'24-07-001 Ind. OOII'!AC47</f>
        <v>0</v>
      </c>
      <c r="S17" s="63">
        <f>+'24-07-001 Ind. OOII'!AD47</f>
        <v>0</v>
      </c>
      <c r="T17" s="63">
        <f>+'24-07-001 Ind. OOII'!AE47</f>
        <v>0</v>
      </c>
      <c r="U17" s="63">
        <f>+'24-07-001 Ind. OOII'!AF47</f>
        <v>0</v>
      </c>
      <c r="V17" s="63">
        <f>+'24-07-001 Ind. OOII'!AG47</f>
        <v>0</v>
      </c>
      <c r="W17" s="63">
        <f>+'24-07-001 Ind. OOII'!AH47</f>
        <v>0</v>
      </c>
      <c r="X17" s="86">
        <f>+'24-07-001 Ind. OOII'!AI47</f>
        <v>0</v>
      </c>
      <c r="Y17" s="86">
        <f>+'24-07-001 Ind. OOII'!AJ44</f>
        <v>0</v>
      </c>
    </row>
    <row r="18" spans="1:25" ht="24.75" customHeight="1" x14ac:dyDescent="0.25">
      <c r="A18" s="85" t="s">
        <v>66</v>
      </c>
      <c r="B18" s="63">
        <f>+'24-07-001 Ind. OOII'!J51</f>
        <v>0</v>
      </c>
      <c r="C18" s="63">
        <f>+'24-07-001 Ind. OOII'!K51</f>
        <v>0</v>
      </c>
      <c r="D18" s="63">
        <f>+'24-07-001 Ind. OOII'!M51</f>
        <v>0</v>
      </c>
      <c r="E18" s="63">
        <f>+'24-07-001 Ind. OOII'!N51</f>
        <v>0</v>
      </c>
      <c r="F18" s="63">
        <f>+'24-07-001 Ind. OOII'!O51</f>
        <v>0</v>
      </c>
      <c r="G18" s="63">
        <f>+'24-07-001 Ind. OOII'!R51</f>
        <v>0</v>
      </c>
      <c r="H18" s="63">
        <f>+'24-07-001 Ind. OOII'!S51</f>
        <v>0</v>
      </c>
      <c r="I18" s="63">
        <f>+'24-07-001 Ind. OOII'!T51</f>
        <v>0</v>
      </c>
      <c r="J18" s="63">
        <f>+'24-07-001 Ind. OOII'!U51</f>
        <v>0</v>
      </c>
      <c r="K18" s="63">
        <f>+'24-07-001 Ind. OOII'!V51</f>
        <v>0</v>
      </c>
      <c r="L18" s="63">
        <f>+'24-07-001 Ind. OOII'!W51</f>
        <v>0</v>
      </c>
      <c r="M18" s="63">
        <f>+'24-07-001 Ind. OOII'!X51</f>
        <v>0</v>
      </c>
      <c r="N18" s="63">
        <f>+'24-07-001 Ind. OOII'!Y51</f>
        <v>0</v>
      </c>
      <c r="O18" s="63">
        <f>+'24-07-001 Ind. OOII'!Z51</f>
        <v>0</v>
      </c>
      <c r="P18" s="63">
        <f>+'24-07-001 Ind. OOII'!AA51</f>
        <v>0</v>
      </c>
      <c r="Q18" s="63">
        <f>+'24-07-001 Ind. OOII'!AB51</f>
        <v>0</v>
      </c>
      <c r="R18" s="63">
        <f>+'24-07-001 Ind. OOII'!AC51</f>
        <v>0</v>
      </c>
      <c r="S18" s="63">
        <f>+'24-07-001 Ind. OOII'!AD51</f>
        <v>0</v>
      </c>
      <c r="T18" s="63">
        <f>+'24-07-001 Ind. OOII'!AE51</f>
        <v>0</v>
      </c>
      <c r="U18" s="63">
        <f>+'24-07-001 Ind. OOII'!AF51</f>
        <v>0</v>
      </c>
      <c r="V18" s="63">
        <f>+'24-07-001 Ind. OOII'!AG51</f>
        <v>0</v>
      </c>
      <c r="W18" s="63">
        <f>+'24-07-001 Ind. OOII'!AH51</f>
        <v>0</v>
      </c>
      <c r="X18" s="86">
        <f>+'24-07-001 Ind. OOII'!AI51</f>
        <v>0</v>
      </c>
      <c r="Y18" s="86">
        <f>+'24-07-001 Ind. OOII'!AJ51</f>
        <v>0</v>
      </c>
    </row>
    <row r="19" spans="1:25" ht="24.75" customHeight="1" x14ac:dyDescent="0.25">
      <c r="A19" s="85" t="s">
        <v>68</v>
      </c>
      <c r="B19" s="63">
        <f>+'24-07-001 Ind. OOII'!J55</f>
        <v>0</v>
      </c>
      <c r="C19" s="63">
        <f>+'24-07-001 Ind. OOII'!K55</f>
        <v>0</v>
      </c>
      <c r="D19" s="63">
        <f>+'24-07-001 Ind. OOII'!M55</f>
        <v>0</v>
      </c>
      <c r="E19" s="63">
        <f>+'24-07-001 Ind. OOII'!N55</f>
        <v>0</v>
      </c>
      <c r="F19" s="63">
        <f>+'24-07-001 Ind. OOII'!O55</f>
        <v>0</v>
      </c>
      <c r="G19" s="63">
        <f>+'24-07-001 Ind. OOII'!R55</f>
        <v>0</v>
      </c>
      <c r="H19" s="63">
        <f>+'24-07-001 Ind. OOII'!S55</f>
        <v>0</v>
      </c>
      <c r="I19" s="63">
        <f>+'24-07-001 Ind. OOII'!T55</f>
        <v>0</v>
      </c>
      <c r="J19" s="63">
        <f>+'24-07-001 Ind. OOII'!U55</f>
        <v>0</v>
      </c>
      <c r="K19" s="63">
        <f>+'24-07-001 Ind. OOII'!V55</f>
        <v>0</v>
      </c>
      <c r="L19" s="63">
        <f>+'24-07-001 Ind. OOII'!W55</f>
        <v>0</v>
      </c>
      <c r="M19" s="63">
        <f>+'24-07-001 Ind. OOII'!X55</f>
        <v>0</v>
      </c>
      <c r="N19" s="63">
        <f>+'24-07-001 Ind. OOII'!Y55</f>
        <v>0</v>
      </c>
      <c r="O19" s="63">
        <f>+'24-07-001 Ind. OOII'!Z55</f>
        <v>0</v>
      </c>
      <c r="P19" s="63">
        <f>+'24-07-001 Ind. OOII'!AA55</f>
        <v>0</v>
      </c>
      <c r="Q19" s="63">
        <f>+'24-07-001 Ind. OOII'!AB55</f>
        <v>0</v>
      </c>
      <c r="R19" s="63">
        <f>+'24-07-001 Ind. OOII'!AC55</f>
        <v>0</v>
      </c>
      <c r="S19" s="63">
        <f>+'24-07-001 Ind. OOII'!AD55</f>
        <v>0</v>
      </c>
      <c r="T19" s="63">
        <f>+'24-07-001 Ind. OOII'!AE55</f>
        <v>0</v>
      </c>
      <c r="U19" s="63">
        <f>+'24-07-001 Ind. OOII'!AF55</f>
        <v>0</v>
      </c>
      <c r="V19" s="63">
        <f>+'24-07-001 Ind. OOII'!AG55</f>
        <v>0</v>
      </c>
      <c r="W19" s="63">
        <f>+'24-07-001 Ind. OOII'!AH55</f>
        <v>0</v>
      </c>
      <c r="X19" s="86">
        <f>+'24-07-001 Ind. OOII'!AI55</f>
        <v>0</v>
      </c>
      <c r="Y19" s="86">
        <f>+'24-07-001 Ind. OOII'!AJ55</f>
        <v>0</v>
      </c>
    </row>
    <row r="20" spans="1:25" ht="24.75" customHeight="1" x14ac:dyDescent="0.25">
      <c r="A20" s="87" t="s">
        <v>70</v>
      </c>
      <c r="B20" s="63">
        <f>+'24-07-001 Ind. OOII'!J59</f>
        <v>0</v>
      </c>
      <c r="C20" s="63">
        <f>+'24-07-001 Ind. OOII'!K59</f>
        <v>0</v>
      </c>
      <c r="D20" s="63">
        <f>+'24-07-001 Ind. OOII'!M59</f>
        <v>0</v>
      </c>
      <c r="E20" s="63">
        <f>+'24-07-001 Ind. OOII'!N59</f>
        <v>0</v>
      </c>
      <c r="F20" s="63">
        <f>+'24-07-001 Ind. OOII'!O59</f>
        <v>0</v>
      </c>
      <c r="G20" s="63">
        <f>+'24-07-001 Ind. OOII'!R59</f>
        <v>0</v>
      </c>
      <c r="H20" s="63">
        <f>+'24-07-001 Ind. OOII'!S59</f>
        <v>0</v>
      </c>
      <c r="I20" s="63">
        <f>+'24-07-001 Ind. OOII'!T59</f>
        <v>0</v>
      </c>
      <c r="J20" s="63">
        <f>+'24-07-001 Ind. OOII'!U59</f>
        <v>0</v>
      </c>
      <c r="K20" s="63">
        <f>+'24-07-001 Ind. OOII'!V59</f>
        <v>0</v>
      </c>
      <c r="L20" s="63">
        <f>+'24-07-001 Ind. OOII'!W59</f>
        <v>0</v>
      </c>
      <c r="M20" s="63">
        <f>+'24-07-001 Ind. OOII'!X59</f>
        <v>0</v>
      </c>
      <c r="N20" s="63">
        <f>+'24-07-001 Ind. OOII'!Y59</f>
        <v>0</v>
      </c>
      <c r="O20" s="63">
        <f>+'24-07-001 Ind. OOII'!Z59</f>
        <v>0</v>
      </c>
      <c r="P20" s="63">
        <f>+'24-07-001 Ind. OOII'!AA59</f>
        <v>0</v>
      </c>
      <c r="Q20" s="63">
        <f>+'24-07-001 Ind. OOII'!AB59</f>
        <v>0</v>
      </c>
      <c r="R20" s="63">
        <f>+'24-07-001 Ind. OOII'!AC59</f>
        <v>0</v>
      </c>
      <c r="S20" s="63">
        <f>+'24-07-001 Ind. OOII'!AD59</f>
        <v>0</v>
      </c>
      <c r="T20" s="63">
        <f>+'24-07-001 Ind. OOII'!AE59</f>
        <v>0</v>
      </c>
      <c r="U20" s="63">
        <f>+'24-07-001 Ind. OOII'!AF59</f>
        <v>0</v>
      </c>
      <c r="V20" s="63">
        <f>+'24-07-001 Ind. OOII'!AG59</f>
        <v>0</v>
      </c>
      <c r="W20" s="63">
        <f>+'24-07-001 Ind. OOII'!AH59</f>
        <v>0</v>
      </c>
      <c r="X20" s="86">
        <f>+'24-07-001 Ind. OOII'!AI59</f>
        <v>0</v>
      </c>
      <c r="Y20" s="86">
        <f>+'24-07-001 Ind. OOII'!AJ59</f>
        <v>0</v>
      </c>
    </row>
    <row r="21" spans="1:25" ht="24.75" customHeight="1" x14ac:dyDescent="0.25">
      <c r="A21" s="87" t="s">
        <v>72</v>
      </c>
      <c r="B21" s="63">
        <f>+'24-07-001 Ind. OOII'!J63</f>
        <v>0</v>
      </c>
      <c r="C21" s="63">
        <f>+'24-07-001 Ind. OOII'!K63</f>
        <v>0</v>
      </c>
      <c r="D21" s="63">
        <f>+'24-07-001 Ind. OOII'!M63</f>
        <v>0</v>
      </c>
      <c r="E21" s="63">
        <f>+'24-07-001 Ind. OOII'!N63</f>
        <v>0</v>
      </c>
      <c r="F21" s="63">
        <f>+'24-07-001 Ind. OOII'!O63</f>
        <v>0</v>
      </c>
      <c r="G21" s="63">
        <f>+'24-07-001 Ind. OOII'!R63</f>
        <v>0</v>
      </c>
      <c r="H21" s="63">
        <f>+'24-07-001 Ind. OOII'!S63</f>
        <v>0</v>
      </c>
      <c r="I21" s="63">
        <f>+'24-07-001 Ind. OOII'!T63</f>
        <v>0</v>
      </c>
      <c r="J21" s="63">
        <f>+'24-07-001 Ind. OOII'!U63</f>
        <v>0</v>
      </c>
      <c r="K21" s="63">
        <f>+'24-07-001 Ind. OOII'!V63</f>
        <v>0</v>
      </c>
      <c r="L21" s="63">
        <f>+'24-07-001 Ind. OOII'!W63</f>
        <v>0</v>
      </c>
      <c r="M21" s="63">
        <f>+'24-07-001 Ind. OOII'!X63</f>
        <v>0</v>
      </c>
      <c r="N21" s="63">
        <f>+'24-07-001 Ind. OOII'!Y63</f>
        <v>0</v>
      </c>
      <c r="O21" s="63">
        <f>+'24-07-001 Ind. OOII'!Z63</f>
        <v>0</v>
      </c>
      <c r="P21" s="63">
        <f>+'24-07-001 Ind. OOII'!AA63</f>
        <v>0</v>
      </c>
      <c r="Q21" s="63">
        <f>+'24-07-001 Ind. OOII'!AB63</f>
        <v>0</v>
      </c>
      <c r="R21" s="63">
        <f>+'24-07-001 Ind. OOII'!AC63</f>
        <v>0</v>
      </c>
      <c r="S21" s="63">
        <f>+'24-07-001 Ind. OOII'!AD63</f>
        <v>0</v>
      </c>
      <c r="T21" s="63">
        <f>+'24-07-001 Ind. OOII'!AE63</f>
        <v>0</v>
      </c>
      <c r="U21" s="63">
        <f>+'24-07-001 Ind. OOII'!AF63</f>
        <v>0</v>
      </c>
      <c r="V21" s="63">
        <f>+'24-07-001 Ind. OOII'!AG63</f>
        <v>0</v>
      </c>
      <c r="W21" s="63">
        <f>+'24-07-001 Ind. OOII'!AH63</f>
        <v>0</v>
      </c>
      <c r="X21" s="86">
        <f>+'24-07-001 Ind. OOII'!AI63</f>
        <v>0</v>
      </c>
      <c r="Y21" s="86">
        <f>+'24-07-001 Ind. OOII'!AJ63</f>
        <v>0</v>
      </c>
    </row>
    <row r="22" spans="1:25" ht="24.75" customHeight="1" x14ac:dyDescent="0.25">
      <c r="A22" s="87" t="s">
        <v>74</v>
      </c>
      <c r="B22" s="63">
        <f>+'24-07-001 Ind. OOII'!J67</f>
        <v>0</v>
      </c>
      <c r="C22" s="63">
        <f>+'24-07-001 Ind. OOII'!K67</f>
        <v>0</v>
      </c>
      <c r="D22" s="63">
        <f>+'24-07-001 Ind. OOII'!M67</f>
        <v>0</v>
      </c>
      <c r="E22" s="63">
        <f>+'24-07-001 Ind. OOII'!N67</f>
        <v>0</v>
      </c>
      <c r="F22" s="63">
        <f>+'24-07-001 Ind. OOII'!O67</f>
        <v>0</v>
      </c>
      <c r="G22" s="63">
        <f>+'24-07-001 Ind. OOII'!R67</f>
        <v>0</v>
      </c>
      <c r="H22" s="63">
        <f>+'24-07-001 Ind. OOII'!S67</f>
        <v>0</v>
      </c>
      <c r="I22" s="63">
        <f>+'24-07-001 Ind. OOII'!T67</f>
        <v>0</v>
      </c>
      <c r="J22" s="63">
        <f>+'24-07-001 Ind. OOII'!U67</f>
        <v>0</v>
      </c>
      <c r="K22" s="63">
        <f>+'24-07-001 Ind. OOII'!V67</f>
        <v>0</v>
      </c>
      <c r="L22" s="63">
        <f>+'24-07-001 Ind. OOII'!W67</f>
        <v>0</v>
      </c>
      <c r="M22" s="63">
        <f>+'24-07-001 Ind. OOII'!X67</f>
        <v>0</v>
      </c>
      <c r="N22" s="63">
        <f>+'24-07-001 Ind. OOII'!Y67</f>
        <v>0</v>
      </c>
      <c r="O22" s="63">
        <f>+'24-07-001 Ind. OOII'!Z67</f>
        <v>0</v>
      </c>
      <c r="P22" s="63">
        <f>+'24-07-001 Ind. OOII'!AA67</f>
        <v>0</v>
      </c>
      <c r="Q22" s="63">
        <f>+'24-07-001 Ind. OOII'!AB67</f>
        <v>0</v>
      </c>
      <c r="R22" s="63">
        <f>+'24-07-001 Ind. OOII'!AC67</f>
        <v>0</v>
      </c>
      <c r="S22" s="63">
        <f>+'24-07-001 Ind. OOII'!AD67</f>
        <v>0</v>
      </c>
      <c r="T22" s="63">
        <f>+'24-07-001 Ind. OOII'!AE67</f>
        <v>0</v>
      </c>
      <c r="U22" s="63">
        <f>+'24-07-001 Ind. OOII'!AF67</f>
        <v>0</v>
      </c>
      <c r="V22" s="63">
        <f>+'24-07-001 Ind. OOII'!AG67</f>
        <v>0</v>
      </c>
      <c r="W22" s="63">
        <f>+'24-07-001 Ind. OOII'!AH67</f>
        <v>0</v>
      </c>
      <c r="X22" s="86">
        <f>+'24-07-001 Ind. OOII'!AI67</f>
        <v>0</v>
      </c>
      <c r="Y22" s="86">
        <f>+'24-07-001 Ind. OOII'!AJ67</f>
        <v>0</v>
      </c>
    </row>
    <row r="23" spans="1:25" ht="24.75" customHeight="1" x14ac:dyDescent="0.25">
      <c r="A23" s="88" t="s">
        <v>76</v>
      </c>
      <c r="B23" s="63">
        <f>+'24-07-001 Ind. OOII'!J71</f>
        <v>8812000</v>
      </c>
      <c r="C23" s="63">
        <f>+'24-07-001 Ind. OOII'!K71</f>
        <v>0</v>
      </c>
      <c r="D23" s="63">
        <f>+'24-07-001 Ind. OOII'!M71</f>
        <v>0</v>
      </c>
      <c r="E23" s="63">
        <f>+'24-07-001 Ind. OOII'!N71</f>
        <v>0</v>
      </c>
      <c r="F23" s="63">
        <f>+'24-07-001 Ind. OOII'!O71</f>
        <v>0</v>
      </c>
      <c r="G23" s="63">
        <f>+'24-07-001 Ind. OOII'!R71</f>
        <v>0</v>
      </c>
      <c r="H23" s="63">
        <f>+'24-07-001 Ind. OOII'!S71</f>
        <v>0</v>
      </c>
      <c r="I23" s="63">
        <f>+'24-07-001 Ind. OOII'!T71</f>
        <v>0</v>
      </c>
      <c r="J23" s="63">
        <f>+'24-07-001 Ind. OOII'!U71</f>
        <v>0</v>
      </c>
      <c r="K23" s="63">
        <f>+'24-07-001 Ind. OOII'!V71</f>
        <v>0</v>
      </c>
      <c r="L23" s="63">
        <f>+'24-07-001 Ind. OOII'!W71</f>
        <v>0</v>
      </c>
      <c r="M23" s="63">
        <f>+'24-07-001 Ind. OOII'!X71</f>
        <v>0</v>
      </c>
      <c r="N23" s="63">
        <f>+'24-07-001 Ind. OOII'!Y71</f>
        <v>0</v>
      </c>
      <c r="O23" s="63">
        <f>+'24-07-001 Ind. OOII'!Z71</f>
        <v>0</v>
      </c>
      <c r="P23" s="63">
        <f>+'24-07-001 Ind. OOII'!AA71</f>
        <v>0</v>
      </c>
      <c r="Q23" s="63">
        <f>+'24-07-001 Ind. OOII'!AB71</f>
        <v>0</v>
      </c>
      <c r="R23" s="63">
        <f>+'24-07-001 Ind. OOII'!AC71</f>
        <v>0</v>
      </c>
      <c r="S23" s="63">
        <f>+'24-07-001 Ind. OOII'!AD71</f>
        <v>0</v>
      </c>
      <c r="T23" s="63">
        <f>+'24-07-001 Ind. OOII'!AE71</f>
        <v>0</v>
      </c>
      <c r="U23" s="63">
        <f>+'24-07-001 Ind. OOII'!AF71</f>
        <v>0</v>
      </c>
      <c r="V23" s="63">
        <f>+'24-07-001 Ind. OOII'!AG71</f>
        <v>0</v>
      </c>
      <c r="W23" s="63">
        <f>+'24-07-001 Ind. OOII'!AH71</f>
        <v>0</v>
      </c>
      <c r="X23" s="86">
        <f>+'24-07-001 Ind. OOII'!AI71</f>
        <v>0</v>
      </c>
      <c r="Y23" s="86">
        <f>+'24-07-001 Ind. OOII'!AJ71</f>
        <v>0</v>
      </c>
    </row>
    <row r="24" spans="1:25" ht="25.5" x14ac:dyDescent="0.25">
      <c r="A24" s="8" t="str">
        <f>"TOTAL ASIG."&amp;" "&amp;$A$5</f>
        <v>TOTAL ASIG. 24-07-001 "Cuotas a Organismos Internacionales"</v>
      </c>
      <c r="B24" s="74">
        <f>SUM(B8:B23)</f>
        <v>8812000</v>
      </c>
      <c r="C24" s="74">
        <f t="shared" ref="C24:V24" si="0">SUM(C8:C23)</f>
        <v>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0</v>
      </c>
      <c r="X24" s="89">
        <f>+'24-07-001 Ind. OOII'!AI72</f>
        <v>0</v>
      </c>
      <c r="Y24" s="89">
        <f>'24-07-001 Ind. OOII'!AJ72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10616-E595-4B76-A991-EFECFC037DF8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1"/>
  <sheetViews>
    <sheetView topLeftCell="F67" zoomScaleNormal="100" workbookViewId="0">
      <selection activeCell="G77" sqref="G77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07" t="s">
        <v>84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9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27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2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17" t="s">
        <v>47</v>
      </c>
      <c r="B11" s="118"/>
      <c r="C11" s="119"/>
      <c r="D11" s="119"/>
      <c r="E11" s="119"/>
      <c r="F11" s="119"/>
      <c r="G11" s="119"/>
      <c r="H11" s="119"/>
      <c r="I11" s="120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9" t="s">
        <v>48</v>
      </c>
      <c r="B12" s="130"/>
      <c r="C12" s="130"/>
      <c r="D12" s="130"/>
      <c r="E12" s="13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32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33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17" t="s">
        <v>49</v>
      </c>
      <c r="B15" s="118"/>
      <c r="C15" s="119"/>
      <c r="D15" s="119"/>
      <c r="E15" s="119"/>
      <c r="F15" s="119"/>
      <c r="G15" s="119"/>
      <c r="H15" s="119"/>
      <c r="I15" s="120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9" t="s">
        <v>50</v>
      </c>
      <c r="B16" s="130"/>
      <c r="C16" s="130"/>
      <c r="D16" s="130"/>
      <c r="E16" s="13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27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28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17" t="s">
        <v>51</v>
      </c>
      <c r="B19" s="118"/>
      <c r="C19" s="119"/>
      <c r="D19" s="119"/>
      <c r="E19" s="119"/>
      <c r="F19" s="119"/>
      <c r="G19" s="119"/>
      <c r="H19" s="119"/>
      <c r="I19" s="120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9" t="s">
        <v>52</v>
      </c>
      <c r="B20" s="130"/>
      <c r="C20" s="130"/>
      <c r="D20" s="130"/>
      <c r="E20" s="13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27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28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17" t="s">
        <v>53</v>
      </c>
      <c r="B23" s="118"/>
      <c r="C23" s="119"/>
      <c r="D23" s="119"/>
      <c r="E23" s="119"/>
      <c r="F23" s="119"/>
      <c r="G23" s="119"/>
      <c r="H23" s="119"/>
      <c r="I23" s="120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9" t="s">
        <v>54</v>
      </c>
      <c r="B24" s="130"/>
      <c r="C24" s="130"/>
      <c r="D24" s="130"/>
      <c r="E24" s="13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27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28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17" t="s">
        <v>55</v>
      </c>
      <c r="B27" s="118"/>
      <c r="C27" s="119"/>
      <c r="D27" s="119"/>
      <c r="E27" s="119"/>
      <c r="F27" s="119"/>
      <c r="G27" s="119"/>
      <c r="H27" s="119"/>
      <c r="I27" s="120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9" t="s">
        <v>56</v>
      </c>
      <c r="B28" s="130"/>
      <c r="C28" s="130"/>
      <c r="D28" s="130"/>
      <c r="E28" s="13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27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28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17" t="s">
        <v>57</v>
      </c>
      <c r="B31" s="118"/>
      <c r="C31" s="119"/>
      <c r="D31" s="119"/>
      <c r="E31" s="119"/>
      <c r="F31" s="119"/>
      <c r="G31" s="119"/>
      <c r="H31" s="119"/>
      <c r="I31" s="120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9" t="s">
        <v>58</v>
      </c>
      <c r="B32" s="130"/>
      <c r="C32" s="130"/>
      <c r="D32" s="130"/>
      <c r="E32" s="13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27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28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17" t="s">
        <v>59</v>
      </c>
      <c r="B35" s="118"/>
      <c r="C35" s="119"/>
      <c r="D35" s="119"/>
      <c r="E35" s="119"/>
      <c r="F35" s="119"/>
      <c r="G35" s="119"/>
      <c r="H35" s="119"/>
      <c r="I35" s="120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9" t="s">
        <v>60</v>
      </c>
      <c r="B36" s="130"/>
      <c r="C36" s="130"/>
      <c r="D36" s="130"/>
      <c r="E36" s="13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27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28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17" t="s">
        <v>61</v>
      </c>
      <c r="B39" s="118"/>
      <c r="C39" s="119"/>
      <c r="D39" s="119"/>
      <c r="E39" s="119"/>
      <c r="F39" s="119"/>
      <c r="G39" s="119"/>
      <c r="H39" s="119"/>
      <c r="I39" s="120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9" t="s">
        <v>62</v>
      </c>
      <c r="B40" s="130"/>
      <c r="C40" s="130"/>
      <c r="D40" s="130"/>
      <c r="E40" s="13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27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28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17" t="s">
        <v>63</v>
      </c>
      <c r="B43" s="118"/>
      <c r="C43" s="119"/>
      <c r="D43" s="119"/>
      <c r="E43" s="119"/>
      <c r="F43" s="119"/>
      <c r="G43" s="119"/>
      <c r="H43" s="119"/>
      <c r="I43" s="120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9" t="s">
        <v>64</v>
      </c>
      <c r="B44" s="130"/>
      <c r="C44" s="130"/>
      <c r="D44" s="130"/>
      <c r="E44" s="13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27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28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17" t="s">
        <v>65</v>
      </c>
      <c r="B47" s="118"/>
      <c r="C47" s="119"/>
      <c r="D47" s="119"/>
      <c r="E47" s="119"/>
      <c r="F47" s="119"/>
      <c r="G47" s="119"/>
      <c r="H47" s="119"/>
      <c r="I47" s="120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9" t="s">
        <v>66</v>
      </c>
      <c r="B48" s="130"/>
      <c r="C48" s="130"/>
      <c r="D48" s="130"/>
      <c r="E48" s="13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27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28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67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35" t="s">
        <v>68</v>
      </c>
      <c r="B52" s="136"/>
      <c r="C52" s="136"/>
      <c r="D52" s="136"/>
      <c r="E52" s="137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27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28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17" t="s">
        <v>69</v>
      </c>
      <c r="B55" s="119"/>
      <c r="C55" s="119"/>
      <c r="D55" s="119"/>
      <c r="E55" s="119"/>
      <c r="F55" s="119"/>
      <c r="G55" s="119"/>
      <c r="H55" s="119"/>
      <c r="I55" s="120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9" t="s">
        <v>70</v>
      </c>
      <c r="B56" s="130"/>
      <c r="C56" s="130"/>
      <c r="D56" s="130"/>
      <c r="E56" s="13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27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28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17" t="s">
        <v>71</v>
      </c>
      <c r="B59" s="119"/>
      <c r="C59" s="119"/>
      <c r="D59" s="119"/>
      <c r="E59" s="119"/>
      <c r="F59" s="119"/>
      <c r="G59" s="119"/>
      <c r="H59" s="119"/>
      <c r="I59" s="120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9" t="s">
        <v>72</v>
      </c>
      <c r="B60" s="130"/>
      <c r="C60" s="130"/>
      <c r="D60" s="130"/>
      <c r="E60" s="13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27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28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17" t="s">
        <v>73</v>
      </c>
      <c r="B63" s="119"/>
      <c r="C63" s="119"/>
      <c r="D63" s="119"/>
      <c r="E63" s="119"/>
      <c r="F63" s="119"/>
      <c r="G63" s="119"/>
      <c r="H63" s="119"/>
      <c r="I63" s="120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9" t="s">
        <v>74</v>
      </c>
      <c r="B64" s="130"/>
      <c r="C64" s="130"/>
      <c r="D64" s="130"/>
      <c r="E64" s="13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27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28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17" t="s">
        <v>75</v>
      </c>
      <c r="B67" s="119"/>
      <c r="C67" s="119"/>
      <c r="D67" s="119"/>
      <c r="E67" s="119"/>
      <c r="F67" s="119"/>
      <c r="G67" s="119"/>
      <c r="H67" s="119"/>
      <c r="I67" s="120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9" t="s">
        <v>76</v>
      </c>
      <c r="B68" s="130"/>
      <c r="C68" s="130"/>
      <c r="D68" s="130"/>
      <c r="E68" s="131"/>
      <c r="F68" s="9"/>
      <c r="G68" s="10"/>
      <c r="H68" s="11"/>
      <c r="I68" s="11"/>
      <c r="J68" s="127">
        <v>3454416000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25.5" outlineLevel="1" x14ac:dyDescent="0.25">
      <c r="A69" s="19">
        <v>1</v>
      </c>
      <c r="B69" s="19"/>
      <c r="C69" s="50"/>
      <c r="D69" s="51"/>
      <c r="E69" s="68"/>
      <c r="F69" s="69" t="s">
        <v>891</v>
      </c>
      <c r="G69" s="69" t="s">
        <v>889</v>
      </c>
      <c r="H69" s="53"/>
      <c r="I69" s="55"/>
      <c r="J69" s="141"/>
      <c r="K69" s="71">
        <v>3454416000</v>
      </c>
      <c r="L69" s="59" t="s">
        <v>890</v>
      </c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>
        <v>3454400000</v>
      </c>
      <c r="W69" s="24"/>
      <c r="X69" s="24"/>
      <c r="Y69" s="25">
        <f>SUM(V69:X69)</f>
        <v>3454400000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3454400000</v>
      </c>
      <c r="AI69" s="26">
        <f>IF(ISERROR(AH69/J68),0,AH69/J68)</f>
        <v>0.99999536824748381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28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9" t="s">
        <v>79</v>
      </c>
      <c r="B71" s="130"/>
      <c r="C71" s="130"/>
      <c r="D71" s="130"/>
      <c r="E71" s="131"/>
      <c r="F71" s="129"/>
      <c r="G71" s="130"/>
      <c r="H71" s="130"/>
      <c r="I71" s="130"/>
      <c r="J71" s="74">
        <f>J68</f>
        <v>3454416000</v>
      </c>
      <c r="K71" s="74">
        <f>SUM(K69:K69)</f>
        <v>3454416000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0</v>
      </c>
      <c r="U71" s="74">
        <f t="shared" si="15"/>
        <v>0</v>
      </c>
      <c r="V71" s="74">
        <f t="shared" si="15"/>
        <v>3454400000</v>
      </c>
      <c r="W71" s="74">
        <f t="shared" si="15"/>
        <v>0</v>
      </c>
      <c r="X71" s="74">
        <f t="shared" si="15"/>
        <v>0</v>
      </c>
      <c r="Y71" s="74">
        <f t="shared" si="15"/>
        <v>3454400000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3454400000</v>
      </c>
      <c r="AI71" s="77">
        <f>IF(ISERROR(AH71/J71),0,AH71/J71)</f>
        <v>0.99999536824748381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38" t="str">
        <f>"TOTAL ASIG."&amp;" "&amp;$A$5</f>
        <v>TOTAL ASIG. 24-01-322 "Subsidio a la Calefacción"</v>
      </c>
      <c r="B72" s="139"/>
      <c r="C72" s="139"/>
      <c r="D72" s="139"/>
      <c r="E72" s="139"/>
      <c r="F72" s="139"/>
      <c r="G72" s="139"/>
      <c r="H72" s="139"/>
      <c r="I72" s="140"/>
      <c r="J72" s="33">
        <f>SUM(J11,J15,J19,J23,J27,J31,J35,J39,J43,J47,J51,J55,J59,J63,J67,J71)</f>
        <v>3454416000</v>
      </c>
      <c r="K72" s="33">
        <f>+K11+K15+K19+K23+K27+K31+K35+K39+K43+K47+K51+K55+K67+K59+K63+K71</f>
        <v>3454416000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3454400000</v>
      </c>
      <c r="W72" s="33">
        <f t="shared" si="16"/>
        <v>0</v>
      </c>
      <c r="X72" s="33">
        <f t="shared" si="16"/>
        <v>0</v>
      </c>
      <c r="Y72" s="33">
        <f t="shared" si="16"/>
        <v>3454400000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3454400000</v>
      </c>
      <c r="AI72" s="36">
        <f>IF(ISERROR(AH72/J72),0,AH72/J72)</f>
        <v>0.99999536824748381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2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2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1"/>
  <sheetViews>
    <sheetView topLeftCell="A4" zoomScaleNormal="100" workbookViewId="0">
      <selection activeCell="M8" sqref="M8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'24-01-322 Ind. Sub.Calefac'!A5:U5</f>
        <v>24-01-322 "Subsidio a la Calefacción"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37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+'24-01-322 Ind. Sub.Calefac'!J11</f>
        <v>0</v>
      </c>
      <c r="C8" s="63">
        <f>+'24-01-322 Ind. Sub.Calefac'!K11</f>
        <v>0</v>
      </c>
      <c r="D8" s="63">
        <f>+'24-01-322 Ind. Sub.Calefac'!M11</f>
        <v>0</v>
      </c>
      <c r="E8" s="63">
        <f>+'24-01-322 Ind. Sub.Calefac'!N11</f>
        <v>0</v>
      </c>
      <c r="F8" s="63">
        <f>+'24-01-322 Ind. Sub.Calefac'!O11</f>
        <v>0</v>
      </c>
      <c r="G8" s="63">
        <f>+'24-01-322 Ind. Sub.Calefac'!R11</f>
        <v>0</v>
      </c>
      <c r="H8" s="63">
        <f>+'24-01-322 Ind. Sub.Calefac'!S11</f>
        <v>0</v>
      </c>
      <c r="I8" s="63">
        <f>+'24-01-322 Ind. Sub.Calefac'!T11</f>
        <v>0</v>
      </c>
      <c r="J8" s="63">
        <f>+'24-01-322 Ind. Sub.Calefac'!U11</f>
        <v>0</v>
      </c>
      <c r="K8" s="63">
        <f>+'24-01-322 Ind. Sub.Calefac'!V11</f>
        <v>0</v>
      </c>
      <c r="L8" s="63">
        <f>+'24-01-322 Ind. Sub.Calefac'!W11</f>
        <v>0</v>
      </c>
      <c r="M8" s="63">
        <f>+'24-01-322 Ind. Sub.Calefac'!X11</f>
        <v>0</v>
      </c>
      <c r="N8" s="63">
        <f>+'24-01-322 Ind. Sub.Calefac'!Y11</f>
        <v>0</v>
      </c>
      <c r="O8" s="63">
        <f>+'24-01-322 Ind. Sub.Calefac'!Z11</f>
        <v>0</v>
      </c>
      <c r="P8" s="63">
        <f>+'24-01-322 Ind. Sub.Calefac'!AA11</f>
        <v>0</v>
      </c>
      <c r="Q8" s="63">
        <f>+'24-01-322 Ind. Sub.Calefac'!AB11</f>
        <v>0</v>
      </c>
      <c r="R8" s="63">
        <f>+'24-01-322 Ind. Sub.Calefac'!AC11</f>
        <v>0</v>
      </c>
      <c r="S8" s="63">
        <f>+'24-01-322 Ind. Sub.Calefac'!AD11</f>
        <v>0</v>
      </c>
      <c r="T8" s="63">
        <f>+'24-01-322 Ind. Sub.Calefac'!AE11</f>
        <v>0</v>
      </c>
      <c r="U8" s="63">
        <f>+'24-01-322 Ind. Sub.Calefac'!AF11</f>
        <v>0</v>
      </c>
      <c r="V8" s="63">
        <f>+'24-01-322 Ind. Sub.Calefac'!AG11</f>
        <v>0</v>
      </c>
      <c r="W8" s="63">
        <f>+'24-01-322 Ind. Sub.Calefac'!AH11</f>
        <v>0</v>
      </c>
      <c r="X8" s="86">
        <f>+'24-01-322 Ind. Sub.Calefac'!AI11</f>
        <v>0</v>
      </c>
      <c r="Y8" s="86">
        <f>+'24-01-322 Ind. Sub.Calefac'!AJ11</f>
        <v>0</v>
      </c>
    </row>
    <row r="9" spans="1:25" ht="24.75" customHeight="1" x14ac:dyDescent="0.25">
      <c r="A9" s="85" t="s">
        <v>48</v>
      </c>
      <c r="B9" s="63">
        <f>+'24-01-322 Ind. Sub.Calefac'!J15</f>
        <v>0</v>
      </c>
      <c r="C9" s="63">
        <f>+'24-01-322 Ind. Sub.Calefac'!K15</f>
        <v>0</v>
      </c>
      <c r="D9" s="63">
        <f>+'24-01-322 Ind. Sub.Calefac'!M15</f>
        <v>0</v>
      </c>
      <c r="E9" s="63">
        <f>+'24-01-322 Ind. Sub.Calefac'!N15</f>
        <v>0</v>
      </c>
      <c r="F9" s="63">
        <f>+'24-01-322 Ind. Sub.Calefac'!O15</f>
        <v>0</v>
      </c>
      <c r="G9" s="63">
        <f>+'24-01-322 Ind. Sub.Calefac'!R15</f>
        <v>0</v>
      </c>
      <c r="H9" s="63">
        <f>+'24-01-322 Ind. Sub.Calefac'!S15</f>
        <v>0</v>
      </c>
      <c r="I9" s="63">
        <f>+'24-01-322 Ind. Sub.Calefac'!T15</f>
        <v>0</v>
      </c>
      <c r="J9" s="63">
        <f>+'24-01-322 Ind. Sub.Calefac'!U15</f>
        <v>0</v>
      </c>
      <c r="K9" s="63">
        <f>+'24-01-322 Ind. Sub.Calefac'!V15</f>
        <v>0</v>
      </c>
      <c r="L9" s="63">
        <f>+'24-01-322 Ind. Sub.Calefac'!W15</f>
        <v>0</v>
      </c>
      <c r="M9" s="63">
        <f>+'24-01-322 Ind. Sub.Calefac'!X15</f>
        <v>0</v>
      </c>
      <c r="N9" s="63">
        <f>+'24-01-322 Ind. Sub.Calefac'!Y15</f>
        <v>0</v>
      </c>
      <c r="O9" s="63">
        <f>+'24-01-322 Ind. Sub.Calefac'!Z15</f>
        <v>0</v>
      </c>
      <c r="P9" s="63">
        <f>+'24-01-322 Ind. Sub.Calefac'!AA15</f>
        <v>0</v>
      </c>
      <c r="Q9" s="63">
        <f>+'24-01-322 Ind. Sub.Calefac'!AB15</f>
        <v>0</v>
      </c>
      <c r="R9" s="63">
        <f>+'24-01-322 Ind. Sub.Calefac'!AC15</f>
        <v>0</v>
      </c>
      <c r="S9" s="63">
        <f>+'24-01-322 Ind. Sub.Calefac'!AD15</f>
        <v>0</v>
      </c>
      <c r="T9" s="63">
        <f>+'24-01-322 Ind. Sub.Calefac'!AE15</f>
        <v>0</v>
      </c>
      <c r="U9" s="63">
        <f>+'24-01-322 Ind. Sub.Calefac'!AF15</f>
        <v>0</v>
      </c>
      <c r="V9" s="63">
        <f>+'24-01-322 Ind. Sub.Calefac'!AG15</f>
        <v>0</v>
      </c>
      <c r="W9" s="63">
        <f>+'24-01-322 Ind. Sub.Calefac'!AH15</f>
        <v>0</v>
      </c>
      <c r="X9" s="86">
        <f>+'24-01-322 Ind. Sub.Calefac'!AI15</f>
        <v>0</v>
      </c>
      <c r="Y9" s="86">
        <f>+'24-01-322 Ind. Sub.Calefac'!AJ15</f>
        <v>0</v>
      </c>
    </row>
    <row r="10" spans="1:25" ht="24.75" customHeight="1" x14ac:dyDescent="0.25">
      <c r="A10" s="85" t="s">
        <v>50</v>
      </c>
      <c r="B10" s="63">
        <f>+'24-01-322 Ind. Sub.Calefac'!J19</f>
        <v>0</v>
      </c>
      <c r="C10" s="63">
        <f>+'24-01-322 Ind. Sub.Calefac'!K19</f>
        <v>0</v>
      </c>
      <c r="D10" s="63">
        <f>+'24-01-322 Ind. Sub.Calefac'!M19</f>
        <v>0</v>
      </c>
      <c r="E10" s="63">
        <f>+'24-01-322 Ind. Sub.Calefac'!N19</f>
        <v>0</v>
      </c>
      <c r="F10" s="63">
        <f>+'24-01-322 Ind. Sub.Calefac'!O19</f>
        <v>0</v>
      </c>
      <c r="G10" s="63">
        <f>+'24-01-322 Ind. Sub.Calefac'!R19</f>
        <v>0</v>
      </c>
      <c r="H10" s="63">
        <f>+'24-01-322 Ind. Sub.Calefac'!S19</f>
        <v>0</v>
      </c>
      <c r="I10" s="63">
        <f>+'24-01-322 Ind. Sub.Calefac'!T19</f>
        <v>0</v>
      </c>
      <c r="J10" s="63">
        <f>+'24-01-322 Ind. Sub.Calefac'!U19</f>
        <v>0</v>
      </c>
      <c r="K10" s="63">
        <f>+'24-01-322 Ind. Sub.Calefac'!V19</f>
        <v>0</v>
      </c>
      <c r="L10" s="63">
        <f>+'24-01-322 Ind. Sub.Calefac'!W19</f>
        <v>0</v>
      </c>
      <c r="M10" s="63">
        <f>+'24-01-322 Ind. Sub.Calefac'!X19</f>
        <v>0</v>
      </c>
      <c r="N10" s="63">
        <f>+'24-01-322 Ind. Sub.Calefac'!Y19</f>
        <v>0</v>
      </c>
      <c r="O10" s="63">
        <f>+'24-01-322 Ind. Sub.Calefac'!Z19</f>
        <v>0</v>
      </c>
      <c r="P10" s="63">
        <f>+'24-01-322 Ind. Sub.Calefac'!AA19</f>
        <v>0</v>
      </c>
      <c r="Q10" s="63">
        <f>+'24-01-322 Ind. Sub.Calefac'!AB19</f>
        <v>0</v>
      </c>
      <c r="R10" s="63">
        <f>+'24-01-322 Ind. Sub.Calefac'!AC19</f>
        <v>0</v>
      </c>
      <c r="S10" s="63">
        <f>+'24-01-322 Ind. Sub.Calefac'!AD19</f>
        <v>0</v>
      </c>
      <c r="T10" s="63">
        <f>+'24-01-322 Ind. Sub.Calefac'!AE19</f>
        <v>0</v>
      </c>
      <c r="U10" s="63">
        <f>+'24-01-322 Ind. Sub.Calefac'!AF19</f>
        <v>0</v>
      </c>
      <c r="V10" s="63">
        <f>+'24-01-322 Ind. Sub.Calefac'!AG19</f>
        <v>0</v>
      </c>
      <c r="W10" s="63">
        <f>+'24-01-322 Ind. Sub.Calefac'!AH19</f>
        <v>0</v>
      </c>
      <c r="X10" s="86">
        <f>+'24-01-322 Ind. Sub.Calefac'!AI19</f>
        <v>0</v>
      </c>
      <c r="Y10" s="86">
        <f>+'24-01-322 Ind. Sub.Calefac'!AJ19</f>
        <v>0</v>
      </c>
    </row>
    <row r="11" spans="1:25" ht="24.75" customHeight="1" x14ac:dyDescent="0.25">
      <c r="A11" s="85" t="s">
        <v>52</v>
      </c>
      <c r="B11" s="63">
        <f>+'24-01-322 Ind. Sub.Calefac'!J23</f>
        <v>0</v>
      </c>
      <c r="C11" s="63">
        <f>+'24-01-322 Ind. Sub.Calefac'!K23</f>
        <v>0</v>
      </c>
      <c r="D11" s="63">
        <f>+'24-01-322 Ind. Sub.Calefac'!M23</f>
        <v>0</v>
      </c>
      <c r="E11" s="63">
        <f>+'24-01-322 Ind. Sub.Calefac'!N23</f>
        <v>0</v>
      </c>
      <c r="F11" s="63">
        <f>+'24-01-322 Ind. Sub.Calefac'!O23</f>
        <v>0</v>
      </c>
      <c r="G11" s="63">
        <f>+'24-01-322 Ind. Sub.Calefac'!R23</f>
        <v>0</v>
      </c>
      <c r="H11" s="63">
        <f>+'24-01-322 Ind. Sub.Calefac'!S23</f>
        <v>0</v>
      </c>
      <c r="I11" s="63">
        <f>+'24-01-322 Ind. Sub.Calefac'!T23</f>
        <v>0</v>
      </c>
      <c r="J11" s="63">
        <f>+'24-01-322 Ind. Sub.Calefac'!U23</f>
        <v>0</v>
      </c>
      <c r="K11" s="63">
        <f>+'24-01-322 Ind. Sub.Calefac'!V23</f>
        <v>0</v>
      </c>
      <c r="L11" s="63">
        <f>+'24-01-322 Ind. Sub.Calefac'!W23</f>
        <v>0</v>
      </c>
      <c r="M11" s="63">
        <f>+'24-01-322 Ind. Sub.Calefac'!X23</f>
        <v>0</v>
      </c>
      <c r="N11" s="63">
        <f>+'24-01-322 Ind. Sub.Calefac'!Y23</f>
        <v>0</v>
      </c>
      <c r="O11" s="63">
        <f>+'24-01-322 Ind. Sub.Calefac'!Z23</f>
        <v>0</v>
      </c>
      <c r="P11" s="63">
        <f>+'24-01-322 Ind. Sub.Calefac'!AA23</f>
        <v>0</v>
      </c>
      <c r="Q11" s="63">
        <f>+'24-01-322 Ind. Sub.Calefac'!AB23</f>
        <v>0</v>
      </c>
      <c r="R11" s="63">
        <f>+'24-01-322 Ind. Sub.Calefac'!AC23</f>
        <v>0</v>
      </c>
      <c r="S11" s="63">
        <f>+'24-01-322 Ind. Sub.Calefac'!AD23</f>
        <v>0</v>
      </c>
      <c r="T11" s="63">
        <f>+'24-01-322 Ind. Sub.Calefac'!AE23</f>
        <v>0</v>
      </c>
      <c r="U11" s="63">
        <f>+'24-01-322 Ind. Sub.Calefac'!AF23</f>
        <v>0</v>
      </c>
      <c r="V11" s="63">
        <f>+'24-01-322 Ind. Sub.Calefac'!AG23</f>
        <v>0</v>
      </c>
      <c r="W11" s="63">
        <f>+'24-01-322 Ind. Sub.Calefac'!AH23</f>
        <v>0</v>
      </c>
      <c r="X11" s="86">
        <f>+'24-01-322 Ind. Sub.Calefac'!AI23</f>
        <v>0</v>
      </c>
      <c r="Y11" s="86">
        <f>+'24-01-322 Ind. Sub.Calefac'!AJ23</f>
        <v>0</v>
      </c>
    </row>
    <row r="12" spans="1:25" ht="24.75" customHeight="1" x14ac:dyDescent="0.25">
      <c r="A12" s="85" t="s">
        <v>54</v>
      </c>
      <c r="B12" s="63">
        <f>+'24-01-322 Ind. Sub.Calefac'!J27</f>
        <v>0</v>
      </c>
      <c r="C12" s="63">
        <f>+'24-01-322 Ind. Sub.Calefac'!K27</f>
        <v>0</v>
      </c>
      <c r="D12" s="63">
        <f>+'24-01-322 Ind. Sub.Calefac'!M27</f>
        <v>0</v>
      </c>
      <c r="E12" s="63">
        <f>+'24-01-322 Ind. Sub.Calefac'!N27</f>
        <v>0</v>
      </c>
      <c r="F12" s="63">
        <f>+'24-01-322 Ind. Sub.Calefac'!O27</f>
        <v>0</v>
      </c>
      <c r="G12" s="63">
        <f>+'24-01-322 Ind. Sub.Calefac'!R27</f>
        <v>0</v>
      </c>
      <c r="H12" s="63">
        <f>+'24-01-322 Ind. Sub.Calefac'!S27</f>
        <v>0</v>
      </c>
      <c r="I12" s="63">
        <f>+'24-01-322 Ind. Sub.Calefac'!T27</f>
        <v>0</v>
      </c>
      <c r="J12" s="63">
        <f>+'24-01-322 Ind. Sub.Calefac'!U27</f>
        <v>0</v>
      </c>
      <c r="K12" s="63">
        <f>+'24-01-322 Ind. Sub.Calefac'!V27</f>
        <v>0</v>
      </c>
      <c r="L12" s="63">
        <f>+'24-01-322 Ind. Sub.Calefac'!W27</f>
        <v>0</v>
      </c>
      <c r="M12" s="63">
        <f>+'24-01-322 Ind. Sub.Calefac'!X27</f>
        <v>0</v>
      </c>
      <c r="N12" s="63">
        <f>+'24-01-322 Ind. Sub.Calefac'!Y27</f>
        <v>0</v>
      </c>
      <c r="O12" s="63">
        <f>+'24-01-322 Ind. Sub.Calefac'!Z27</f>
        <v>0</v>
      </c>
      <c r="P12" s="63">
        <f>+'24-01-322 Ind. Sub.Calefac'!AA27</f>
        <v>0</v>
      </c>
      <c r="Q12" s="63">
        <f>+'24-01-322 Ind. Sub.Calefac'!AB27</f>
        <v>0</v>
      </c>
      <c r="R12" s="63">
        <f>+'24-01-322 Ind. Sub.Calefac'!AC27</f>
        <v>0</v>
      </c>
      <c r="S12" s="63">
        <f>+'24-01-322 Ind. Sub.Calefac'!AD27</f>
        <v>0</v>
      </c>
      <c r="T12" s="63">
        <f>+'24-01-322 Ind. Sub.Calefac'!AE27</f>
        <v>0</v>
      </c>
      <c r="U12" s="63">
        <f>+'24-01-322 Ind. Sub.Calefac'!AF27</f>
        <v>0</v>
      </c>
      <c r="V12" s="63">
        <f>+'24-01-322 Ind. Sub.Calefac'!AG27</f>
        <v>0</v>
      </c>
      <c r="W12" s="63">
        <f>+'24-01-322 Ind. Sub.Calefac'!AH27</f>
        <v>0</v>
      </c>
      <c r="X12" s="86">
        <f>+'24-01-322 Ind. Sub.Calefac'!AI27</f>
        <v>0</v>
      </c>
      <c r="Y12" s="86">
        <f>+'24-01-322 Ind. Sub.Calefac'!AJ27</f>
        <v>0</v>
      </c>
    </row>
    <row r="13" spans="1:25" ht="24.75" customHeight="1" x14ac:dyDescent="0.25">
      <c r="A13" s="85" t="s">
        <v>56</v>
      </c>
      <c r="B13" s="63">
        <f>+'24-01-322 Ind. Sub.Calefac'!J31</f>
        <v>0</v>
      </c>
      <c r="C13" s="63">
        <f>+'24-01-322 Ind. Sub.Calefac'!K31</f>
        <v>0</v>
      </c>
      <c r="D13" s="63">
        <f>+'24-01-322 Ind. Sub.Calefac'!M31</f>
        <v>0</v>
      </c>
      <c r="E13" s="63">
        <f>+'24-01-322 Ind. Sub.Calefac'!N31</f>
        <v>0</v>
      </c>
      <c r="F13" s="63">
        <f>+'24-01-322 Ind. Sub.Calefac'!O31</f>
        <v>0</v>
      </c>
      <c r="G13" s="63">
        <f>+'24-01-322 Ind. Sub.Calefac'!R31</f>
        <v>0</v>
      </c>
      <c r="H13" s="63">
        <f>+'24-01-322 Ind. Sub.Calefac'!S31</f>
        <v>0</v>
      </c>
      <c r="I13" s="63">
        <f>+'24-01-322 Ind. Sub.Calefac'!T31</f>
        <v>0</v>
      </c>
      <c r="J13" s="63">
        <f>+'24-01-322 Ind. Sub.Calefac'!U31</f>
        <v>0</v>
      </c>
      <c r="K13" s="63">
        <f>+'24-01-322 Ind. Sub.Calefac'!V31</f>
        <v>0</v>
      </c>
      <c r="L13" s="63">
        <f>+'24-01-322 Ind. Sub.Calefac'!W31</f>
        <v>0</v>
      </c>
      <c r="M13" s="63">
        <f>+'24-01-322 Ind. Sub.Calefac'!X31</f>
        <v>0</v>
      </c>
      <c r="N13" s="63">
        <f>+'24-01-322 Ind. Sub.Calefac'!Y31</f>
        <v>0</v>
      </c>
      <c r="O13" s="63">
        <f>+'24-01-322 Ind. Sub.Calefac'!Z31</f>
        <v>0</v>
      </c>
      <c r="P13" s="63">
        <f>+'24-01-322 Ind. Sub.Calefac'!AA31</f>
        <v>0</v>
      </c>
      <c r="Q13" s="63">
        <f>+'24-01-322 Ind. Sub.Calefac'!AB31</f>
        <v>0</v>
      </c>
      <c r="R13" s="63">
        <f>+'24-01-322 Ind. Sub.Calefac'!AC31</f>
        <v>0</v>
      </c>
      <c r="S13" s="63">
        <f>+'24-01-322 Ind. Sub.Calefac'!AD31</f>
        <v>0</v>
      </c>
      <c r="T13" s="63">
        <f>+'24-01-322 Ind. Sub.Calefac'!AE31</f>
        <v>0</v>
      </c>
      <c r="U13" s="63">
        <f>+'24-01-322 Ind. Sub.Calefac'!AF31</f>
        <v>0</v>
      </c>
      <c r="V13" s="63">
        <f>+'24-01-322 Ind. Sub.Calefac'!AG31</f>
        <v>0</v>
      </c>
      <c r="W13" s="63">
        <f>+'24-01-322 Ind. Sub.Calefac'!AH31</f>
        <v>0</v>
      </c>
      <c r="X13" s="86">
        <f>+'24-01-322 Ind. Sub.Calefac'!AI31</f>
        <v>0</v>
      </c>
      <c r="Y13" s="86">
        <f>+'24-01-322 Ind. Sub.Calefac'!AJ31</f>
        <v>0</v>
      </c>
    </row>
    <row r="14" spans="1:25" ht="24.75" customHeight="1" x14ac:dyDescent="0.25">
      <c r="A14" s="85" t="s">
        <v>58</v>
      </c>
      <c r="B14" s="63">
        <f>+'24-01-322 Ind. Sub.Calefac'!J35</f>
        <v>0</v>
      </c>
      <c r="C14" s="63">
        <f>+'24-01-322 Ind. Sub.Calefac'!K35</f>
        <v>0</v>
      </c>
      <c r="D14" s="63">
        <f>+'24-01-322 Ind. Sub.Calefac'!M35</f>
        <v>0</v>
      </c>
      <c r="E14" s="63">
        <f>+'24-01-322 Ind. Sub.Calefac'!N35</f>
        <v>0</v>
      </c>
      <c r="F14" s="63">
        <f>+'24-01-322 Ind. Sub.Calefac'!O35</f>
        <v>0</v>
      </c>
      <c r="G14" s="63">
        <f>+'24-01-322 Ind. Sub.Calefac'!R35</f>
        <v>0</v>
      </c>
      <c r="H14" s="63">
        <f>+'24-01-322 Ind. Sub.Calefac'!S35</f>
        <v>0</v>
      </c>
      <c r="I14" s="63">
        <f>+'24-01-322 Ind. Sub.Calefac'!T35</f>
        <v>0</v>
      </c>
      <c r="J14" s="63">
        <f>+'24-01-322 Ind. Sub.Calefac'!U35</f>
        <v>0</v>
      </c>
      <c r="K14" s="63">
        <f>+'24-01-322 Ind. Sub.Calefac'!V35</f>
        <v>0</v>
      </c>
      <c r="L14" s="63">
        <f>+'24-01-322 Ind. Sub.Calefac'!W35</f>
        <v>0</v>
      </c>
      <c r="M14" s="63">
        <f>+'24-01-322 Ind. Sub.Calefac'!X35</f>
        <v>0</v>
      </c>
      <c r="N14" s="63">
        <f>+'24-01-322 Ind. Sub.Calefac'!Y35</f>
        <v>0</v>
      </c>
      <c r="O14" s="63">
        <f>+'24-01-322 Ind. Sub.Calefac'!Z35</f>
        <v>0</v>
      </c>
      <c r="P14" s="63">
        <f>+'24-01-322 Ind. Sub.Calefac'!AA35</f>
        <v>0</v>
      </c>
      <c r="Q14" s="63">
        <f>+'24-01-322 Ind. Sub.Calefac'!AB35</f>
        <v>0</v>
      </c>
      <c r="R14" s="63">
        <f>+'24-01-322 Ind. Sub.Calefac'!AC35</f>
        <v>0</v>
      </c>
      <c r="S14" s="63">
        <f>+'24-01-322 Ind. Sub.Calefac'!AD35</f>
        <v>0</v>
      </c>
      <c r="T14" s="63">
        <f>+'24-01-322 Ind. Sub.Calefac'!AE35</f>
        <v>0</v>
      </c>
      <c r="U14" s="63">
        <f>+'24-01-322 Ind. Sub.Calefac'!AF35</f>
        <v>0</v>
      </c>
      <c r="V14" s="63">
        <f>+'24-01-322 Ind. Sub.Calefac'!AG35</f>
        <v>0</v>
      </c>
      <c r="W14" s="63">
        <f>+'24-01-322 Ind. Sub.Calefac'!AH35</f>
        <v>0</v>
      </c>
      <c r="X14" s="86">
        <f>+'24-01-322 Ind. Sub.Calefac'!AI35</f>
        <v>0</v>
      </c>
      <c r="Y14" s="86">
        <f>+'24-01-322 Ind. Sub.Calefac'!AJ35</f>
        <v>0</v>
      </c>
    </row>
    <row r="15" spans="1:25" ht="24.75" customHeight="1" x14ac:dyDescent="0.25">
      <c r="A15" s="85" t="s">
        <v>60</v>
      </c>
      <c r="B15" s="63">
        <f>+'24-01-322 Ind. Sub.Calefac'!J39</f>
        <v>0</v>
      </c>
      <c r="C15" s="63">
        <f>+'24-01-322 Ind. Sub.Calefac'!K39</f>
        <v>0</v>
      </c>
      <c r="D15" s="63">
        <f>+'24-01-322 Ind. Sub.Calefac'!M39</f>
        <v>0</v>
      </c>
      <c r="E15" s="63">
        <f>+'24-01-322 Ind. Sub.Calefac'!N39</f>
        <v>0</v>
      </c>
      <c r="F15" s="63">
        <f>+'24-01-322 Ind. Sub.Calefac'!O39</f>
        <v>0</v>
      </c>
      <c r="G15" s="63">
        <f>+'24-01-322 Ind. Sub.Calefac'!R39</f>
        <v>0</v>
      </c>
      <c r="H15" s="63">
        <f>+'24-01-322 Ind. Sub.Calefac'!S39</f>
        <v>0</v>
      </c>
      <c r="I15" s="63">
        <f>+'24-01-322 Ind. Sub.Calefac'!T39</f>
        <v>0</v>
      </c>
      <c r="J15" s="63">
        <f>+'24-01-322 Ind. Sub.Calefac'!U39</f>
        <v>0</v>
      </c>
      <c r="K15" s="63">
        <f>+'24-01-322 Ind. Sub.Calefac'!V39</f>
        <v>0</v>
      </c>
      <c r="L15" s="63">
        <f>+'24-01-322 Ind. Sub.Calefac'!W39</f>
        <v>0</v>
      </c>
      <c r="M15" s="63">
        <f>+'24-01-322 Ind. Sub.Calefac'!X39</f>
        <v>0</v>
      </c>
      <c r="N15" s="63">
        <f>+'24-01-322 Ind. Sub.Calefac'!Y39</f>
        <v>0</v>
      </c>
      <c r="O15" s="63">
        <f>+'24-01-322 Ind. Sub.Calefac'!Z39</f>
        <v>0</v>
      </c>
      <c r="P15" s="63">
        <f>+'24-01-322 Ind. Sub.Calefac'!AA39</f>
        <v>0</v>
      </c>
      <c r="Q15" s="63">
        <f>+'24-01-322 Ind. Sub.Calefac'!AB39</f>
        <v>0</v>
      </c>
      <c r="R15" s="63">
        <f>+'24-01-322 Ind. Sub.Calefac'!AC39</f>
        <v>0</v>
      </c>
      <c r="S15" s="63">
        <f>+'24-01-322 Ind. Sub.Calefac'!AD39</f>
        <v>0</v>
      </c>
      <c r="T15" s="63">
        <f>+'24-01-322 Ind. Sub.Calefac'!AE39</f>
        <v>0</v>
      </c>
      <c r="U15" s="63">
        <f>+'24-01-322 Ind. Sub.Calefac'!AF39</f>
        <v>0</v>
      </c>
      <c r="V15" s="63">
        <f>+'24-01-322 Ind. Sub.Calefac'!AG39</f>
        <v>0</v>
      </c>
      <c r="W15" s="63">
        <f>+'24-01-322 Ind. Sub.Calefac'!AH39</f>
        <v>0</v>
      </c>
      <c r="X15" s="86">
        <f>+'24-01-322 Ind. Sub.Calefac'!AI39</f>
        <v>0</v>
      </c>
      <c r="Y15" s="86">
        <f>+'24-01-322 Ind. Sub.Calefac'!AJ39</f>
        <v>0</v>
      </c>
    </row>
    <row r="16" spans="1:25" ht="24.75" customHeight="1" x14ac:dyDescent="0.25">
      <c r="A16" s="85" t="s">
        <v>62</v>
      </c>
      <c r="B16" s="63">
        <f>+'24-01-322 Ind. Sub.Calefac'!J43</f>
        <v>0</v>
      </c>
      <c r="C16" s="63">
        <f>+'24-01-322 Ind. Sub.Calefac'!K43</f>
        <v>0</v>
      </c>
      <c r="D16" s="63">
        <f>+'24-01-322 Ind. Sub.Calefac'!M43</f>
        <v>0</v>
      </c>
      <c r="E16" s="63">
        <f>+'24-01-322 Ind. Sub.Calefac'!N43</f>
        <v>0</v>
      </c>
      <c r="F16" s="63">
        <f>+'24-01-322 Ind. Sub.Calefac'!O43</f>
        <v>0</v>
      </c>
      <c r="G16" s="63">
        <f>+'24-01-322 Ind. Sub.Calefac'!R43</f>
        <v>0</v>
      </c>
      <c r="H16" s="63">
        <f>+'24-01-322 Ind. Sub.Calefac'!S43</f>
        <v>0</v>
      </c>
      <c r="I16" s="63">
        <f>+'24-01-322 Ind. Sub.Calefac'!T43</f>
        <v>0</v>
      </c>
      <c r="J16" s="63">
        <f>+'24-01-322 Ind. Sub.Calefac'!U43</f>
        <v>0</v>
      </c>
      <c r="K16" s="63">
        <f>+'24-01-322 Ind. Sub.Calefac'!V43</f>
        <v>0</v>
      </c>
      <c r="L16" s="63">
        <f>+'24-01-322 Ind. Sub.Calefac'!W43</f>
        <v>0</v>
      </c>
      <c r="M16" s="63">
        <f>+'24-01-322 Ind. Sub.Calefac'!X43</f>
        <v>0</v>
      </c>
      <c r="N16" s="63">
        <f>+'24-01-322 Ind. Sub.Calefac'!Y43</f>
        <v>0</v>
      </c>
      <c r="O16" s="63">
        <f>+'24-01-322 Ind. Sub.Calefac'!Z43</f>
        <v>0</v>
      </c>
      <c r="P16" s="63">
        <f>+'24-01-322 Ind. Sub.Calefac'!AA43</f>
        <v>0</v>
      </c>
      <c r="Q16" s="63">
        <f>+'24-01-322 Ind. Sub.Calefac'!AB43</f>
        <v>0</v>
      </c>
      <c r="R16" s="63">
        <f>+'24-01-322 Ind. Sub.Calefac'!AC43</f>
        <v>0</v>
      </c>
      <c r="S16" s="63">
        <f>+'24-01-322 Ind. Sub.Calefac'!AD43</f>
        <v>0</v>
      </c>
      <c r="T16" s="63">
        <f>+'24-01-322 Ind. Sub.Calefac'!AE43</f>
        <v>0</v>
      </c>
      <c r="U16" s="63">
        <f>+'24-01-322 Ind. Sub.Calefac'!AF43</f>
        <v>0</v>
      </c>
      <c r="V16" s="63">
        <f>+'24-01-322 Ind. Sub.Calefac'!AG43</f>
        <v>0</v>
      </c>
      <c r="W16" s="63">
        <f>+'24-01-322 Ind. Sub.Calefac'!AH43</f>
        <v>0</v>
      </c>
      <c r="X16" s="86">
        <f>+'24-01-322 Ind. Sub.Calefac'!AI43</f>
        <v>0</v>
      </c>
      <c r="Y16" s="86">
        <f>+'24-01-322 Ind. Sub.Calefac'!AJ43</f>
        <v>0</v>
      </c>
    </row>
    <row r="17" spans="1:25" ht="24.75" customHeight="1" x14ac:dyDescent="0.25">
      <c r="A17" s="85" t="s">
        <v>64</v>
      </c>
      <c r="B17" s="63">
        <f>+'24-01-322 Ind. Sub.Calefac'!J47</f>
        <v>0</v>
      </c>
      <c r="C17" s="63">
        <f>+'24-01-322 Ind. Sub.Calefac'!K47</f>
        <v>0</v>
      </c>
      <c r="D17" s="63">
        <f>+'24-01-322 Ind. Sub.Calefac'!M47</f>
        <v>0</v>
      </c>
      <c r="E17" s="63">
        <f>+'24-01-322 Ind. Sub.Calefac'!N47</f>
        <v>0</v>
      </c>
      <c r="F17" s="63">
        <f>+'24-01-322 Ind. Sub.Calefac'!O47</f>
        <v>0</v>
      </c>
      <c r="G17" s="63">
        <f>+'24-01-322 Ind. Sub.Calefac'!R47</f>
        <v>0</v>
      </c>
      <c r="H17" s="63">
        <f>+'24-01-322 Ind. Sub.Calefac'!S47</f>
        <v>0</v>
      </c>
      <c r="I17" s="63">
        <f>+'24-01-322 Ind. Sub.Calefac'!T47</f>
        <v>0</v>
      </c>
      <c r="J17" s="63">
        <f>+'24-01-322 Ind. Sub.Calefac'!U47</f>
        <v>0</v>
      </c>
      <c r="K17" s="63">
        <f>+'24-01-322 Ind. Sub.Calefac'!V47</f>
        <v>0</v>
      </c>
      <c r="L17" s="63">
        <f>+'24-01-322 Ind. Sub.Calefac'!W47</f>
        <v>0</v>
      </c>
      <c r="M17" s="63">
        <f>+'24-01-322 Ind. Sub.Calefac'!X47</f>
        <v>0</v>
      </c>
      <c r="N17" s="63">
        <f>+'24-01-322 Ind. Sub.Calefac'!Y47</f>
        <v>0</v>
      </c>
      <c r="O17" s="63">
        <f>+'24-01-322 Ind. Sub.Calefac'!Z47</f>
        <v>0</v>
      </c>
      <c r="P17" s="63">
        <f>+'24-01-322 Ind. Sub.Calefac'!AA47</f>
        <v>0</v>
      </c>
      <c r="Q17" s="63">
        <f>+'24-01-322 Ind. Sub.Calefac'!AB47</f>
        <v>0</v>
      </c>
      <c r="R17" s="63">
        <f>+'24-01-322 Ind. Sub.Calefac'!AC47</f>
        <v>0</v>
      </c>
      <c r="S17" s="63">
        <f>+'24-01-322 Ind. Sub.Calefac'!AD47</f>
        <v>0</v>
      </c>
      <c r="T17" s="63">
        <f>+'24-01-322 Ind. Sub.Calefac'!AE47</f>
        <v>0</v>
      </c>
      <c r="U17" s="63">
        <f>+'24-01-322 Ind. Sub.Calefac'!AF47</f>
        <v>0</v>
      </c>
      <c r="V17" s="63">
        <f>+'24-01-322 Ind. Sub.Calefac'!AG47</f>
        <v>0</v>
      </c>
      <c r="W17" s="63">
        <f>+'24-01-322 Ind. Sub.Calefac'!AH47</f>
        <v>0</v>
      </c>
      <c r="X17" s="86">
        <f>+'24-01-322 Ind. Sub.Calefac'!AI47</f>
        <v>0</v>
      </c>
      <c r="Y17" s="86">
        <f>+'24-01-322 Ind. Sub.Calefac'!AJ44</f>
        <v>0</v>
      </c>
    </row>
    <row r="18" spans="1:25" ht="24.75" customHeight="1" x14ac:dyDescent="0.25">
      <c r="A18" s="85" t="s">
        <v>66</v>
      </c>
      <c r="B18" s="63">
        <f>+'24-01-322 Ind. Sub.Calefac'!J51</f>
        <v>0</v>
      </c>
      <c r="C18" s="63">
        <f>+'24-01-322 Ind. Sub.Calefac'!K51</f>
        <v>0</v>
      </c>
      <c r="D18" s="63">
        <f>+'24-01-322 Ind. Sub.Calefac'!M51</f>
        <v>0</v>
      </c>
      <c r="E18" s="63">
        <f>+'24-01-322 Ind. Sub.Calefac'!N51</f>
        <v>0</v>
      </c>
      <c r="F18" s="63">
        <f>+'24-01-322 Ind. Sub.Calefac'!O51</f>
        <v>0</v>
      </c>
      <c r="G18" s="63">
        <f>+'24-01-322 Ind. Sub.Calefac'!R51</f>
        <v>0</v>
      </c>
      <c r="H18" s="63">
        <f>+'24-01-322 Ind. Sub.Calefac'!S51</f>
        <v>0</v>
      </c>
      <c r="I18" s="63">
        <f>+'24-01-322 Ind. Sub.Calefac'!T51</f>
        <v>0</v>
      </c>
      <c r="J18" s="63">
        <f>+'24-01-322 Ind. Sub.Calefac'!U51</f>
        <v>0</v>
      </c>
      <c r="K18" s="63">
        <f>+'24-01-322 Ind. Sub.Calefac'!V51</f>
        <v>0</v>
      </c>
      <c r="L18" s="63">
        <f>+'24-01-322 Ind. Sub.Calefac'!W51</f>
        <v>0</v>
      </c>
      <c r="M18" s="63">
        <f>+'24-01-322 Ind. Sub.Calefac'!X51</f>
        <v>0</v>
      </c>
      <c r="N18" s="63">
        <f>+'24-01-322 Ind. Sub.Calefac'!Y51</f>
        <v>0</v>
      </c>
      <c r="O18" s="63">
        <f>+'24-01-322 Ind. Sub.Calefac'!Z51</f>
        <v>0</v>
      </c>
      <c r="P18" s="63">
        <f>+'24-01-322 Ind. Sub.Calefac'!AA51</f>
        <v>0</v>
      </c>
      <c r="Q18" s="63">
        <f>+'24-01-322 Ind. Sub.Calefac'!AB51</f>
        <v>0</v>
      </c>
      <c r="R18" s="63">
        <f>+'24-01-322 Ind. Sub.Calefac'!AC51</f>
        <v>0</v>
      </c>
      <c r="S18" s="63">
        <f>+'24-01-322 Ind. Sub.Calefac'!AD51</f>
        <v>0</v>
      </c>
      <c r="T18" s="63">
        <f>+'24-01-322 Ind. Sub.Calefac'!AE51</f>
        <v>0</v>
      </c>
      <c r="U18" s="63">
        <f>+'24-01-322 Ind. Sub.Calefac'!AF51</f>
        <v>0</v>
      </c>
      <c r="V18" s="63">
        <f>+'24-01-322 Ind. Sub.Calefac'!AG51</f>
        <v>0</v>
      </c>
      <c r="W18" s="63">
        <f>+'24-01-322 Ind. Sub.Calefac'!AH51</f>
        <v>0</v>
      </c>
      <c r="X18" s="86">
        <f>+'24-01-322 Ind. Sub.Calefac'!AI51</f>
        <v>0</v>
      </c>
      <c r="Y18" s="86">
        <f>+'24-01-322 Ind. Sub.Calefac'!AJ51</f>
        <v>0</v>
      </c>
    </row>
    <row r="19" spans="1:25" ht="24.75" customHeight="1" x14ac:dyDescent="0.25">
      <c r="A19" s="85" t="s">
        <v>68</v>
      </c>
      <c r="B19" s="63">
        <f>+'24-01-322 Ind. Sub.Calefac'!J55</f>
        <v>0</v>
      </c>
      <c r="C19" s="63">
        <f>+'24-01-322 Ind. Sub.Calefac'!K55</f>
        <v>0</v>
      </c>
      <c r="D19" s="63">
        <f>+'24-01-322 Ind. Sub.Calefac'!M55</f>
        <v>0</v>
      </c>
      <c r="E19" s="63">
        <f>+'24-01-322 Ind. Sub.Calefac'!N55</f>
        <v>0</v>
      </c>
      <c r="F19" s="63">
        <f>+'24-01-322 Ind. Sub.Calefac'!O55</f>
        <v>0</v>
      </c>
      <c r="G19" s="63">
        <f>+'24-01-322 Ind. Sub.Calefac'!R55</f>
        <v>0</v>
      </c>
      <c r="H19" s="63">
        <f>+'24-01-322 Ind. Sub.Calefac'!S55</f>
        <v>0</v>
      </c>
      <c r="I19" s="63">
        <f>+'24-01-322 Ind. Sub.Calefac'!T55</f>
        <v>0</v>
      </c>
      <c r="J19" s="63">
        <f>+'24-01-322 Ind. Sub.Calefac'!U55</f>
        <v>0</v>
      </c>
      <c r="K19" s="63">
        <f>+'24-01-322 Ind. Sub.Calefac'!V55</f>
        <v>0</v>
      </c>
      <c r="L19" s="63">
        <f>+'24-01-322 Ind. Sub.Calefac'!W55</f>
        <v>0</v>
      </c>
      <c r="M19" s="63">
        <f>+'24-01-322 Ind. Sub.Calefac'!X55</f>
        <v>0</v>
      </c>
      <c r="N19" s="63">
        <f>+'24-01-322 Ind. Sub.Calefac'!Y55</f>
        <v>0</v>
      </c>
      <c r="O19" s="63">
        <f>+'24-01-322 Ind. Sub.Calefac'!Z55</f>
        <v>0</v>
      </c>
      <c r="P19" s="63">
        <f>+'24-01-322 Ind. Sub.Calefac'!AA55</f>
        <v>0</v>
      </c>
      <c r="Q19" s="63">
        <f>+'24-01-322 Ind. Sub.Calefac'!AB55</f>
        <v>0</v>
      </c>
      <c r="R19" s="63">
        <f>+'24-01-322 Ind. Sub.Calefac'!AC55</f>
        <v>0</v>
      </c>
      <c r="S19" s="63">
        <f>+'24-01-322 Ind. Sub.Calefac'!AD55</f>
        <v>0</v>
      </c>
      <c r="T19" s="63">
        <f>+'24-01-322 Ind. Sub.Calefac'!AE55</f>
        <v>0</v>
      </c>
      <c r="U19" s="63">
        <f>+'24-01-322 Ind. Sub.Calefac'!AF55</f>
        <v>0</v>
      </c>
      <c r="V19" s="63">
        <f>+'24-01-322 Ind. Sub.Calefac'!AG55</f>
        <v>0</v>
      </c>
      <c r="W19" s="63">
        <f>+'24-01-322 Ind. Sub.Calefac'!AH55</f>
        <v>0</v>
      </c>
      <c r="X19" s="86">
        <f>+'24-01-322 Ind. Sub.Calefac'!AI55</f>
        <v>0</v>
      </c>
      <c r="Y19" s="86">
        <f>+'24-01-322 Ind. Sub.Calefac'!AJ55</f>
        <v>0</v>
      </c>
    </row>
    <row r="20" spans="1:25" ht="24.75" customHeight="1" x14ac:dyDescent="0.25">
      <c r="A20" s="87" t="s">
        <v>70</v>
      </c>
      <c r="B20" s="63">
        <f>+'24-01-322 Ind. Sub.Calefac'!J59</f>
        <v>0</v>
      </c>
      <c r="C20" s="63">
        <f>+'24-01-322 Ind. Sub.Calefac'!K59</f>
        <v>0</v>
      </c>
      <c r="D20" s="63">
        <f>+'24-01-322 Ind. Sub.Calefac'!M59</f>
        <v>0</v>
      </c>
      <c r="E20" s="63">
        <f>+'24-01-322 Ind. Sub.Calefac'!N59</f>
        <v>0</v>
      </c>
      <c r="F20" s="63">
        <f>+'24-01-322 Ind. Sub.Calefac'!O59</f>
        <v>0</v>
      </c>
      <c r="G20" s="63">
        <f>+'24-01-322 Ind. Sub.Calefac'!R59</f>
        <v>0</v>
      </c>
      <c r="H20" s="63">
        <f>+'24-01-322 Ind. Sub.Calefac'!S59</f>
        <v>0</v>
      </c>
      <c r="I20" s="63">
        <f>+'24-01-322 Ind. Sub.Calefac'!T59</f>
        <v>0</v>
      </c>
      <c r="J20" s="63">
        <f>+'24-01-322 Ind. Sub.Calefac'!U59</f>
        <v>0</v>
      </c>
      <c r="K20" s="63">
        <f>+'24-01-322 Ind. Sub.Calefac'!V59</f>
        <v>0</v>
      </c>
      <c r="L20" s="63">
        <f>+'24-01-322 Ind. Sub.Calefac'!W59</f>
        <v>0</v>
      </c>
      <c r="M20" s="63">
        <f>+'24-01-322 Ind. Sub.Calefac'!X59</f>
        <v>0</v>
      </c>
      <c r="N20" s="63">
        <f>+'24-01-322 Ind. Sub.Calefac'!Y59</f>
        <v>0</v>
      </c>
      <c r="O20" s="63">
        <f>+'24-01-322 Ind. Sub.Calefac'!Z59</f>
        <v>0</v>
      </c>
      <c r="P20" s="63">
        <f>+'24-01-322 Ind. Sub.Calefac'!AA59</f>
        <v>0</v>
      </c>
      <c r="Q20" s="63">
        <f>+'24-01-322 Ind. Sub.Calefac'!AB59</f>
        <v>0</v>
      </c>
      <c r="R20" s="63">
        <f>+'24-01-322 Ind. Sub.Calefac'!AC59</f>
        <v>0</v>
      </c>
      <c r="S20" s="63">
        <f>+'24-01-322 Ind. Sub.Calefac'!AD59</f>
        <v>0</v>
      </c>
      <c r="T20" s="63">
        <f>+'24-01-322 Ind. Sub.Calefac'!AE59</f>
        <v>0</v>
      </c>
      <c r="U20" s="63">
        <f>+'24-01-322 Ind. Sub.Calefac'!AF59</f>
        <v>0</v>
      </c>
      <c r="V20" s="63">
        <f>+'24-01-322 Ind. Sub.Calefac'!AG59</f>
        <v>0</v>
      </c>
      <c r="W20" s="63">
        <f>+'24-01-322 Ind. Sub.Calefac'!AH59</f>
        <v>0</v>
      </c>
      <c r="X20" s="86">
        <f>+'24-01-322 Ind. Sub.Calefac'!AI59</f>
        <v>0</v>
      </c>
      <c r="Y20" s="86">
        <f>+'24-01-322 Ind. Sub.Calefac'!AJ59</f>
        <v>0</v>
      </c>
    </row>
    <row r="21" spans="1:25" ht="24.75" customHeight="1" x14ac:dyDescent="0.25">
      <c r="A21" s="87" t="s">
        <v>72</v>
      </c>
      <c r="B21" s="63">
        <f>+'24-01-322 Ind. Sub.Calefac'!J63</f>
        <v>0</v>
      </c>
      <c r="C21" s="63">
        <f>+'24-01-322 Ind. Sub.Calefac'!K63</f>
        <v>0</v>
      </c>
      <c r="D21" s="63">
        <f>+'24-01-322 Ind. Sub.Calefac'!M63</f>
        <v>0</v>
      </c>
      <c r="E21" s="63">
        <f>+'24-01-322 Ind. Sub.Calefac'!N63</f>
        <v>0</v>
      </c>
      <c r="F21" s="63">
        <f>+'24-01-322 Ind. Sub.Calefac'!O63</f>
        <v>0</v>
      </c>
      <c r="G21" s="63">
        <f>+'24-01-322 Ind. Sub.Calefac'!R63</f>
        <v>0</v>
      </c>
      <c r="H21" s="63">
        <f>+'24-01-322 Ind. Sub.Calefac'!S63</f>
        <v>0</v>
      </c>
      <c r="I21" s="63">
        <f>+'24-01-322 Ind. Sub.Calefac'!T63</f>
        <v>0</v>
      </c>
      <c r="J21" s="63">
        <f>+'24-01-322 Ind. Sub.Calefac'!U63</f>
        <v>0</v>
      </c>
      <c r="K21" s="63">
        <f>+'24-01-322 Ind. Sub.Calefac'!V63</f>
        <v>0</v>
      </c>
      <c r="L21" s="63">
        <f>+'24-01-322 Ind. Sub.Calefac'!W63</f>
        <v>0</v>
      </c>
      <c r="M21" s="63">
        <f>+'24-01-322 Ind. Sub.Calefac'!X63</f>
        <v>0</v>
      </c>
      <c r="N21" s="63">
        <f>+'24-01-322 Ind. Sub.Calefac'!Y63</f>
        <v>0</v>
      </c>
      <c r="O21" s="63">
        <f>+'24-01-322 Ind. Sub.Calefac'!Z63</f>
        <v>0</v>
      </c>
      <c r="P21" s="63">
        <f>+'24-01-322 Ind. Sub.Calefac'!AA63</f>
        <v>0</v>
      </c>
      <c r="Q21" s="63">
        <f>+'24-01-322 Ind. Sub.Calefac'!AB63</f>
        <v>0</v>
      </c>
      <c r="R21" s="63">
        <f>+'24-01-322 Ind. Sub.Calefac'!AC63</f>
        <v>0</v>
      </c>
      <c r="S21" s="63">
        <f>+'24-01-322 Ind. Sub.Calefac'!AD63</f>
        <v>0</v>
      </c>
      <c r="T21" s="63">
        <f>+'24-01-322 Ind. Sub.Calefac'!AE63</f>
        <v>0</v>
      </c>
      <c r="U21" s="63">
        <f>+'24-01-322 Ind. Sub.Calefac'!AF63</f>
        <v>0</v>
      </c>
      <c r="V21" s="63">
        <f>+'24-01-322 Ind. Sub.Calefac'!AG63</f>
        <v>0</v>
      </c>
      <c r="W21" s="63">
        <f>+'24-01-322 Ind. Sub.Calefac'!AH63</f>
        <v>0</v>
      </c>
      <c r="X21" s="86">
        <f>+'24-01-322 Ind. Sub.Calefac'!AI63</f>
        <v>0</v>
      </c>
      <c r="Y21" s="86">
        <f>+'24-01-322 Ind. Sub.Calefac'!AJ63</f>
        <v>0</v>
      </c>
    </row>
    <row r="22" spans="1:25" ht="24.75" customHeight="1" x14ac:dyDescent="0.25">
      <c r="A22" s="87" t="s">
        <v>74</v>
      </c>
      <c r="B22" s="63">
        <f>+'24-01-322 Ind. Sub.Calefac'!J67</f>
        <v>0</v>
      </c>
      <c r="C22" s="63">
        <f>+'24-01-322 Ind. Sub.Calefac'!K67</f>
        <v>0</v>
      </c>
      <c r="D22" s="63">
        <f>+'24-01-322 Ind. Sub.Calefac'!M67</f>
        <v>0</v>
      </c>
      <c r="E22" s="63">
        <f>+'24-01-322 Ind. Sub.Calefac'!N67</f>
        <v>0</v>
      </c>
      <c r="F22" s="63">
        <f>+'24-01-322 Ind. Sub.Calefac'!O67</f>
        <v>0</v>
      </c>
      <c r="G22" s="63">
        <f>+'24-01-322 Ind. Sub.Calefac'!R67</f>
        <v>0</v>
      </c>
      <c r="H22" s="63">
        <f>+'24-01-322 Ind. Sub.Calefac'!S67</f>
        <v>0</v>
      </c>
      <c r="I22" s="63">
        <f>+'24-01-322 Ind. Sub.Calefac'!T67</f>
        <v>0</v>
      </c>
      <c r="J22" s="63">
        <f>+'24-01-322 Ind. Sub.Calefac'!U67</f>
        <v>0</v>
      </c>
      <c r="K22" s="63">
        <f>+'24-01-322 Ind. Sub.Calefac'!V67</f>
        <v>0</v>
      </c>
      <c r="L22" s="63">
        <f>+'24-01-322 Ind. Sub.Calefac'!W67</f>
        <v>0</v>
      </c>
      <c r="M22" s="63">
        <f>+'24-01-322 Ind. Sub.Calefac'!X67</f>
        <v>0</v>
      </c>
      <c r="N22" s="63">
        <f>+'24-01-322 Ind. Sub.Calefac'!Y67</f>
        <v>0</v>
      </c>
      <c r="O22" s="63">
        <f>+'24-01-322 Ind. Sub.Calefac'!Z67</f>
        <v>0</v>
      </c>
      <c r="P22" s="63">
        <f>+'24-01-322 Ind. Sub.Calefac'!AA67</f>
        <v>0</v>
      </c>
      <c r="Q22" s="63">
        <f>+'24-01-322 Ind. Sub.Calefac'!AB67</f>
        <v>0</v>
      </c>
      <c r="R22" s="63">
        <f>+'24-01-322 Ind. Sub.Calefac'!AC67</f>
        <v>0</v>
      </c>
      <c r="S22" s="63">
        <f>+'24-01-322 Ind. Sub.Calefac'!AD67</f>
        <v>0</v>
      </c>
      <c r="T22" s="63">
        <f>+'24-01-322 Ind. Sub.Calefac'!AE67</f>
        <v>0</v>
      </c>
      <c r="U22" s="63">
        <f>+'24-01-322 Ind. Sub.Calefac'!AF67</f>
        <v>0</v>
      </c>
      <c r="V22" s="63">
        <f>+'24-01-322 Ind. Sub.Calefac'!AG67</f>
        <v>0</v>
      </c>
      <c r="W22" s="63">
        <f>+'24-01-322 Ind. Sub.Calefac'!AH67</f>
        <v>0</v>
      </c>
      <c r="X22" s="86">
        <f>+'24-01-322 Ind. Sub.Calefac'!AI67</f>
        <v>0</v>
      </c>
      <c r="Y22" s="86">
        <f>+'24-01-322 Ind. Sub.Calefac'!AJ67</f>
        <v>0</v>
      </c>
    </row>
    <row r="23" spans="1:25" ht="24.75" customHeight="1" x14ac:dyDescent="0.25">
      <c r="A23" s="88" t="s">
        <v>76</v>
      </c>
      <c r="B23" s="63">
        <f>+'24-01-322 Ind. Sub.Calefac'!J71</f>
        <v>3454416000</v>
      </c>
      <c r="C23" s="63">
        <f>+'24-01-322 Ind. Sub.Calefac'!K71</f>
        <v>3454416000</v>
      </c>
      <c r="D23" s="63">
        <f>+'24-01-322 Ind. Sub.Calefac'!M71</f>
        <v>0</v>
      </c>
      <c r="E23" s="63">
        <f>+'24-01-322 Ind. Sub.Calefac'!N71</f>
        <v>0</v>
      </c>
      <c r="F23" s="63">
        <f>+'24-01-322 Ind. Sub.Calefac'!O71</f>
        <v>0</v>
      </c>
      <c r="G23" s="63">
        <f>+'24-01-322 Ind. Sub.Calefac'!R71</f>
        <v>0</v>
      </c>
      <c r="H23" s="63">
        <f>+'24-01-322 Ind. Sub.Calefac'!S71</f>
        <v>0</v>
      </c>
      <c r="I23" s="63">
        <f>+'24-01-322 Ind. Sub.Calefac'!T71</f>
        <v>0</v>
      </c>
      <c r="J23" s="63">
        <f>+'24-01-322 Ind. Sub.Calefac'!U71</f>
        <v>0</v>
      </c>
      <c r="K23" s="63">
        <f>+'24-01-322 Ind. Sub.Calefac'!V71</f>
        <v>3454400000</v>
      </c>
      <c r="L23" s="63">
        <f>+'24-01-322 Ind. Sub.Calefac'!W71</f>
        <v>0</v>
      </c>
      <c r="M23" s="63">
        <f>+'24-01-322 Ind. Sub.Calefac'!X71</f>
        <v>0</v>
      </c>
      <c r="N23" s="63">
        <f>+'24-01-322 Ind. Sub.Calefac'!Y71</f>
        <v>3454400000</v>
      </c>
      <c r="O23" s="63">
        <f>+'24-01-322 Ind. Sub.Calefac'!Z71</f>
        <v>0</v>
      </c>
      <c r="P23" s="63">
        <f>+'24-01-322 Ind. Sub.Calefac'!AA71</f>
        <v>0</v>
      </c>
      <c r="Q23" s="63">
        <f>+'24-01-322 Ind. Sub.Calefac'!AB71</f>
        <v>0</v>
      </c>
      <c r="R23" s="63">
        <f>+'24-01-322 Ind. Sub.Calefac'!AC71</f>
        <v>0</v>
      </c>
      <c r="S23" s="63">
        <f>+'24-01-322 Ind. Sub.Calefac'!AD71</f>
        <v>0</v>
      </c>
      <c r="T23" s="63">
        <f>+'24-01-322 Ind. Sub.Calefac'!AE71</f>
        <v>0</v>
      </c>
      <c r="U23" s="63">
        <f>+'24-01-322 Ind. Sub.Calefac'!AF71</f>
        <v>0</v>
      </c>
      <c r="V23" s="63">
        <f>+'24-01-322 Ind. Sub.Calefac'!AG71</f>
        <v>0</v>
      </c>
      <c r="W23" s="63">
        <f>+'24-01-322 Ind. Sub.Calefac'!AH71</f>
        <v>3454400000</v>
      </c>
      <c r="X23" s="86">
        <f>+'24-01-322 Ind. Sub.Calefac'!AI71</f>
        <v>0.99999536824748381</v>
      </c>
      <c r="Y23" s="86">
        <f>+'24-01-322 Ind. Sub.Calefac'!AJ71</f>
        <v>1</v>
      </c>
    </row>
    <row r="24" spans="1:25" ht="25.5" x14ac:dyDescent="0.25">
      <c r="A24" s="8" t="str">
        <f>"TOTAL ASIG."&amp;" "&amp;$A$5</f>
        <v>TOTAL ASIG. 24-01-322 "Subsidio a la Calefacción"</v>
      </c>
      <c r="B24" s="74">
        <f>SUM(B8:B23)</f>
        <v>3454416000</v>
      </c>
      <c r="C24" s="74">
        <f t="shared" ref="C24:V24" si="0">SUM(C8:C23)</f>
        <v>3454416000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3454400000</v>
      </c>
      <c r="L24" s="74">
        <f t="shared" si="0"/>
        <v>0</v>
      </c>
      <c r="M24" s="74">
        <f t="shared" si="0"/>
        <v>0</v>
      </c>
      <c r="N24" s="74">
        <f t="shared" si="0"/>
        <v>3454400000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3454400000</v>
      </c>
      <c r="X24" s="89">
        <f>+'24-01-322 Ind. Sub.Calefac'!AI72</f>
        <v>0.99999536824748381</v>
      </c>
      <c r="Y24" s="89">
        <f>'24-01-322 Ind. Sub.Calefac'!AJ72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DB91"/>
  <sheetViews>
    <sheetView topLeftCell="K39" zoomScaleNormal="100" workbookViewId="0">
      <selection activeCell="U74" sqref="U74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44" t="s">
        <v>85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27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2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17" t="s">
        <v>47</v>
      </c>
      <c r="B11" s="118"/>
      <c r="C11" s="119"/>
      <c r="D11" s="119"/>
      <c r="E11" s="119"/>
      <c r="F11" s="119"/>
      <c r="G11" s="119"/>
      <c r="H11" s="119"/>
      <c r="I11" s="120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9" t="s">
        <v>48</v>
      </c>
      <c r="B12" s="130"/>
      <c r="C12" s="130"/>
      <c r="D12" s="130"/>
      <c r="E12" s="13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32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33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17" t="s">
        <v>49</v>
      </c>
      <c r="B15" s="118"/>
      <c r="C15" s="119"/>
      <c r="D15" s="119"/>
      <c r="E15" s="119"/>
      <c r="F15" s="119"/>
      <c r="G15" s="119"/>
      <c r="H15" s="119"/>
      <c r="I15" s="120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9" t="s">
        <v>50</v>
      </c>
      <c r="B16" s="130"/>
      <c r="C16" s="130"/>
      <c r="D16" s="130"/>
      <c r="E16" s="13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27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28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17" t="s">
        <v>51</v>
      </c>
      <c r="B19" s="118"/>
      <c r="C19" s="119"/>
      <c r="D19" s="119"/>
      <c r="E19" s="119"/>
      <c r="F19" s="119"/>
      <c r="G19" s="119"/>
      <c r="H19" s="119"/>
      <c r="I19" s="120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9" t="s">
        <v>52</v>
      </c>
      <c r="B20" s="130"/>
      <c r="C20" s="130"/>
      <c r="D20" s="130"/>
      <c r="E20" s="13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27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28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17" t="s">
        <v>53</v>
      </c>
      <c r="B23" s="118"/>
      <c r="C23" s="119"/>
      <c r="D23" s="119"/>
      <c r="E23" s="119"/>
      <c r="F23" s="119"/>
      <c r="G23" s="119"/>
      <c r="H23" s="119"/>
      <c r="I23" s="120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9" t="s">
        <v>54</v>
      </c>
      <c r="B24" s="130"/>
      <c r="C24" s="130"/>
      <c r="D24" s="130"/>
      <c r="E24" s="13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27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28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17" t="s">
        <v>55</v>
      </c>
      <c r="B27" s="118"/>
      <c r="C27" s="119"/>
      <c r="D27" s="119"/>
      <c r="E27" s="119"/>
      <c r="F27" s="119"/>
      <c r="G27" s="119"/>
      <c r="H27" s="119"/>
      <c r="I27" s="120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9" t="s">
        <v>56</v>
      </c>
      <c r="B28" s="130"/>
      <c r="C28" s="130"/>
      <c r="D28" s="130"/>
      <c r="E28" s="13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27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28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17" t="s">
        <v>57</v>
      </c>
      <c r="B31" s="118"/>
      <c r="C31" s="119"/>
      <c r="D31" s="119"/>
      <c r="E31" s="119"/>
      <c r="F31" s="119"/>
      <c r="G31" s="119"/>
      <c r="H31" s="119"/>
      <c r="I31" s="120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9" t="s">
        <v>58</v>
      </c>
      <c r="B32" s="130"/>
      <c r="C32" s="130"/>
      <c r="D32" s="130"/>
      <c r="E32" s="13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27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28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17" t="s">
        <v>59</v>
      </c>
      <c r="B35" s="118"/>
      <c r="C35" s="119"/>
      <c r="D35" s="119"/>
      <c r="E35" s="119"/>
      <c r="F35" s="119"/>
      <c r="G35" s="119"/>
      <c r="H35" s="119"/>
      <c r="I35" s="120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9" t="s">
        <v>60</v>
      </c>
      <c r="B36" s="130"/>
      <c r="C36" s="130"/>
      <c r="D36" s="130"/>
      <c r="E36" s="13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27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28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17" t="s">
        <v>61</v>
      </c>
      <c r="B39" s="118"/>
      <c r="C39" s="119"/>
      <c r="D39" s="119"/>
      <c r="E39" s="119"/>
      <c r="F39" s="119"/>
      <c r="G39" s="119"/>
      <c r="H39" s="119"/>
      <c r="I39" s="120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9" t="s">
        <v>62</v>
      </c>
      <c r="B40" s="130"/>
      <c r="C40" s="130"/>
      <c r="D40" s="130"/>
      <c r="E40" s="13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27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28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17" t="s">
        <v>63</v>
      </c>
      <c r="B43" s="118"/>
      <c r="C43" s="119"/>
      <c r="D43" s="119"/>
      <c r="E43" s="119"/>
      <c r="F43" s="119"/>
      <c r="G43" s="119"/>
      <c r="H43" s="119"/>
      <c r="I43" s="120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9" t="s">
        <v>64</v>
      </c>
      <c r="B44" s="130"/>
      <c r="C44" s="130"/>
      <c r="D44" s="130"/>
      <c r="E44" s="13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27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28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17" t="s">
        <v>65</v>
      </c>
      <c r="B47" s="118"/>
      <c r="C47" s="119"/>
      <c r="D47" s="119"/>
      <c r="E47" s="119"/>
      <c r="F47" s="119"/>
      <c r="G47" s="119"/>
      <c r="H47" s="119"/>
      <c r="I47" s="120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9" t="s">
        <v>66</v>
      </c>
      <c r="B48" s="130"/>
      <c r="C48" s="130"/>
      <c r="D48" s="130"/>
      <c r="E48" s="13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27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28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34" t="s">
        <v>67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35" t="s">
        <v>68</v>
      </c>
      <c r="B52" s="136"/>
      <c r="C52" s="136"/>
      <c r="D52" s="136"/>
      <c r="E52" s="137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27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28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17" t="s">
        <v>69</v>
      </c>
      <c r="B55" s="119"/>
      <c r="C55" s="119"/>
      <c r="D55" s="119"/>
      <c r="E55" s="119"/>
      <c r="F55" s="119"/>
      <c r="G55" s="119"/>
      <c r="H55" s="119"/>
      <c r="I55" s="120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9" t="s">
        <v>70</v>
      </c>
      <c r="B56" s="130"/>
      <c r="C56" s="130"/>
      <c r="D56" s="130"/>
      <c r="E56" s="13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27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28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17" t="s">
        <v>71</v>
      </c>
      <c r="B59" s="119"/>
      <c r="C59" s="119"/>
      <c r="D59" s="119"/>
      <c r="E59" s="119"/>
      <c r="F59" s="119"/>
      <c r="G59" s="119"/>
      <c r="H59" s="119"/>
      <c r="I59" s="120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9" t="s">
        <v>72</v>
      </c>
      <c r="B60" s="130"/>
      <c r="C60" s="130"/>
      <c r="D60" s="130"/>
      <c r="E60" s="13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27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28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17" t="s">
        <v>73</v>
      </c>
      <c r="B63" s="119"/>
      <c r="C63" s="119"/>
      <c r="D63" s="119"/>
      <c r="E63" s="119"/>
      <c r="F63" s="119"/>
      <c r="G63" s="119"/>
      <c r="H63" s="119"/>
      <c r="I63" s="120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9" t="s">
        <v>74</v>
      </c>
      <c r="B64" s="130"/>
      <c r="C64" s="130"/>
      <c r="D64" s="130"/>
      <c r="E64" s="13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27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28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17" t="s">
        <v>75</v>
      </c>
      <c r="B67" s="119"/>
      <c r="C67" s="119"/>
      <c r="D67" s="119"/>
      <c r="E67" s="119"/>
      <c r="F67" s="119"/>
      <c r="G67" s="119"/>
      <c r="H67" s="119"/>
      <c r="I67" s="120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9" t="s">
        <v>76</v>
      </c>
      <c r="B68" s="130"/>
      <c r="C68" s="130"/>
      <c r="D68" s="130"/>
      <c r="E68" s="131"/>
      <c r="F68" s="9"/>
      <c r="G68" s="10"/>
      <c r="H68" s="11"/>
      <c r="I68" s="11"/>
      <c r="J68" s="127">
        <v>6520585000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41"/>
      <c r="K69" s="71">
        <v>982000000</v>
      </c>
      <c r="L69" s="59"/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28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9" t="s">
        <v>79</v>
      </c>
      <c r="B71" s="130"/>
      <c r="C71" s="130"/>
      <c r="D71" s="130"/>
      <c r="E71" s="131"/>
      <c r="F71" s="129"/>
      <c r="G71" s="130"/>
      <c r="H71" s="130"/>
      <c r="I71" s="130"/>
      <c r="J71" s="74">
        <f>J68</f>
        <v>6520585000</v>
      </c>
      <c r="K71" s="74">
        <f>SUM(K69:K69)</f>
        <v>982000000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0</v>
      </c>
      <c r="U71" s="74">
        <f t="shared" si="15"/>
        <v>0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38" t="str">
        <f>"TOTAL ASIG."&amp;" "&amp;$A$5</f>
        <v>TOTAL ASIG. 24-01-414 "Programa Vivienda Primero"</v>
      </c>
      <c r="B72" s="139"/>
      <c r="C72" s="139"/>
      <c r="D72" s="139"/>
      <c r="E72" s="139"/>
      <c r="F72" s="139"/>
      <c r="G72" s="139"/>
      <c r="H72" s="139"/>
      <c r="I72" s="140"/>
      <c r="J72" s="33">
        <f>SUM(J11,J15,J19,J23,J27,J31,J35,J39,J43,J47,J51,J55,J59,J63,J67,J71)</f>
        <v>6520585000</v>
      </c>
      <c r="K72" s="33">
        <f>+K11+K15+K19+K23+K27+K31+K35+K39+K43+K47+K51+K55+K67+K59+K63+K71</f>
        <v>982000000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Y41"/>
  <sheetViews>
    <sheetView topLeftCell="A4" zoomScaleNormal="100" workbookViewId="0">
      <selection activeCell="M8" sqref="M8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'24-01-414 Ind. Vivienda P'!A5:U5</f>
        <v>24-01-414 "Programa Vivienda Primero"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37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+'24-01-414 Ind. Vivienda P'!J11</f>
        <v>0</v>
      </c>
      <c r="C8" s="63">
        <f>+'24-01-414 Ind. Vivienda P'!K11</f>
        <v>0</v>
      </c>
      <c r="D8" s="63">
        <f>+'24-01-414 Ind. Vivienda P'!M11</f>
        <v>0</v>
      </c>
      <c r="E8" s="63">
        <f>+'24-01-414 Ind. Vivienda P'!N11</f>
        <v>0</v>
      </c>
      <c r="F8" s="63">
        <f>+'24-01-414 Ind. Vivienda P'!O11</f>
        <v>0</v>
      </c>
      <c r="G8" s="63">
        <f>+'24-01-414 Ind. Vivienda P'!R11</f>
        <v>0</v>
      </c>
      <c r="H8" s="63">
        <f>+'24-01-414 Ind. Vivienda P'!S11</f>
        <v>0</v>
      </c>
      <c r="I8" s="63">
        <f>+'24-01-414 Ind. Vivienda P'!T11</f>
        <v>0</v>
      </c>
      <c r="J8" s="63">
        <f>+'24-01-414 Ind. Vivienda P'!U11</f>
        <v>0</v>
      </c>
      <c r="K8" s="63">
        <f>+'24-01-414 Ind. Vivienda P'!V11</f>
        <v>0</v>
      </c>
      <c r="L8" s="63">
        <f>+'24-01-414 Ind. Vivienda P'!W11</f>
        <v>0</v>
      </c>
      <c r="M8" s="63">
        <f>+'24-01-414 Ind. Vivienda P'!X11</f>
        <v>0</v>
      </c>
      <c r="N8" s="63">
        <f>+'24-01-414 Ind. Vivienda P'!Y11</f>
        <v>0</v>
      </c>
      <c r="O8" s="63">
        <f>+'24-01-414 Ind. Vivienda P'!Z11</f>
        <v>0</v>
      </c>
      <c r="P8" s="63">
        <f>+'24-01-414 Ind. Vivienda P'!AA11</f>
        <v>0</v>
      </c>
      <c r="Q8" s="63">
        <f>+'24-01-414 Ind. Vivienda P'!AB11</f>
        <v>0</v>
      </c>
      <c r="R8" s="63">
        <f>+'24-01-414 Ind. Vivienda P'!AC11</f>
        <v>0</v>
      </c>
      <c r="S8" s="63">
        <f>+'24-01-414 Ind. Vivienda P'!AD11</f>
        <v>0</v>
      </c>
      <c r="T8" s="63">
        <f>+'24-01-414 Ind. Vivienda P'!AE11</f>
        <v>0</v>
      </c>
      <c r="U8" s="63">
        <f>+'24-01-414 Ind. Vivienda P'!AF11</f>
        <v>0</v>
      </c>
      <c r="V8" s="63">
        <f>+'24-01-414 Ind. Vivienda P'!AG11</f>
        <v>0</v>
      </c>
      <c r="W8" s="63">
        <f>+'24-01-414 Ind. Vivienda P'!AH11</f>
        <v>0</v>
      </c>
      <c r="X8" s="86">
        <f>+'24-01-414 Ind. Vivienda P'!AI11</f>
        <v>0</v>
      </c>
      <c r="Y8" s="86">
        <f>+'24-01-414 Ind. Vivienda P'!AJ11</f>
        <v>0</v>
      </c>
    </row>
    <row r="9" spans="1:25" ht="24.75" customHeight="1" x14ac:dyDescent="0.25">
      <c r="A9" s="85" t="s">
        <v>48</v>
      </c>
      <c r="B9" s="63">
        <f>+'24-01-414 Ind. Vivienda P'!J15</f>
        <v>0</v>
      </c>
      <c r="C9" s="63">
        <f>+'24-01-414 Ind. Vivienda P'!K15</f>
        <v>0</v>
      </c>
      <c r="D9" s="63">
        <f>+'24-01-414 Ind. Vivienda P'!M15</f>
        <v>0</v>
      </c>
      <c r="E9" s="63">
        <f>+'24-01-414 Ind. Vivienda P'!N15</f>
        <v>0</v>
      </c>
      <c r="F9" s="63">
        <f>+'24-01-414 Ind. Vivienda P'!O15</f>
        <v>0</v>
      </c>
      <c r="G9" s="63">
        <f>+'24-01-414 Ind. Vivienda P'!R15</f>
        <v>0</v>
      </c>
      <c r="H9" s="63">
        <f>+'24-01-414 Ind. Vivienda P'!S15</f>
        <v>0</v>
      </c>
      <c r="I9" s="63">
        <f>+'24-01-414 Ind. Vivienda P'!T15</f>
        <v>0</v>
      </c>
      <c r="J9" s="63">
        <f>+'24-01-414 Ind. Vivienda P'!U15</f>
        <v>0</v>
      </c>
      <c r="K9" s="63">
        <f>+'24-01-414 Ind. Vivienda P'!V15</f>
        <v>0</v>
      </c>
      <c r="L9" s="63">
        <f>+'24-01-414 Ind. Vivienda P'!W15</f>
        <v>0</v>
      </c>
      <c r="M9" s="63">
        <f>+'24-01-414 Ind. Vivienda P'!X15</f>
        <v>0</v>
      </c>
      <c r="N9" s="63">
        <f>+'24-01-414 Ind. Vivienda P'!Y15</f>
        <v>0</v>
      </c>
      <c r="O9" s="63">
        <f>+'24-01-414 Ind. Vivienda P'!Z15</f>
        <v>0</v>
      </c>
      <c r="P9" s="63">
        <f>+'24-01-414 Ind. Vivienda P'!AA15</f>
        <v>0</v>
      </c>
      <c r="Q9" s="63">
        <f>+'24-01-414 Ind. Vivienda P'!AB15</f>
        <v>0</v>
      </c>
      <c r="R9" s="63">
        <f>+'24-01-414 Ind. Vivienda P'!AC15</f>
        <v>0</v>
      </c>
      <c r="S9" s="63">
        <f>+'24-01-414 Ind. Vivienda P'!AD15</f>
        <v>0</v>
      </c>
      <c r="T9" s="63">
        <f>+'24-01-414 Ind. Vivienda P'!AE15</f>
        <v>0</v>
      </c>
      <c r="U9" s="63">
        <f>+'24-01-414 Ind. Vivienda P'!AF15</f>
        <v>0</v>
      </c>
      <c r="V9" s="63">
        <f>+'24-01-414 Ind. Vivienda P'!AG15</f>
        <v>0</v>
      </c>
      <c r="W9" s="63">
        <f>+'24-01-414 Ind. Vivienda P'!AH15</f>
        <v>0</v>
      </c>
      <c r="X9" s="86">
        <f>+'24-01-414 Ind. Vivienda P'!AI15</f>
        <v>0</v>
      </c>
      <c r="Y9" s="86">
        <f>+'24-01-414 Ind. Vivienda P'!AJ15</f>
        <v>0</v>
      </c>
    </row>
    <row r="10" spans="1:25" ht="24.75" customHeight="1" x14ac:dyDescent="0.25">
      <c r="A10" s="85" t="s">
        <v>50</v>
      </c>
      <c r="B10" s="63">
        <f>+'24-01-414 Ind. Vivienda P'!J19</f>
        <v>0</v>
      </c>
      <c r="C10" s="63">
        <f>+'24-01-414 Ind. Vivienda P'!K19</f>
        <v>0</v>
      </c>
      <c r="D10" s="63">
        <f>+'24-01-414 Ind. Vivienda P'!M19</f>
        <v>0</v>
      </c>
      <c r="E10" s="63">
        <f>+'24-01-414 Ind. Vivienda P'!N19</f>
        <v>0</v>
      </c>
      <c r="F10" s="63">
        <f>+'24-01-414 Ind. Vivienda P'!O19</f>
        <v>0</v>
      </c>
      <c r="G10" s="63">
        <f>+'24-01-414 Ind. Vivienda P'!R19</f>
        <v>0</v>
      </c>
      <c r="H10" s="63">
        <f>+'24-01-414 Ind. Vivienda P'!S19</f>
        <v>0</v>
      </c>
      <c r="I10" s="63">
        <f>+'24-01-414 Ind. Vivienda P'!T19</f>
        <v>0</v>
      </c>
      <c r="J10" s="63">
        <f>+'24-01-414 Ind. Vivienda P'!U19</f>
        <v>0</v>
      </c>
      <c r="K10" s="63">
        <f>+'24-01-414 Ind. Vivienda P'!V19</f>
        <v>0</v>
      </c>
      <c r="L10" s="63">
        <f>+'24-01-414 Ind. Vivienda P'!W19</f>
        <v>0</v>
      </c>
      <c r="M10" s="63">
        <f>+'24-01-414 Ind. Vivienda P'!X19</f>
        <v>0</v>
      </c>
      <c r="N10" s="63">
        <f>+'24-01-414 Ind. Vivienda P'!Y19</f>
        <v>0</v>
      </c>
      <c r="O10" s="63">
        <f>+'24-01-414 Ind. Vivienda P'!Z19</f>
        <v>0</v>
      </c>
      <c r="P10" s="63">
        <f>+'24-01-414 Ind. Vivienda P'!AA19</f>
        <v>0</v>
      </c>
      <c r="Q10" s="63">
        <f>+'24-01-414 Ind. Vivienda P'!AB19</f>
        <v>0</v>
      </c>
      <c r="R10" s="63">
        <f>+'24-01-414 Ind. Vivienda P'!AC19</f>
        <v>0</v>
      </c>
      <c r="S10" s="63">
        <f>+'24-01-414 Ind. Vivienda P'!AD19</f>
        <v>0</v>
      </c>
      <c r="T10" s="63">
        <f>+'24-01-414 Ind. Vivienda P'!AE19</f>
        <v>0</v>
      </c>
      <c r="U10" s="63">
        <f>+'24-01-414 Ind. Vivienda P'!AF19</f>
        <v>0</v>
      </c>
      <c r="V10" s="63">
        <f>+'24-01-414 Ind. Vivienda P'!AG19</f>
        <v>0</v>
      </c>
      <c r="W10" s="63">
        <f>+'24-01-414 Ind. Vivienda P'!AH19</f>
        <v>0</v>
      </c>
      <c r="X10" s="86">
        <f>+'24-01-414 Ind. Vivienda P'!AI19</f>
        <v>0</v>
      </c>
      <c r="Y10" s="86">
        <f>+'24-01-414 Ind. Vivienda P'!AJ19</f>
        <v>0</v>
      </c>
    </row>
    <row r="11" spans="1:25" ht="24.75" customHeight="1" x14ac:dyDescent="0.25">
      <c r="A11" s="85" t="s">
        <v>52</v>
      </c>
      <c r="B11" s="63">
        <f>+'24-01-414 Ind. Vivienda P'!J23</f>
        <v>0</v>
      </c>
      <c r="C11" s="63">
        <f>+'24-01-414 Ind. Vivienda P'!K23</f>
        <v>0</v>
      </c>
      <c r="D11" s="63">
        <f>+'24-01-414 Ind. Vivienda P'!M23</f>
        <v>0</v>
      </c>
      <c r="E11" s="63">
        <f>+'24-01-414 Ind. Vivienda P'!N23</f>
        <v>0</v>
      </c>
      <c r="F11" s="63">
        <f>+'24-01-414 Ind. Vivienda P'!O23</f>
        <v>0</v>
      </c>
      <c r="G11" s="63">
        <f>+'24-01-414 Ind. Vivienda P'!R23</f>
        <v>0</v>
      </c>
      <c r="H11" s="63">
        <f>+'24-01-414 Ind. Vivienda P'!S23</f>
        <v>0</v>
      </c>
      <c r="I11" s="63">
        <f>+'24-01-414 Ind. Vivienda P'!T23</f>
        <v>0</v>
      </c>
      <c r="J11" s="63">
        <f>+'24-01-414 Ind. Vivienda P'!U23</f>
        <v>0</v>
      </c>
      <c r="K11" s="63">
        <f>+'24-01-414 Ind. Vivienda P'!V23</f>
        <v>0</v>
      </c>
      <c r="L11" s="63">
        <f>+'24-01-414 Ind. Vivienda P'!W23</f>
        <v>0</v>
      </c>
      <c r="M11" s="63">
        <f>+'24-01-414 Ind. Vivienda P'!X23</f>
        <v>0</v>
      </c>
      <c r="N11" s="63">
        <f>+'24-01-414 Ind. Vivienda P'!Y23</f>
        <v>0</v>
      </c>
      <c r="O11" s="63">
        <f>+'24-01-414 Ind. Vivienda P'!Z23</f>
        <v>0</v>
      </c>
      <c r="P11" s="63">
        <f>+'24-01-414 Ind. Vivienda P'!AA23</f>
        <v>0</v>
      </c>
      <c r="Q11" s="63">
        <f>+'24-01-414 Ind. Vivienda P'!AB23</f>
        <v>0</v>
      </c>
      <c r="R11" s="63">
        <f>+'24-01-414 Ind. Vivienda P'!AC23</f>
        <v>0</v>
      </c>
      <c r="S11" s="63">
        <f>+'24-01-414 Ind. Vivienda P'!AD23</f>
        <v>0</v>
      </c>
      <c r="T11" s="63">
        <f>+'24-01-414 Ind. Vivienda P'!AE23</f>
        <v>0</v>
      </c>
      <c r="U11" s="63">
        <f>+'24-01-414 Ind. Vivienda P'!AF23</f>
        <v>0</v>
      </c>
      <c r="V11" s="63">
        <f>+'24-01-414 Ind. Vivienda P'!AG23</f>
        <v>0</v>
      </c>
      <c r="W11" s="63">
        <f>+'24-01-414 Ind. Vivienda P'!AH23</f>
        <v>0</v>
      </c>
      <c r="X11" s="86">
        <f>+'24-01-414 Ind. Vivienda P'!AI23</f>
        <v>0</v>
      </c>
      <c r="Y11" s="86">
        <f>+'24-01-414 Ind. Vivienda P'!AJ23</f>
        <v>0</v>
      </c>
    </row>
    <row r="12" spans="1:25" ht="24.75" customHeight="1" x14ac:dyDescent="0.25">
      <c r="A12" s="85" t="s">
        <v>54</v>
      </c>
      <c r="B12" s="63">
        <f>+'24-01-414 Ind. Vivienda P'!J27</f>
        <v>0</v>
      </c>
      <c r="C12" s="63">
        <f>+'24-01-414 Ind. Vivienda P'!K27</f>
        <v>0</v>
      </c>
      <c r="D12" s="63">
        <f>+'24-01-414 Ind. Vivienda P'!M27</f>
        <v>0</v>
      </c>
      <c r="E12" s="63">
        <f>+'24-01-414 Ind. Vivienda P'!N27</f>
        <v>0</v>
      </c>
      <c r="F12" s="63">
        <f>+'24-01-414 Ind. Vivienda P'!O27</f>
        <v>0</v>
      </c>
      <c r="G12" s="63">
        <f>+'24-01-414 Ind. Vivienda P'!R27</f>
        <v>0</v>
      </c>
      <c r="H12" s="63">
        <f>+'24-01-414 Ind. Vivienda P'!S27</f>
        <v>0</v>
      </c>
      <c r="I12" s="63">
        <f>+'24-01-414 Ind. Vivienda P'!T27</f>
        <v>0</v>
      </c>
      <c r="J12" s="63">
        <f>+'24-01-414 Ind. Vivienda P'!U27</f>
        <v>0</v>
      </c>
      <c r="K12" s="63">
        <f>+'24-01-414 Ind. Vivienda P'!V27</f>
        <v>0</v>
      </c>
      <c r="L12" s="63">
        <f>+'24-01-414 Ind. Vivienda P'!W27</f>
        <v>0</v>
      </c>
      <c r="M12" s="63">
        <f>+'24-01-414 Ind. Vivienda P'!X27</f>
        <v>0</v>
      </c>
      <c r="N12" s="63">
        <f>+'24-01-414 Ind. Vivienda P'!Y27</f>
        <v>0</v>
      </c>
      <c r="O12" s="63">
        <f>+'24-01-414 Ind. Vivienda P'!Z27</f>
        <v>0</v>
      </c>
      <c r="P12" s="63">
        <f>+'24-01-414 Ind. Vivienda P'!AA27</f>
        <v>0</v>
      </c>
      <c r="Q12" s="63">
        <f>+'24-01-414 Ind. Vivienda P'!AB27</f>
        <v>0</v>
      </c>
      <c r="R12" s="63">
        <f>+'24-01-414 Ind. Vivienda P'!AC27</f>
        <v>0</v>
      </c>
      <c r="S12" s="63">
        <f>+'24-01-414 Ind. Vivienda P'!AD27</f>
        <v>0</v>
      </c>
      <c r="T12" s="63">
        <f>+'24-01-414 Ind. Vivienda P'!AE27</f>
        <v>0</v>
      </c>
      <c r="U12" s="63">
        <f>+'24-01-414 Ind. Vivienda P'!AF27</f>
        <v>0</v>
      </c>
      <c r="V12" s="63">
        <f>+'24-01-414 Ind. Vivienda P'!AG27</f>
        <v>0</v>
      </c>
      <c r="W12" s="63">
        <f>+'24-01-414 Ind. Vivienda P'!AH27</f>
        <v>0</v>
      </c>
      <c r="X12" s="86">
        <f>+'24-01-414 Ind. Vivienda P'!AI27</f>
        <v>0</v>
      </c>
      <c r="Y12" s="86">
        <f>+'24-01-414 Ind. Vivienda P'!AJ27</f>
        <v>0</v>
      </c>
    </row>
    <row r="13" spans="1:25" ht="24.75" customHeight="1" x14ac:dyDescent="0.25">
      <c r="A13" s="85" t="s">
        <v>56</v>
      </c>
      <c r="B13" s="63">
        <f>+'24-01-414 Ind. Vivienda P'!J31</f>
        <v>0</v>
      </c>
      <c r="C13" s="63">
        <f>+'24-01-414 Ind. Vivienda P'!K31</f>
        <v>0</v>
      </c>
      <c r="D13" s="63">
        <f>+'24-01-414 Ind. Vivienda P'!M31</f>
        <v>0</v>
      </c>
      <c r="E13" s="63">
        <f>+'24-01-414 Ind. Vivienda P'!N31</f>
        <v>0</v>
      </c>
      <c r="F13" s="63">
        <f>+'24-01-414 Ind. Vivienda P'!O31</f>
        <v>0</v>
      </c>
      <c r="G13" s="63">
        <f>+'24-01-414 Ind. Vivienda P'!R31</f>
        <v>0</v>
      </c>
      <c r="H13" s="63">
        <f>+'24-01-414 Ind. Vivienda P'!S31</f>
        <v>0</v>
      </c>
      <c r="I13" s="63">
        <f>+'24-01-414 Ind. Vivienda P'!T31</f>
        <v>0</v>
      </c>
      <c r="J13" s="63">
        <f>+'24-01-414 Ind. Vivienda P'!U31</f>
        <v>0</v>
      </c>
      <c r="K13" s="63">
        <f>+'24-01-414 Ind. Vivienda P'!V31</f>
        <v>0</v>
      </c>
      <c r="L13" s="63">
        <f>+'24-01-414 Ind. Vivienda P'!W31</f>
        <v>0</v>
      </c>
      <c r="M13" s="63">
        <f>+'24-01-414 Ind. Vivienda P'!X31</f>
        <v>0</v>
      </c>
      <c r="N13" s="63">
        <f>+'24-01-414 Ind. Vivienda P'!Y31</f>
        <v>0</v>
      </c>
      <c r="O13" s="63">
        <f>+'24-01-414 Ind. Vivienda P'!Z31</f>
        <v>0</v>
      </c>
      <c r="P13" s="63">
        <f>+'24-01-414 Ind. Vivienda P'!AA31</f>
        <v>0</v>
      </c>
      <c r="Q13" s="63">
        <f>+'24-01-414 Ind. Vivienda P'!AB31</f>
        <v>0</v>
      </c>
      <c r="R13" s="63">
        <f>+'24-01-414 Ind. Vivienda P'!AC31</f>
        <v>0</v>
      </c>
      <c r="S13" s="63">
        <f>+'24-01-414 Ind. Vivienda P'!AD31</f>
        <v>0</v>
      </c>
      <c r="T13" s="63">
        <f>+'24-01-414 Ind. Vivienda P'!AE31</f>
        <v>0</v>
      </c>
      <c r="U13" s="63">
        <f>+'24-01-414 Ind. Vivienda P'!AF31</f>
        <v>0</v>
      </c>
      <c r="V13" s="63">
        <f>+'24-01-414 Ind. Vivienda P'!AG31</f>
        <v>0</v>
      </c>
      <c r="W13" s="63">
        <f>+'24-01-414 Ind. Vivienda P'!AH31</f>
        <v>0</v>
      </c>
      <c r="X13" s="86">
        <f>+'24-01-414 Ind. Vivienda P'!AI31</f>
        <v>0</v>
      </c>
      <c r="Y13" s="86">
        <f>+'24-01-414 Ind. Vivienda P'!AJ31</f>
        <v>0</v>
      </c>
    </row>
    <row r="14" spans="1:25" ht="24.75" customHeight="1" x14ac:dyDescent="0.25">
      <c r="A14" s="85" t="s">
        <v>58</v>
      </c>
      <c r="B14" s="63">
        <f>+'24-01-414 Ind. Vivienda P'!J35</f>
        <v>0</v>
      </c>
      <c r="C14" s="63">
        <f>+'24-01-414 Ind. Vivienda P'!K35</f>
        <v>0</v>
      </c>
      <c r="D14" s="63">
        <f>+'24-01-414 Ind. Vivienda P'!M35</f>
        <v>0</v>
      </c>
      <c r="E14" s="63">
        <f>+'24-01-414 Ind. Vivienda P'!N35</f>
        <v>0</v>
      </c>
      <c r="F14" s="63">
        <f>+'24-01-414 Ind. Vivienda P'!O35</f>
        <v>0</v>
      </c>
      <c r="G14" s="63">
        <f>+'24-01-414 Ind. Vivienda P'!R35</f>
        <v>0</v>
      </c>
      <c r="H14" s="63">
        <f>+'24-01-414 Ind. Vivienda P'!S35</f>
        <v>0</v>
      </c>
      <c r="I14" s="63">
        <f>+'24-01-414 Ind. Vivienda P'!T35</f>
        <v>0</v>
      </c>
      <c r="J14" s="63">
        <f>+'24-01-414 Ind. Vivienda P'!U35</f>
        <v>0</v>
      </c>
      <c r="K14" s="63">
        <f>+'24-01-414 Ind. Vivienda P'!V35</f>
        <v>0</v>
      </c>
      <c r="L14" s="63">
        <f>+'24-01-414 Ind. Vivienda P'!W35</f>
        <v>0</v>
      </c>
      <c r="M14" s="63">
        <f>+'24-01-414 Ind. Vivienda P'!X35</f>
        <v>0</v>
      </c>
      <c r="N14" s="63">
        <f>+'24-01-414 Ind. Vivienda P'!Y35</f>
        <v>0</v>
      </c>
      <c r="O14" s="63">
        <f>+'24-01-414 Ind. Vivienda P'!Z35</f>
        <v>0</v>
      </c>
      <c r="P14" s="63">
        <f>+'24-01-414 Ind. Vivienda P'!AA35</f>
        <v>0</v>
      </c>
      <c r="Q14" s="63">
        <f>+'24-01-414 Ind. Vivienda P'!AB35</f>
        <v>0</v>
      </c>
      <c r="R14" s="63">
        <f>+'24-01-414 Ind. Vivienda P'!AC35</f>
        <v>0</v>
      </c>
      <c r="S14" s="63">
        <f>+'24-01-414 Ind. Vivienda P'!AD35</f>
        <v>0</v>
      </c>
      <c r="T14" s="63">
        <f>+'24-01-414 Ind. Vivienda P'!AE35</f>
        <v>0</v>
      </c>
      <c r="U14" s="63">
        <f>+'24-01-414 Ind. Vivienda P'!AF35</f>
        <v>0</v>
      </c>
      <c r="V14" s="63">
        <f>+'24-01-414 Ind. Vivienda P'!AG35</f>
        <v>0</v>
      </c>
      <c r="W14" s="63">
        <f>+'24-01-414 Ind. Vivienda P'!AH35</f>
        <v>0</v>
      </c>
      <c r="X14" s="86">
        <f>+'24-01-414 Ind. Vivienda P'!AI35</f>
        <v>0</v>
      </c>
      <c r="Y14" s="86">
        <f>+'24-01-414 Ind. Vivienda P'!AJ35</f>
        <v>0</v>
      </c>
    </row>
    <row r="15" spans="1:25" ht="24.75" customHeight="1" x14ac:dyDescent="0.25">
      <c r="A15" s="85" t="s">
        <v>60</v>
      </c>
      <c r="B15" s="63">
        <f>+'24-01-414 Ind. Vivienda P'!J39</f>
        <v>0</v>
      </c>
      <c r="C15" s="63">
        <f>+'24-01-414 Ind. Vivienda P'!K39</f>
        <v>0</v>
      </c>
      <c r="D15" s="63">
        <f>+'24-01-414 Ind. Vivienda P'!M39</f>
        <v>0</v>
      </c>
      <c r="E15" s="63">
        <f>+'24-01-414 Ind. Vivienda P'!N39</f>
        <v>0</v>
      </c>
      <c r="F15" s="63">
        <f>+'24-01-414 Ind. Vivienda P'!O39</f>
        <v>0</v>
      </c>
      <c r="G15" s="63">
        <f>+'24-01-414 Ind. Vivienda P'!R39</f>
        <v>0</v>
      </c>
      <c r="H15" s="63">
        <f>+'24-01-414 Ind. Vivienda P'!S39</f>
        <v>0</v>
      </c>
      <c r="I15" s="63">
        <f>+'24-01-414 Ind. Vivienda P'!T39</f>
        <v>0</v>
      </c>
      <c r="J15" s="63">
        <f>+'24-01-414 Ind. Vivienda P'!U39</f>
        <v>0</v>
      </c>
      <c r="K15" s="63">
        <f>+'24-01-414 Ind. Vivienda P'!V39</f>
        <v>0</v>
      </c>
      <c r="L15" s="63">
        <f>+'24-01-414 Ind. Vivienda P'!W39</f>
        <v>0</v>
      </c>
      <c r="M15" s="63">
        <f>+'24-01-414 Ind. Vivienda P'!X39</f>
        <v>0</v>
      </c>
      <c r="N15" s="63">
        <f>+'24-01-414 Ind. Vivienda P'!Y39</f>
        <v>0</v>
      </c>
      <c r="O15" s="63">
        <f>+'24-01-414 Ind. Vivienda P'!Z39</f>
        <v>0</v>
      </c>
      <c r="P15" s="63">
        <f>+'24-01-414 Ind. Vivienda P'!AA39</f>
        <v>0</v>
      </c>
      <c r="Q15" s="63">
        <f>+'24-01-414 Ind. Vivienda P'!AB39</f>
        <v>0</v>
      </c>
      <c r="R15" s="63">
        <f>+'24-01-414 Ind. Vivienda P'!AC39</f>
        <v>0</v>
      </c>
      <c r="S15" s="63">
        <f>+'24-01-414 Ind. Vivienda P'!AD39</f>
        <v>0</v>
      </c>
      <c r="T15" s="63">
        <f>+'24-01-414 Ind. Vivienda P'!AE39</f>
        <v>0</v>
      </c>
      <c r="U15" s="63">
        <f>+'24-01-414 Ind. Vivienda P'!AF39</f>
        <v>0</v>
      </c>
      <c r="V15" s="63">
        <f>+'24-01-414 Ind. Vivienda P'!AG39</f>
        <v>0</v>
      </c>
      <c r="W15" s="63">
        <f>+'24-01-414 Ind. Vivienda P'!AH39</f>
        <v>0</v>
      </c>
      <c r="X15" s="86">
        <f>+'24-01-414 Ind. Vivienda P'!AI39</f>
        <v>0</v>
      </c>
      <c r="Y15" s="86">
        <f>+'24-01-414 Ind. Vivienda P'!AJ39</f>
        <v>0</v>
      </c>
    </row>
    <row r="16" spans="1:25" ht="24.75" customHeight="1" x14ac:dyDescent="0.25">
      <c r="A16" s="85" t="s">
        <v>62</v>
      </c>
      <c r="B16" s="63">
        <f>+'24-01-414 Ind. Vivienda P'!J43</f>
        <v>0</v>
      </c>
      <c r="C16" s="63">
        <f>+'24-01-414 Ind. Vivienda P'!K43</f>
        <v>0</v>
      </c>
      <c r="D16" s="63">
        <f>+'24-01-414 Ind. Vivienda P'!M43</f>
        <v>0</v>
      </c>
      <c r="E16" s="63">
        <f>+'24-01-414 Ind. Vivienda P'!N43</f>
        <v>0</v>
      </c>
      <c r="F16" s="63">
        <f>+'24-01-414 Ind. Vivienda P'!O43</f>
        <v>0</v>
      </c>
      <c r="G16" s="63">
        <f>+'24-01-414 Ind. Vivienda P'!R43</f>
        <v>0</v>
      </c>
      <c r="H16" s="63">
        <f>+'24-01-414 Ind. Vivienda P'!S43</f>
        <v>0</v>
      </c>
      <c r="I16" s="63">
        <f>+'24-01-414 Ind. Vivienda P'!T43</f>
        <v>0</v>
      </c>
      <c r="J16" s="63">
        <f>+'24-01-414 Ind. Vivienda P'!U43</f>
        <v>0</v>
      </c>
      <c r="K16" s="63">
        <f>+'24-01-414 Ind. Vivienda P'!V43</f>
        <v>0</v>
      </c>
      <c r="L16" s="63">
        <f>+'24-01-414 Ind. Vivienda P'!W43</f>
        <v>0</v>
      </c>
      <c r="M16" s="63">
        <f>+'24-01-414 Ind. Vivienda P'!X43</f>
        <v>0</v>
      </c>
      <c r="N16" s="63">
        <f>+'24-01-414 Ind. Vivienda P'!Y43</f>
        <v>0</v>
      </c>
      <c r="O16" s="63">
        <f>+'24-01-414 Ind. Vivienda P'!Z43</f>
        <v>0</v>
      </c>
      <c r="P16" s="63">
        <f>+'24-01-414 Ind. Vivienda P'!AA43</f>
        <v>0</v>
      </c>
      <c r="Q16" s="63">
        <f>+'24-01-414 Ind. Vivienda P'!AB43</f>
        <v>0</v>
      </c>
      <c r="R16" s="63">
        <f>+'24-01-414 Ind. Vivienda P'!AC43</f>
        <v>0</v>
      </c>
      <c r="S16" s="63">
        <f>+'24-01-414 Ind. Vivienda P'!AD43</f>
        <v>0</v>
      </c>
      <c r="T16" s="63">
        <f>+'24-01-414 Ind. Vivienda P'!AE43</f>
        <v>0</v>
      </c>
      <c r="U16" s="63">
        <f>+'24-01-414 Ind. Vivienda P'!AF43</f>
        <v>0</v>
      </c>
      <c r="V16" s="63">
        <f>+'24-01-414 Ind. Vivienda P'!AG43</f>
        <v>0</v>
      </c>
      <c r="W16" s="63">
        <f>+'24-01-414 Ind. Vivienda P'!AH43</f>
        <v>0</v>
      </c>
      <c r="X16" s="86">
        <f>+'24-01-414 Ind. Vivienda P'!AI43</f>
        <v>0</v>
      </c>
      <c r="Y16" s="86">
        <f>+'24-01-414 Ind. Vivienda P'!AJ43</f>
        <v>0</v>
      </c>
    </row>
    <row r="17" spans="1:25" ht="24.75" customHeight="1" x14ac:dyDescent="0.25">
      <c r="A17" s="85" t="s">
        <v>64</v>
      </c>
      <c r="B17" s="63">
        <f>+'24-01-414 Ind. Vivienda P'!J47</f>
        <v>0</v>
      </c>
      <c r="C17" s="63">
        <f>+'24-01-414 Ind. Vivienda P'!K47</f>
        <v>0</v>
      </c>
      <c r="D17" s="63">
        <f>+'24-01-414 Ind. Vivienda P'!M47</f>
        <v>0</v>
      </c>
      <c r="E17" s="63">
        <f>+'24-01-414 Ind. Vivienda P'!N47</f>
        <v>0</v>
      </c>
      <c r="F17" s="63">
        <f>+'24-01-414 Ind. Vivienda P'!O47</f>
        <v>0</v>
      </c>
      <c r="G17" s="63">
        <f>+'24-01-414 Ind. Vivienda P'!R47</f>
        <v>0</v>
      </c>
      <c r="H17" s="63">
        <f>+'24-01-414 Ind. Vivienda P'!S47</f>
        <v>0</v>
      </c>
      <c r="I17" s="63">
        <f>+'24-01-414 Ind. Vivienda P'!T47</f>
        <v>0</v>
      </c>
      <c r="J17" s="63">
        <f>+'24-01-414 Ind. Vivienda P'!U47</f>
        <v>0</v>
      </c>
      <c r="K17" s="63">
        <f>+'24-01-414 Ind. Vivienda P'!V47</f>
        <v>0</v>
      </c>
      <c r="L17" s="63">
        <f>+'24-01-414 Ind. Vivienda P'!W47</f>
        <v>0</v>
      </c>
      <c r="M17" s="63">
        <f>+'24-01-414 Ind. Vivienda P'!X47</f>
        <v>0</v>
      </c>
      <c r="N17" s="63">
        <f>+'24-01-414 Ind. Vivienda P'!Y47</f>
        <v>0</v>
      </c>
      <c r="O17" s="63">
        <f>+'24-01-414 Ind. Vivienda P'!Z47</f>
        <v>0</v>
      </c>
      <c r="P17" s="63">
        <f>+'24-01-414 Ind. Vivienda P'!AA47</f>
        <v>0</v>
      </c>
      <c r="Q17" s="63">
        <f>+'24-01-414 Ind. Vivienda P'!AB47</f>
        <v>0</v>
      </c>
      <c r="R17" s="63">
        <f>+'24-01-414 Ind. Vivienda P'!AC47</f>
        <v>0</v>
      </c>
      <c r="S17" s="63">
        <f>+'24-01-414 Ind. Vivienda P'!AD47</f>
        <v>0</v>
      </c>
      <c r="T17" s="63">
        <f>+'24-01-414 Ind. Vivienda P'!AE47</f>
        <v>0</v>
      </c>
      <c r="U17" s="63">
        <f>+'24-01-414 Ind. Vivienda P'!AF47</f>
        <v>0</v>
      </c>
      <c r="V17" s="63">
        <f>+'24-01-414 Ind. Vivienda P'!AG47</f>
        <v>0</v>
      </c>
      <c r="W17" s="63">
        <f>+'24-01-414 Ind. Vivienda P'!AH47</f>
        <v>0</v>
      </c>
      <c r="X17" s="86">
        <f>+'24-01-414 Ind. Vivienda P'!AI47</f>
        <v>0</v>
      </c>
      <c r="Y17" s="86">
        <f>+'24-01-414 Ind. Vivienda P'!AJ44</f>
        <v>0</v>
      </c>
    </row>
    <row r="18" spans="1:25" ht="24.75" customHeight="1" x14ac:dyDescent="0.25">
      <c r="A18" s="85" t="s">
        <v>66</v>
      </c>
      <c r="B18" s="63">
        <f>+'24-01-414 Ind. Vivienda P'!J51</f>
        <v>0</v>
      </c>
      <c r="C18" s="63">
        <f>+'24-01-414 Ind. Vivienda P'!K51</f>
        <v>0</v>
      </c>
      <c r="D18" s="63">
        <f>+'24-01-414 Ind. Vivienda P'!M51</f>
        <v>0</v>
      </c>
      <c r="E18" s="63">
        <f>+'24-01-414 Ind. Vivienda P'!N51</f>
        <v>0</v>
      </c>
      <c r="F18" s="63">
        <f>+'24-01-414 Ind. Vivienda P'!O51</f>
        <v>0</v>
      </c>
      <c r="G18" s="63">
        <f>+'24-01-414 Ind. Vivienda P'!R51</f>
        <v>0</v>
      </c>
      <c r="H18" s="63">
        <f>+'24-01-414 Ind. Vivienda P'!S51</f>
        <v>0</v>
      </c>
      <c r="I18" s="63">
        <f>+'24-01-414 Ind. Vivienda P'!T51</f>
        <v>0</v>
      </c>
      <c r="J18" s="63">
        <f>+'24-01-414 Ind. Vivienda P'!U51</f>
        <v>0</v>
      </c>
      <c r="K18" s="63">
        <f>+'24-01-414 Ind. Vivienda P'!V51</f>
        <v>0</v>
      </c>
      <c r="L18" s="63">
        <f>+'24-01-414 Ind. Vivienda P'!W51</f>
        <v>0</v>
      </c>
      <c r="M18" s="63">
        <f>+'24-01-414 Ind. Vivienda P'!X51</f>
        <v>0</v>
      </c>
      <c r="N18" s="63">
        <f>+'24-01-414 Ind. Vivienda P'!Y51</f>
        <v>0</v>
      </c>
      <c r="O18" s="63">
        <f>+'24-01-414 Ind. Vivienda P'!Z51</f>
        <v>0</v>
      </c>
      <c r="P18" s="63">
        <f>+'24-01-414 Ind. Vivienda P'!AA51</f>
        <v>0</v>
      </c>
      <c r="Q18" s="63">
        <f>+'24-01-414 Ind. Vivienda P'!AB51</f>
        <v>0</v>
      </c>
      <c r="R18" s="63">
        <f>+'24-01-414 Ind. Vivienda P'!AC51</f>
        <v>0</v>
      </c>
      <c r="S18" s="63">
        <f>+'24-01-414 Ind. Vivienda P'!AD51</f>
        <v>0</v>
      </c>
      <c r="T18" s="63">
        <f>+'24-01-414 Ind. Vivienda P'!AE51</f>
        <v>0</v>
      </c>
      <c r="U18" s="63">
        <f>+'24-01-414 Ind. Vivienda P'!AF51</f>
        <v>0</v>
      </c>
      <c r="V18" s="63">
        <f>+'24-01-414 Ind. Vivienda P'!AG51</f>
        <v>0</v>
      </c>
      <c r="W18" s="63">
        <f>+'24-01-414 Ind. Vivienda P'!AH51</f>
        <v>0</v>
      </c>
      <c r="X18" s="86">
        <f>+'24-01-414 Ind. Vivienda P'!AI51</f>
        <v>0</v>
      </c>
      <c r="Y18" s="86">
        <f>+'24-01-414 Ind. Vivienda P'!AJ51</f>
        <v>0</v>
      </c>
    </row>
    <row r="19" spans="1:25" ht="24.75" customHeight="1" x14ac:dyDescent="0.25">
      <c r="A19" s="85" t="s">
        <v>68</v>
      </c>
      <c r="B19" s="63">
        <f>+'24-01-414 Ind. Vivienda P'!J55</f>
        <v>0</v>
      </c>
      <c r="C19" s="63">
        <f>+'24-01-414 Ind. Vivienda P'!K55</f>
        <v>0</v>
      </c>
      <c r="D19" s="63">
        <f>+'24-01-414 Ind. Vivienda P'!M55</f>
        <v>0</v>
      </c>
      <c r="E19" s="63">
        <f>+'24-01-414 Ind. Vivienda P'!N55</f>
        <v>0</v>
      </c>
      <c r="F19" s="63">
        <f>+'24-01-414 Ind. Vivienda P'!O55</f>
        <v>0</v>
      </c>
      <c r="G19" s="63">
        <f>+'24-01-414 Ind. Vivienda P'!R55</f>
        <v>0</v>
      </c>
      <c r="H19" s="63">
        <f>+'24-01-414 Ind. Vivienda P'!S55</f>
        <v>0</v>
      </c>
      <c r="I19" s="63">
        <f>+'24-01-414 Ind. Vivienda P'!T55</f>
        <v>0</v>
      </c>
      <c r="J19" s="63">
        <f>+'24-01-414 Ind. Vivienda P'!U55</f>
        <v>0</v>
      </c>
      <c r="K19" s="63">
        <f>+'24-01-414 Ind. Vivienda P'!V55</f>
        <v>0</v>
      </c>
      <c r="L19" s="63">
        <f>+'24-01-414 Ind. Vivienda P'!W55</f>
        <v>0</v>
      </c>
      <c r="M19" s="63">
        <f>+'24-01-414 Ind. Vivienda P'!X55</f>
        <v>0</v>
      </c>
      <c r="N19" s="63">
        <f>+'24-01-414 Ind. Vivienda P'!Y55</f>
        <v>0</v>
      </c>
      <c r="O19" s="63">
        <f>+'24-01-414 Ind. Vivienda P'!Z55</f>
        <v>0</v>
      </c>
      <c r="P19" s="63">
        <f>+'24-01-414 Ind. Vivienda P'!AA55</f>
        <v>0</v>
      </c>
      <c r="Q19" s="63">
        <f>+'24-01-414 Ind. Vivienda P'!AB55</f>
        <v>0</v>
      </c>
      <c r="R19" s="63">
        <f>+'24-01-414 Ind. Vivienda P'!AC55</f>
        <v>0</v>
      </c>
      <c r="S19" s="63">
        <f>+'24-01-414 Ind. Vivienda P'!AD55</f>
        <v>0</v>
      </c>
      <c r="T19" s="63">
        <f>+'24-01-414 Ind. Vivienda P'!AE55</f>
        <v>0</v>
      </c>
      <c r="U19" s="63">
        <f>+'24-01-414 Ind. Vivienda P'!AF55</f>
        <v>0</v>
      </c>
      <c r="V19" s="63">
        <f>+'24-01-414 Ind. Vivienda P'!AG55</f>
        <v>0</v>
      </c>
      <c r="W19" s="63">
        <f>+'24-01-414 Ind. Vivienda P'!AH55</f>
        <v>0</v>
      </c>
      <c r="X19" s="86">
        <f>+'24-01-414 Ind. Vivienda P'!AI55</f>
        <v>0</v>
      </c>
      <c r="Y19" s="86">
        <f>+'24-01-414 Ind. Vivienda P'!AJ55</f>
        <v>0</v>
      </c>
    </row>
    <row r="20" spans="1:25" ht="24.75" customHeight="1" x14ac:dyDescent="0.25">
      <c r="A20" s="87" t="s">
        <v>70</v>
      </c>
      <c r="B20" s="63">
        <f>+'24-01-414 Ind. Vivienda P'!J59</f>
        <v>0</v>
      </c>
      <c r="C20" s="63">
        <f>+'24-01-414 Ind. Vivienda P'!K59</f>
        <v>0</v>
      </c>
      <c r="D20" s="63">
        <f>+'24-01-414 Ind. Vivienda P'!M59</f>
        <v>0</v>
      </c>
      <c r="E20" s="63">
        <f>+'24-01-414 Ind. Vivienda P'!N59</f>
        <v>0</v>
      </c>
      <c r="F20" s="63">
        <f>+'24-01-414 Ind. Vivienda P'!O59</f>
        <v>0</v>
      </c>
      <c r="G20" s="63">
        <f>+'24-01-414 Ind. Vivienda P'!R59</f>
        <v>0</v>
      </c>
      <c r="H20" s="63">
        <f>+'24-01-414 Ind. Vivienda P'!S59</f>
        <v>0</v>
      </c>
      <c r="I20" s="63">
        <f>+'24-01-414 Ind. Vivienda P'!T59</f>
        <v>0</v>
      </c>
      <c r="J20" s="63">
        <f>+'24-01-414 Ind. Vivienda P'!U59</f>
        <v>0</v>
      </c>
      <c r="K20" s="63">
        <f>+'24-01-414 Ind. Vivienda P'!V59</f>
        <v>0</v>
      </c>
      <c r="L20" s="63">
        <f>+'24-01-414 Ind. Vivienda P'!W59</f>
        <v>0</v>
      </c>
      <c r="M20" s="63">
        <f>+'24-01-414 Ind. Vivienda P'!X59</f>
        <v>0</v>
      </c>
      <c r="N20" s="63">
        <f>+'24-01-414 Ind. Vivienda P'!Y59</f>
        <v>0</v>
      </c>
      <c r="O20" s="63">
        <f>+'24-01-414 Ind. Vivienda P'!Z59</f>
        <v>0</v>
      </c>
      <c r="P20" s="63">
        <f>+'24-01-414 Ind. Vivienda P'!AA59</f>
        <v>0</v>
      </c>
      <c r="Q20" s="63">
        <f>+'24-01-414 Ind. Vivienda P'!AB59</f>
        <v>0</v>
      </c>
      <c r="R20" s="63">
        <f>+'24-01-414 Ind. Vivienda P'!AC59</f>
        <v>0</v>
      </c>
      <c r="S20" s="63">
        <f>+'24-01-414 Ind. Vivienda P'!AD59</f>
        <v>0</v>
      </c>
      <c r="T20" s="63">
        <f>+'24-01-414 Ind. Vivienda P'!AE59</f>
        <v>0</v>
      </c>
      <c r="U20" s="63">
        <f>+'24-01-414 Ind. Vivienda P'!AF59</f>
        <v>0</v>
      </c>
      <c r="V20" s="63">
        <f>+'24-01-414 Ind. Vivienda P'!AG59</f>
        <v>0</v>
      </c>
      <c r="W20" s="63">
        <f>+'24-01-414 Ind. Vivienda P'!AH59</f>
        <v>0</v>
      </c>
      <c r="X20" s="86">
        <f>+'24-01-414 Ind. Vivienda P'!AI59</f>
        <v>0</v>
      </c>
      <c r="Y20" s="86">
        <f>+'24-01-414 Ind. Vivienda P'!AJ59</f>
        <v>0</v>
      </c>
    </row>
    <row r="21" spans="1:25" ht="24.75" customHeight="1" x14ac:dyDescent="0.25">
      <c r="A21" s="87" t="s">
        <v>72</v>
      </c>
      <c r="B21" s="63">
        <f>+'24-01-414 Ind. Vivienda P'!J63</f>
        <v>0</v>
      </c>
      <c r="C21" s="63">
        <f>+'24-01-414 Ind. Vivienda P'!K63</f>
        <v>0</v>
      </c>
      <c r="D21" s="63">
        <f>+'24-01-414 Ind. Vivienda P'!M63</f>
        <v>0</v>
      </c>
      <c r="E21" s="63">
        <f>+'24-01-414 Ind. Vivienda P'!N63</f>
        <v>0</v>
      </c>
      <c r="F21" s="63">
        <f>+'24-01-414 Ind. Vivienda P'!O63</f>
        <v>0</v>
      </c>
      <c r="G21" s="63">
        <f>+'24-01-414 Ind. Vivienda P'!R63</f>
        <v>0</v>
      </c>
      <c r="H21" s="63">
        <f>+'24-01-414 Ind. Vivienda P'!S63</f>
        <v>0</v>
      </c>
      <c r="I21" s="63">
        <f>+'24-01-414 Ind. Vivienda P'!T63</f>
        <v>0</v>
      </c>
      <c r="J21" s="63">
        <f>+'24-01-414 Ind. Vivienda P'!U63</f>
        <v>0</v>
      </c>
      <c r="K21" s="63">
        <f>+'24-01-414 Ind. Vivienda P'!V63</f>
        <v>0</v>
      </c>
      <c r="L21" s="63">
        <f>+'24-01-414 Ind. Vivienda P'!W63</f>
        <v>0</v>
      </c>
      <c r="M21" s="63">
        <f>+'24-01-414 Ind. Vivienda P'!X63</f>
        <v>0</v>
      </c>
      <c r="N21" s="63">
        <f>+'24-01-414 Ind. Vivienda P'!Y63</f>
        <v>0</v>
      </c>
      <c r="O21" s="63">
        <f>+'24-01-414 Ind. Vivienda P'!Z63</f>
        <v>0</v>
      </c>
      <c r="P21" s="63">
        <f>+'24-01-414 Ind. Vivienda P'!AA63</f>
        <v>0</v>
      </c>
      <c r="Q21" s="63">
        <f>+'24-01-414 Ind. Vivienda P'!AB63</f>
        <v>0</v>
      </c>
      <c r="R21" s="63">
        <f>+'24-01-414 Ind. Vivienda P'!AC63</f>
        <v>0</v>
      </c>
      <c r="S21" s="63">
        <f>+'24-01-414 Ind. Vivienda P'!AD63</f>
        <v>0</v>
      </c>
      <c r="T21" s="63">
        <f>+'24-01-414 Ind. Vivienda P'!AE63</f>
        <v>0</v>
      </c>
      <c r="U21" s="63">
        <f>+'24-01-414 Ind. Vivienda P'!AF63</f>
        <v>0</v>
      </c>
      <c r="V21" s="63">
        <f>+'24-01-414 Ind. Vivienda P'!AG63</f>
        <v>0</v>
      </c>
      <c r="W21" s="63">
        <f>+'24-01-414 Ind. Vivienda P'!AH63</f>
        <v>0</v>
      </c>
      <c r="X21" s="86">
        <f>+'24-01-414 Ind. Vivienda P'!AI63</f>
        <v>0</v>
      </c>
      <c r="Y21" s="86">
        <f>+'24-01-414 Ind. Vivienda P'!AJ63</f>
        <v>0</v>
      </c>
    </row>
    <row r="22" spans="1:25" ht="24.75" customHeight="1" x14ac:dyDescent="0.25">
      <c r="A22" s="87" t="s">
        <v>74</v>
      </c>
      <c r="B22" s="63">
        <f>+'24-01-414 Ind. Vivienda P'!J67</f>
        <v>0</v>
      </c>
      <c r="C22" s="63">
        <f>+'24-01-414 Ind. Vivienda P'!K67</f>
        <v>0</v>
      </c>
      <c r="D22" s="63">
        <f>+'24-01-414 Ind. Vivienda P'!M67</f>
        <v>0</v>
      </c>
      <c r="E22" s="63">
        <f>+'24-01-414 Ind. Vivienda P'!N67</f>
        <v>0</v>
      </c>
      <c r="F22" s="63">
        <f>+'24-01-414 Ind. Vivienda P'!O67</f>
        <v>0</v>
      </c>
      <c r="G22" s="63">
        <f>+'24-01-414 Ind. Vivienda P'!R67</f>
        <v>0</v>
      </c>
      <c r="H22" s="63">
        <f>+'24-01-414 Ind. Vivienda P'!S67</f>
        <v>0</v>
      </c>
      <c r="I22" s="63">
        <f>+'24-01-414 Ind. Vivienda P'!T67</f>
        <v>0</v>
      </c>
      <c r="J22" s="63">
        <f>+'24-01-414 Ind. Vivienda P'!U67</f>
        <v>0</v>
      </c>
      <c r="K22" s="63">
        <f>+'24-01-414 Ind. Vivienda P'!V67</f>
        <v>0</v>
      </c>
      <c r="L22" s="63">
        <f>+'24-01-414 Ind. Vivienda P'!W67</f>
        <v>0</v>
      </c>
      <c r="M22" s="63">
        <f>+'24-01-414 Ind. Vivienda P'!X67</f>
        <v>0</v>
      </c>
      <c r="N22" s="63">
        <f>+'24-01-414 Ind. Vivienda P'!Y67</f>
        <v>0</v>
      </c>
      <c r="O22" s="63">
        <f>+'24-01-414 Ind. Vivienda P'!Z67</f>
        <v>0</v>
      </c>
      <c r="P22" s="63">
        <f>+'24-01-414 Ind. Vivienda P'!AA67</f>
        <v>0</v>
      </c>
      <c r="Q22" s="63">
        <f>+'24-01-414 Ind. Vivienda P'!AB67</f>
        <v>0</v>
      </c>
      <c r="R22" s="63">
        <f>+'24-01-414 Ind. Vivienda P'!AC67</f>
        <v>0</v>
      </c>
      <c r="S22" s="63">
        <f>+'24-01-414 Ind. Vivienda P'!AD67</f>
        <v>0</v>
      </c>
      <c r="T22" s="63">
        <f>+'24-01-414 Ind. Vivienda P'!AE67</f>
        <v>0</v>
      </c>
      <c r="U22" s="63">
        <f>+'24-01-414 Ind. Vivienda P'!AF67</f>
        <v>0</v>
      </c>
      <c r="V22" s="63">
        <f>+'24-01-414 Ind. Vivienda P'!AG67</f>
        <v>0</v>
      </c>
      <c r="W22" s="63">
        <f>+'24-01-414 Ind. Vivienda P'!AH67</f>
        <v>0</v>
      </c>
      <c r="X22" s="86">
        <f>+'24-01-414 Ind. Vivienda P'!AI67</f>
        <v>0</v>
      </c>
      <c r="Y22" s="86">
        <f>+'24-01-414 Ind. Vivienda P'!AJ67</f>
        <v>0</v>
      </c>
    </row>
    <row r="23" spans="1:25" ht="24.75" customHeight="1" x14ac:dyDescent="0.25">
      <c r="A23" s="88" t="s">
        <v>76</v>
      </c>
      <c r="B23" s="63">
        <f>+'24-01-414 Ind. Vivienda P'!J71</f>
        <v>6520585000</v>
      </c>
      <c r="C23" s="63">
        <f>+'24-01-414 Ind. Vivienda P'!K71</f>
        <v>982000000</v>
      </c>
      <c r="D23" s="63">
        <f>+'24-01-414 Ind. Vivienda P'!M71</f>
        <v>0</v>
      </c>
      <c r="E23" s="63">
        <f>+'24-01-414 Ind. Vivienda P'!N71</f>
        <v>0</v>
      </c>
      <c r="F23" s="63">
        <f>+'24-01-414 Ind. Vivienda P'!O71</f>
        <v>0</v>
      </c>
      <c r="G23" s="63">
        <f>+'24-01-414 Ind. Vivienda P'!R71</f>
        <v>0</v>
      </c>
      <c r="H23" s="63">
        <f>+'24-01-414 Ind. Vivienda P'!S71</f>
        <v>0</v>
      </c>
      <c r="I23" s="63">
        <f>+'24-01-414 Ind. Vivienda P'!T71</f>
        <v>0</v>
      </c>
      <c r="J23" s="63">
        <f>+'24-01-414 Ind. Vivienda P'!U71</f>
        <v>0</v>
      </c>
      <c r="K23" s="63">
        <f>+'24-01-414 Ind. Vivienda P'!V71</f>
        <v>0</v>
      </c>
      <c r="L23" s="63">
        <f>+'24-01-414 Ind. Vivienda P'!W71</f>
        <v>0</v>
      </c>
      <c r="M23" s="63">
        <f>+'24-01-414 Ind. Vivienda P'!X71</f>
        <v>0</v>
      </c>
      <c r="N23" s="63">
        <f>+'24-01-414 Ind. Vivienda P'!Y71</f>
        <v>0</v>
      </c>
      <c r="O23" s="63">
        <f>+'24-01-414 Ind. Vivienda P'!Z71</f>
        <v>0</v>
      </c>
      <c r="P23" s="63">
        <f>+'24-01-414 Ind. Vivienda P'!AA71</f>
        <v>0</v>
      </c>
      <c r="Q23" s="63">
        <f>+'24-01-414 Ind. Vivienda P'!AB71</f>
        <v>0</v>
      </c>
      <c r="R23" s="63">
        <f>+'24-01-414 Ind. Vivienda P'!AC71</f>
        <v>0</v>
      </c>
      <c r="S23" s="63">
        <f>+'24-01-414 Ind. Vivienda P'!AD71</f>
        <v>0</v>
      </c>
      <c r="T23" s="63">
        <f>+'24-01-414 Ind. Vivienda P'!AE71</f>
        <v>0</v>
      </c>
      <c r="U23" s="63">
        <f>+'24-01-414 Ind. Vivienda P'!AF71</f>
        <v>0</v>
      </c>
      <c r="V23" s="63">
        <f>+'24-01-414 Ind. Vivienda P'!AG71</f>
        <v>0</v>
      </c>
      <c r="W23" s="63">
        <f>+'24-01-414 Ind. Vivienda P'!AH71</f>
        <v>0</v>
      </c>
      <c r="X23" s="86">
        <f>+'24-01-414 Ind. Vivienda P'!AI71</f>
        <v>0</v>
      </c>
      <c r="Y23" s="86">
        <f>+'24-01-414 Ind. Vivienda P'!AJ71</f>
        <v>0</v>
      </c>
    </row>
    <row r="24" spans="1:25" ht="25.5" x14ac:dyDescent="0.25">
      <c r="A24" s="8" t="str">
        <f>"TOTAL ASIG."&amp;" "&amp;$A$5</f>
        <v>TOTAL ASIG. 24-01-414 "Programa Vivienda Primero"</v>
      </c>
      <c r="B24" s="74">
        <f>SUM(B8:B23)</f>
        <v>6520585000</v>
      </c>
      <c r="C24" s="74">
        <f t="shared" ref="C24:V24" si="0">SUM(C8:C23)</f>
        <v>982000000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0</v>
      </c>
      <c r="X24" s="89">
        <f>+'24-01-414 Ind. Vivienda P'!AI72</f>
        <v>0</v>
      </c>
      <c r="Y24" s="89">
        <f>'24-01-414 Ind. Vivienda P'!AJ72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3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DB218"/>
  <sheetViews>
    <sheetView topLeftCell="F1" zoomScaleNormal="100" workbookViewId="0">
      <pane ySplit="7" topLeftCell="A183" activePane="bottomLeft" state="frozen"/>
      <selection pane="bottomLeft" activeCell="F183" sqref="F18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27.140625" style="2" customWidth="1"/>
    <col min="7" max="7" width="18.5703125" style="79" bestFit="1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44" t="s">
        <v>86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7">
        <v>1199407250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customHeight="1" outlineLevel="1" x14ac:dyDescent="0.25">
      <c r="A9" s="18">
        <v>1</v>
      </c>
      <c r="B9" s="19"/>
      <c r="C9" s="20" t="s">
        <v>87</v>
      </c>
      <c r="D9" s="21">
        <v>45432</v>
      </c>
      <c r="E9" s="22" t="s">
        <v>88</v>
      </c>
      <c r="F9" s="22" t="s">
        <v>89</v>
      </c>
      <c r="G9" s="22" t="s">
        <v>892</v>
      </c>
      <c r="H9" s="21"/>
      <c r="I9" s="21"/>
      <c r="J9" s="141"/>
      <c r="K9" s="23">
        <v>167900000</v>
      </c>
      <c r="L9" s="22" t="s">
        <v>893</v>
      </c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3">
        <v>167900000</v>
      </c>
      <c r="Y9" s="25">
        <f>SUM(V9:X9)</f>
        <v>167900000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167900000</v>
      </c>
      <c r="AI9" s="26">
        <f>IF(ISERROR(AH9/J9),0,AH9/J9)</f>
        <v>0</v>
      </c>
      <c r="AJ9" s="27">
        <f>IF(ISERROR(AH9/$AH$199),"-",AH9/$AH$199)</f>
        <v>1.851896277263837E-2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/>
      <c r="B10" s="19"/>
      <c r="C10" s="20" t="s">
        <v>90</v>
      </c>
      <c r="D10" s="21">
        <v>45441</v>
      </c>
      <c r="E10" s="22" t="s">
        <v>91</v>
      </c>
      <c r="F10" s="22" t="s">
        <v>89</v>
      </c>
      <c r="G10" s="22" t="s">
        <v>892</v>
      </c>
      <c r="H10" s="21"/>
      <c r="I10" s="21"/>
      <c r="J10" s="141"/>
      <c r="K10" s="23">
        <v>74095000</v>
      </c>
      <c r="L10" s="22" t="s">
        <v>893</v>
      </c>
      <c r="M10" s="24"/>
      <c r="N10" s="24"/>
      <c r="O10" s="24"/>
      <c r="P10" s="22"/>
      <c r="Q10" s="22"/>
      <c r="R10" s="24"/>
      <c r="S10" s="24"/>
      <c r="T10" s="24"/>
      <c r="U10" s="25"/>
      <c r="V10" s="24"/>
      <c r="W10" s="24"/>
      <c r="X10" s="23">
        <v>74095000</v>
      </c>
      <c r="Y10" s="25">
        <f t="shared" ref="Y10:Y12" si="0">SUM(V10:X10)</f>
        <v>74095000</v>
      </c>
      <c r="Z10" s="24"/>
      <c r="AA10" s="24"/>
      <c r="AB10" s="24"/>
      <c r="AC10" s="25">
        <f t="shared" ref="AC10:AC12" si="1">SUM(Z10:AB10)</f>
        <v>0</v>
      </c>
      <c r="AD10" s="24"/>
      <c r="AE10" s="24"/>
      <c r="AF10" s="24"/>
      <c r="AG10" s="25">
        <f t="shared" ref="AG10:AG12" si="2">SUM(AD10:AF10)</f>
        <v>0</v>
      </c>
      <c r="AH10" s="25">
        <f t="shared" ref="AH10:AH12" si="3">SUM(U10,Y10,AC10,AG10)</f>
        <v>74095000</v>
      </c>
      <c r="AI10" s="26">
        <f t="shared" ref="AI10:AI12" si="4">IF(ISERROR(AH10/J10),0,AH10/J10)</f>
        <v>0</v>
      </c>
      <c r="AJ10" s="27">
        <f>IF(ISERROR(AH10/$AH$199),"-",AH10/$AH$199)</f>
        <v>8.1724987887947589E-3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8"/>
      <c r="B11" s="19"/>
      <c r="C11" s="20" t="s">
        <v>90</v>
      </c>
      <c r="D11" s="21">
        <v>45441</v>
      </c>
      <c r="E11" s="22" t="s">
        <v>91</v>
      </c>
      <c r="F11" s="22" t="s">
        <v>89</v>
      </c>
      <c r="G11" s="22" t="s">
        <v>892</v>
      </c>
      <c r="H11" s="21"/>
      <c r="I11" s="21"/>
      <c r="J11" s="141"/>
      <c r="K11" s="23">
        <v>31755000</v>
      </c>
      <c r="L11" s="22" t="s">
        <v>893</v>
      </c>
      <c r="M11" s="24"/>
      <c r="N11" s="24"/>
      <c r="O11" s="24"/>
      <c r="P11" s="22"/>
      <c r="Q11" s="22"/>
      <c r="R11" s="24"/>
      <c r="S11" s="24"/>
      <c r="T11" s="24"/>
      <c r="U11" s="25"/>
      <c r="V11" s="24"/>
      <c r="W11" s="24"/>
      <c r="X11" s="23">
        <v>31755000</v>
      </c>
      <c r="Y11" s="25">
        <f t="shared" si="0"/>
        <v>31755000</v>
      </c>
      <c r="Z11" s="24"/>
      <c r="AA11" s="24"/>
      <c r="AB11" s="24"/>
      <c r="AC11" s="25">
        <f t="shared" si="1"/>
        <v>0</v>
      </c>
      <c r="AD11" s="24"/>
      <c r="AE11" s="24"/>
      <c r="AF11" s="24"/>
      <c r="AG11" s="25">
        <f t="shared" si="2"/>
        <v>0</v>
      </c>
      <c r="AH11" s="25">
        <f t="shared" si="3"/>
        <v>31755000</v>
      </c>
      <c r="AI11" s="26">
        <f t="shared" si="4"/>
        <v>0</v>
      </c>
      <c r="AJ11" s="27">
        <f>IF(ISERROR(AH11/$AH$199),"-",AH11/$AH$199)</f>
        <v>3.5024994809120394E-3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8"/>
      <c r="B12" s="19"/>
      <c r="C12" s="20"/>
      <c r="D12" s="21"/>
      <c r="E12" s="22"/>
      <c r="F12" s="22"/>
      <c r="G12" s="22"/>
      <c r="H12" s="21"/>
      <c r="I12" s="21"/>
      <c r="J12" s="141"/>
      <c r="K12" s="23">
        <f>1199407250-SUM(K9:K11)</f>
        <v>925657250</v>
      </c>
      <c r="L12" s="22"/>
      <c r="M12" s="24"/>
      <c r="N12" s="24"/>
      <c r="O12" s="24"/>
      <c r="P12" s="22"/>
      <c r="Q12" s="22"/>
      <c r="R12" s="24"/>
      <c r="S12" s="24"/>
      <c r="T12" s="24"/>
      <c r="U12" s="25"/>
      <c r="V12" s="24"/>
      <c r="W12" s="24"/>
      <c r="X12" s="24"/>
      <c r="Y12" s="25">
        <f t="shared" si="0"/>
        <v>0</v>
      </c>
      <c r="Z12" s="24"/>
      <c r="AA12" s="24"/>
      <c r="AB12" s="24"/>
      <c r="AC12" s="25">
        <f t="shared" si="1"/>
        <v>0</v>
      </c>
      <c r="AD12" s="24"/>
      <c r="AE12" s="24"/>
      <c r="AF12" s="24"/>
      <c r="AG12" s="25">
        <f t="shared" si="2"/>
        <v>0</v>
      </c>
      <c r="AH12" s="25">
        <f t="shared" si="3"/>
        <v>0</v>
      </c>
      <c r="AI12" s="26">
        <f t="shared" si="4"/>
        <v>0</v>
      </c>
      <c r="AJ12" s="27">
        <f>IF(ISERROR(AH12/$AH$199),"-",AH12/$AH$199)</f>
        <v>0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8">
        <v>2</v>
      </c>
      <c r="B13" s="19"/>
      <c r="C13" s="28"/>
      <c r="D13" s="29"/>
      <c r="E13" s="30"/>
      <c r="F13" s="22"/>
      <c r="G13" s="22"/>
      <c r="H13" s="21"/>
      <c r="I13" s="21"/>
      <c r="J13" s="128"/>
      <c r="K13" s="31"/>
      <c r="L13" s="30"/>
      <c r="M13" s="24"/>
      <c r="N13" s="24"/>
      <c r="O13" s="24"/>
      <c r="P13" s="30"/>
      <c r="Q13" s="30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IF(ISERROR(AH13/$AH$199),"-",AH13/$AH$199)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s="37" customFormat="1" ht="12.75" customHeight="1" x14ac:dyDescent="0.25">
      <c r="A14" s="117" t="s">
        <v>47</v>
      </c>
      <c r="B14" s="118"/>
      <c r="C14" s="119"/>
      <c r="D14" s="119"/>
      <c r="E14" s="119"/>
      <c r="F14" s="119"/>
      <c r="G14" s="119"/>
      <c r="H14" s="119"/>
      <c r="I14" s="120"/>
      <c r="J14" s="33">
        <f>SUM(J8)</f>
        <v>1199407250</v>
      </c>
      <c r="K14" s="33">
        <f>SUM(K9:K13)</f>
        <v>1199407250</v>
      </c>
      <c r="L14" s="32"/>
      <c r="M14" s="33">
        <f>SUM(M9:M13)</f>
        <v>0</v>
      </c>
      <c r="N14" s="33">
        <f>SUM(N9:N13)</f>
        <v>0</v>
      </c>
      <c r="O14" s="33">
        <f>SUM(O9:O13)</f>
        <v>0</v>
      </c>
      <c r="P14" s="34"/>
      <c r="Q14" s="35"/>
      <c r="R14" s="33">
        <f>SUM(R9:R13)</f>
        <v>0</v>
      </c>
      <c r="S14" s="33">
        <f t="shared" ref="S14:AH14" si="5">SUM(S9:S13)</f>
        <v>0</v>
      </c>
      <c r="T14" s="33">
        <f t="shared" si="5"/>
        <v>0</v>
      </c>
      <c r="U14" s="33">
        <f t="shared" si="5"/>
        <v>0</v>
      </c>
      <c r="V14" s="33">
        <f t="shared" si="5"/>
        <v>0</v>
      </c>
      <c r="W14" s="33">
        <f t="shared" si="5"/>
        <v>0</v>
      </c>
      <c r="X14" s="33">
        <f>SUM(X9:X13)</f>
        <v>273750000</v>
      </c>
      <c r="Y14" s="33">
        <f t="shared" si="5"/>
        <v>273750000</v>
      </c>
      <c r="Z14" s="33">
        <f t="shared" si="5"/>
        <v>0</v>
      </c>
      <c r="AA14" s="33">
        <f t="shared" si="5"/>
        <v>0</v>
      </c>
      <c r="AB14" s="33">
        <f t="shared" si="5"/>
        <v>0</v>
      </c>
      <c r="AC14" s="33">
        <f t="shared" si="5"/>
        <v>0</v>
      </c>
      <c r="AD14" s="33">
        <f t="shared" si="5"/>
        <v>0</v>
      </c>
      <c r="AE14" s="33">
        <f t="shared" si="5"/>
        <v>0</v>
      </c>
      <c r="AF14" s="33">
        <f t="shared" si="5"/>
        <v>0</v>
      </c>
      <c r="AG14" s="33">
        <f t="shared" si="5"/>
        <v>0</v>
      </c>
      <c r="AH14" s="33">
        <f t="shared" si="5"/>
        <v>273750000</v>
      </c>
      <c r="AI14" s="36">
        <f>IF(ISERROR(AH14/J14),0,AH14/J14)</f>
        <v>0.22823773993362137</v>
      </c>
      <c r="AJ14" s="36">
        <f>IF(ISERROR(AH14/$AH$199),0,AH14/$AH$199)</f>
        <v>3.0193961042345167E-2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x14ac:dyDescent="0.25">
      <c r="A15" s="129" t="s">
        <v>48</v>
      </c>
      <c r="B15" s="130"/>
      <c r="C15" s="130"/>
      <c r="D15" s="130"/>
      <c r="E15" s="131"/>
      <c r="F15" s="9"/>
      <c r="G15" s="10"/>
      <c r="H15" s="11"/>
      <c r="I15" s="11"/>
      <c r="J15" s="132">
        <v>909600000</v>
      </c>
      <c r="K15" s="13"/>
      <c r="L15" s="14"/>
      <c r="M15" s="15"/>
      <c r="N15" s="15"/>
      <c r="O15" s="15"/>
      <c r="P15" s="10"/>
      <c r="Q15" s="16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7"/>
      <c r="AJ15" s="17"/>
    </row>
    <row r="16" spans="1:106" ht="12.75" customHeight="1" outlineLevel="1" x14ac:dyDescent="0.25">
      <c r="A16" s="18">
        <v>1</v>
      </c>
      <c r="B16" s="19"/>
      <c r="C16" s="28" t="s">
        <v>92</v>
      </c>
      <c r="D16" s="29">
        <v>45442</v>
      </c>
      <c r="E16" s="30" t="s">
        <v>93</v>
      </c>
      <c r="F16" s="22" t="s">
        <v>89</v>
      </c>
      <c r="G16" s="22" t="s">
        <v>892</v>
      </c>
      <c r="H16" s="21"/>
      <c r="I16" s="21"/>
      <c r="J16" s="145"/>
      <c r="K16" s="23">
        <v>26460000</v>
      </c>
      <c r="L16" s="22" t="s">
        <v>893</v>
      </c>
      <c r="M16" s="24"/>
      <c r="N16" s="24"/>
      <c r="O16" s="24"/>
      <c r="P16" s="22"/>
      <c r="Q16" s="22"/>
      <c r="R16" s="24"/>
      <c r="S16" s="24"/>
      <c r="T16" s="24"/>
      <c r="U16" s="25">
        <f>SUM(R16:T16)</f>
        <v>0</v>
      </c>
      <c r="V16" s="24"/>
      <c r="W16" s="23">
        <v>26460000</v>
      </c>
      <c r="X16" s="23"/>
      <c r="Y16" s="25">
        <f>SUM(V16:X16)</f>
        <v>26460000</v>
      </c>
      <c r="Z16" s="24"/>
      <c r="AA16" s="24"/>
      <c r="AB16" s="24"/>
      <c r="AC16" s="25">
        <f>SUM(Z16:AB16)</f>
        <v>0</v>
      </c>
      <c r="AD16" s="24"/>
      <c r="AE16" s="24"/>
      <c r="AF16" s="24"/>
      <c r="AG16" s="25">
        <f>SUM(AD16:AF16)</f>
        <v>0</v>
      </c>
      <c r="AH16" s="25">
        <f>SUM(U16,Y16,AC16,AG16)</f>
        <v>26460000</v>
      </c>
      <c r="AI16" s="26">
        <f>IF(ISERROR(AH16/J16),0,AH16/J16)</f>
        <v>0</v>
      </c>
      <c r="AJ16" s="27">
        <f t="shared" ref="AJ16:AJ22" si="6">IF(ISERROR(AH16/$AH$199),"-",AH16/$AH$199)</f>
        <v>2.91847382349024E-3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 outlineLevel="1" x14ac:dyDescent="0.25">
      <c r="A17" s="18">
        <v>2</v>
      </c>
      <c r="B17" s="19"/>
      <c r="C17" s="28" t="s">
        <v>94</v>
      </c>
      <c r="D17" s="29">
        <v>45436</v>
      </c>
      <c r="E17" s="30" t="s">
        <v>95</v>
      </c>
      <c r="F17" s="22" t="s">
        <v>89</v>
      </c>
      <c r="G17" s="22" t="s">
        <v>892</v>
      </c>
      <c r="H17" s="29"/>
      <c r="I17" s="29"/>
      <c r="J17" s="145"/>
      <c r="K17" s="31">
        <v>52200000</v>
      </c>
      <c r="L17" s="22" t="s">
        <v>893</v>
      </c>
      <c r="M17" s="24"/>
      <c r="N17" s="24"/>
      <c r="O17" s="24"/>
      <c r="P17" s="30"/>
      <c r="Q17" s="30"/>
      <c r="R17" s="24"/>
      <c r="S17" s="24"/>
      <c r="T17" s="24"/>
      <c r="U17" s="25">
        <f t="shared" ref="U17:U21" si="7">SUM(R17:T17)</f>
        <v>0</v>
      </c>
      <c r="V17" s="24"/>
      <c r="W17" s="24"/>
      <c r="X17" s="31">
        <v>52200000</v>
      </c>
      <c r="Y17" s="25">
        <f t="shared" ref="Y17:Y21" si="8">SUM(V17:X17)</f>
        <v>52200000</v>
      </c>
      <c r="Z17" s="24"/>
      <c r="AA17" s="24"/>
      <c r="AB17" s="24"/>
      <c r="AC17" s="25">
        <f t="shared" ref="AC17:AC21" si="9">SUM(Z17:AB17)</f>
        <v>0</v>
      </c>
      <c r="AD17" s="24"/>
      <c r="AE17" s="24"/>
      <c r="AF17" s="24"/>
      <c r="AG17" s="25">
        <f t="shared" ref="AG17:AG21" si="10">SUM(AD17:AF17)</f>
        <v>0</v>
      </c>
      <c r="AH17" s="25">
        <f t="shared" ref="AH17:AH21" si="11">SUM(U17,Y17,AC17,AG17)</f>
        <v>52200000</v>
      </c>
      <c r="AI17" s="26">
        <f t="shared" ref="AI17:AI21" si="12">IF(ISERROR(AH17/J17),0,AH17/J17)</f>
        <v>0</v>
      </c>
      <c r="AJ17" s="27">
        <f t="shared" si="6"/>
        <v>5.7575333932800652E-3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8">
        <v>3</v>
      </c>
      <c r="B18" s="19"/>
      <c r="C18" s="28" t="s">
        <v>96</v>
      </c>
      <c r="D18" s="29">
        <v>45436</v>
      </c>
      <c r="E18" s="30" t="s">
        <v>97</v>
      </c>
      <c r="F18" s="22" t="s">
        <v>89</v>
      </c>
      <c r="G18" s="22" t="s">
        <v>892</v>
      </c>
      <c r="H18" s="29"/>
      <c r="I18" s="29"/>
      <c r="J18" s="145"/>
      <c r="K18" s="31">
        <v>37800000</v>
      </c>
      <c r="L18" s="22" t="s">
        <v>893</v>
      </c>
      <c r="M18" s="24"/>
      <c r="N18" s="24"/>
      <c r="O18" s="24"/>
      <c r="P18" s="30"/>
      <c r="Q18" s="30"/>
      <c r="R18" s="24"/>
      <c r="S18" s="24"/>
      <c r="T18" s="24"/>
      <c r="U18" s="25">
        <f t="shared" si="7"/>
        <v>0</v>
      </c>
      <c r="V18" s="24"/>
      <c r="W18" s="24"/>
      <c r="X18" s="31">
        <v>37800000</v>
      </c>
      <c r="Y18" s="25">
        <f t="shared" si="8"/>
        <v>37800000</v>
      </c>
      <c r="Z18" s="24"/>
      <c r="AA18" s="24"/>
      <c r="AB18" s="24"/>
      <c r="AC18" s="25">
        <f t="shared" si="9"/>
        <v>0</v>
      </c>
      <c r="AD18" s="24"/>
      <c r="AE18" s="24"/>
      <c r="AF18" s="24"/>
      <c r="AG18" s="25">
        <f t="shared" si="10"/>
        <v>0</v>
      </c>
      <c r="AH18" s="25">
        <f t="shared" si="11"/>
        <v>37800000</v>
      </c>
      <c r="AI18" s="26">
        <f t="shared" si="12"/>
        <v>0</v>
      </c>
      <c r="AJ18" s="27">
        <f t="shared" si="6"/>
        <v>4.1692483192717709E-3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outlineLevel="1" x14ac:dyDescent="0.25">
      <c r="A19" s="18">
        <v>4</v>
      </c>
      <c r="B19" s="19"/>
      <c r="C19" s="28" t="s">
        <v>98</v>
      </c>
      <c r="D19" s="29">
        <v>45442</v>
      </c>
      <c r="E19" s="30" t="s">
        <v>99</v>
      </c>
      <c r="F19" s="22" t="s">
        <v>89</v>
      </c>
      <c r="G19" s="22" t="s">
        <v>892</v>
      </c>
      <c r="H19" s="29"/>
      <c r="I19" s="29"/>
      <c r="J19" s="145"/>
      <c r="K19" s="31">
        <v>37800000</v>
      </c>
      <c r="L19" s="22" t="s">
        <v>893</v>
      </c>
      <c r="M19" s="24"/>
      <c r="N19" s="24"/>
      <c r="O19" s="24"/>
      <c r="P19" s="30"/>
      <c r="Q19" s="30"/>
      <c r="R19" s="24"/>
      <c r="S19" s="24"/>
      <c r="T19" s="24"/>
      <c r="U19" s="25">
        <f t="shared" si="7"/>
        <v>0</v>
      </c>
      <c r="V19" s="24"/>
      <c r="W19" s="24"/>
      <c r="X19" s="31">
        <v>37800000</v>
      </c>
      <c r="Y19" s="25">
        <f t="shared" si="8"/>
        <v>37800000</v>
      </c>
      <c r="Z19" s="24"/>
      <c r="AA19" s="24"/>
      <c r="AB19" s="24"/>
      <c r="AC19" s="25">
        <f t="shared" si="9"/>
        <v>0</v>
      </c>
      <c r="AD19" s="24"/>
      <c r="AE19" s="24"/>
      <c r="AF19" s="24"/>
      <c r="AG19" s="25">
        <f t="shared" si="10"/>
        <v>0</v>
      </c>
      <c r="AH19" s="25">
        <f t="shared" si="11"/>
        <v>37800000</v>
      </c>
      <c r="AI19" s="26">
        <f t="shared" si="12"/>
        <v>0</v>
      </c>
      <c r="AJ19" s="27">
        <f t="shared" si="6"/>
        <v>4.1692483192717709E-3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8">
        <v>5</v>
      </c>
      <c r="B20" s="19"/>
      <c r="C20" s="28" t="s">
        <v>100</v>
      </c>
      <c r="D20" s="29">
        <v>45471</v>
      </c>
      <c r="E20" s="30" t="s">
        <v>93</v>
      </c>
      <c r="F20" s="22" t="s">
        <v>89</v>
      </c>
      <c r="G20" s="22" t="s">
        <v>892</v>
      </c>
      <c r="H20" s="29"/>
      <c r="I20" s="29"/>
      <c r="J20" s="145"/>
      <c r="K20" s="23">
        <v>26460000</v>
      </c>
      <c r="L20" s="22" t="s">
        <v>893</v>
      </c>
      <c r="M20" s="24"/>
      <c r="N20" s="24"/>
      <c r="O20" s="24"/>
      <c r="P20" s="30"/>
      <c r="Q20" s="30"/>
      <c r="R20" s="24"/>
      <c r="S20" s="24"/>
      <c r="T20" s="24"/>
      <c r="U20" s="25">
        <f t="shared" si="7"/>
        <v>0</v>
      </c>
      <c r="V20" s="24"/>
      <c r="W20" s="24"/>
      <c r="X20" s="23">
        <v>26460000</v>
      </c>
      <c r="Y20" s="25">
        <f t="shared" si="8"/>
        <v>26460000</v>
      </c>
      <c r="Z20" s="24"/>
      <c r="AA20" s="24"/>
      <c r="AB20" s="24"/>
      <c r="AC20" s="25">
        <f t="shared" si="9"/>
        <v>0</v>
      </c>
      <c r="AD20" s="24"/>
      <c r="AE20" s="24"/>
      <c r="AF20" s="24"/>
      <c r="AG20" s="25">
        <f t="shared" si="10"/>
        <v>0</v>
      </c>
      <c r="AH20" s="25">
        <f t="shared" si="11"/>
        <v>26460000</v>
      </c>
      <c r="AI20" s="26">
        <f t="shared" si="12"/>
        <v>0</v>
      </c>
      <c r="AJ20" s="27">
        <f t="shared" si="6"/>
        <v>2.91847382349024E-3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outlineLevel="1" x14ac:dyDescent="0.25">
      <c r="A21" s="18">
        <v>6</v>
      </c>
      <c r="B21" s="19"/>
      <c r="C21" s="28"/>
      <c r="D21" s="29"/>
      <c r="E21" s="30"/>
      <c r="F21" s="30"/>
      <c r="G21" s="30"/>
      <c r="H21" s="29"/>
      <c r="I21" s="29"/>
      <c r="J21" s="145"/>
      <c r="K21" s="31"/>
      <c r="L21" s="22"/>
      <c r="M21" s="24"/>
      <c r="N21" s="24"/>
      <c r="O21" s="24"/>
      <c r="P21" s="30"/>
      <c r="Q21" s="30"/>
      <c r="R21" s="24"/>
      <c r="S21" s="24"/>
      <c r="T21" s="24"/>
      <c r="U21" s="25">
        <f t="shared" si="7"/>
        <v>0</v>
      </c>
      <c r="V21" s="24"/>
      <c r="W21" s="24"/>
      <c r="X21" s="24"/>
      <c r="Y21" s="25">
        <f t="shared" si="8"/>
        <v>0</v>
      </c>
      <c r="Z21" s="24"/>
      <c r="AA21" s="24"/>
      <c r="AB21" s="24"/>
      <c r="AC21" s="25">
        <f t="shared" si="9"/>
        <v>0</v>
      </c>
      <c r="AD21" s="24"/>
      <c r="AE21" s="24"/>
      <c r="AF21" s="24"/>
      <c r="AG21" s="25">
        <f t="shared" si="10"/>
        <v>0</v>
      </c>
      <c r="AH21" s="25">
        <f t="shared" si="11"/>
        <v>0</v>
      </c>
      <c r="AI21" s="26">
        <f t="shared" si="12"/>
        <v>0</v>
      </c>
      <c r="AJ21" s="27">
        <f t="shared" si="6"/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7</v>
      </c>
      <c r="B22" s="19"/>
      <c r="C22" s="28"/>
      <c r="D22" s="29"/>
      <c r="E22" s="30"/>
      <c r="F22" s="30"/>
      <c r="G22" s="30"/>
      <c r="H22" s="29"/>
      <c r="I22" s="29"/>
      <c r="J22" s="133"/>
      <c r="K22" s="31">
        <f>909600000-SUM(K16:K21)</f>
        <v>728880000</v>
      </c>
      <c r="L22" s="22" t="s">
        <v>893</v>
      </c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 t="shared" si="6"/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x14ac:dyDescent="0.25">
      <c r="A23" s="117" t="s">
        <v>49</v>
      </c>
      <c r="B23" s="118"/>
      <c r="C23" s="119"/>
      <c r="D23" s="119"/>
      <c r="E23" s="119"/>
      <c r="F23" s="119"/>
      <c r="G23" s="119"/>
      <c r="H23" s="119"/>
      <c r="I23" s="120"/>
      <c r="J23" s="33">
        <f>SUM(J15)</f>
        <v>909600000</v>
      </c>
      <c r="K23" s="33">
        <f>SUM(K16:K22)</f>
        <v>909600000</v>
      </c>
      <c r="L23" s="32"/>
      <c r="M23" s="33">
        <f>SUM(M16:M22)</f>
        <v>0</v>
      </c>
      <c r="N23" s="33">
        <f>SUM(N16:N22)</f>
        <v>0</v>
      </c>
      <c r="O23" s="33">
        <f>SUM(O16:O22)</f>
        <v>0</v>
      </c>
      <c r="P23" s="34"/>
      <c r="Q23" s="35"/>
      <c r="R23" s="33">
        <f t="shared" ref="R23:AH23" si="13">SUM(R16:R22)</f>
        <v>0</v>
      </c>
      <c r="S23" s="33">
        <f t="shared" si="13"/>
        <v>0</v>
      </c>
      <c r="T23" s="33">
        <f t="shared" si="13"/>
        <v>0</v>
      </c>
      <c r="U23" s="33">
        <f t="shared" si="13"/>
        <v>0</v>
      </c>
      <c r="V23" s="33">
        <f t="shared" si="13"/>
        <v>0</v>
      </c>
      <c r="W23" s="33">
        <f t="shared" si="13"/>
        <v>26460000</v>
      </c>
      <c r="X23" s="33">
        <f t="shared" si="13"/>
        <v>154260000</v>
      </c>
      <c r="Y23" s="33">
        <f t="shared" si="13"/>
        <v>180720000</v>
      </c>
      <c r="Z23" s="33">
        <f t="shared" si="13"/>
        <v>0</v>
      </c>
      <c r="AA23" s="33">
        <f t="shared" si="13"/>
        <v>0</v>
      </c>
      <c r="AB23" s="33">
        <f t="shared" si="13"/>
        <v>0</v>
      </c>
      <c r="AC23" s="33">
        <f t="shared" si="13"/>
        <v>0</v>
      </c>
      <c r="AD23" s="33">
        <f t="shared" si="13"/>
        <v>0</v>
      </c>
      <c r="AE23" s="33">
        <f t="shared" si="13"/>
        <v>0</v>
      </c>
      <c r="AF23" s="33">
        <f t="shared" si="13"/>
        <v>0</v>
      </c>
      <c r="AG23" s="33">
        <f t="shared" si="13"/>
        <v>0</v>
      </c>
      <c r="AH23" s="33">
        <f t="shared" si="13"/>
        <v>180720000</v>
      </c>
      <c r="AI23" s="36">
        <f>IF(ISERROR(AH23/J23),0,AH23/J23)</f>
        <v>0.19868073878627968</v>
      </c>
      <c r="AJ23" s="36">
        <f>IF(ISERROR(AH23/$AH$199),0,AH23/$AH$199)</f>
        <v>1.9932977678804087E-2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9" t="s">
        <v>50</v>
      </c>
      <c r="B24" s="130"/>
      <c r="C24" s="130"/>
      <c r="D24" s="130"/>
      <c r="E24" s="131"/>
      <c r="F24" s="9"/>
      <c r="G24" s="10"/>
      <c r="H24" s="11"/>
      <c r="I24" s="11"/>
      <c r="J24" s="127">
        <v>556650000</v>
      </c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t="12.75" customHeight="1" outlineLevel="1" x14ac:dyDescent="0.25">
      <c r="A25" s="18">
        <v>1</v>
      </c>
      <c r="B25" s="19"/>
      <c r="C25" s="20" t="s">
        <v>101</v>
      </c>
      <c r="D25" s="21">
        <v>45446</v>
      </c>
      <c r="E25" s="22" t="s">
        <v>102</v>
      </c>
      <c r="F25" s="22" t="s">
        <v>89</v>
      </c>
      <c r="G25" s="22" t="s">
        <v>892</v>
      </c>
      <c r="H25" s="21"/>
      <c r="I25" s="21"/>
      <c r="J25" s="141"/>
      <c r="K25" s="23">
        <v>167900000</v>
      </c>
      <c r="L25" s="22" t="s">
        <v>893</v>
      </c>
      <c r="M25" s="24"/>
      <c r="N25" s="24"/>
      <c r="O25" s="24"/>
      <c r="P25" s="22"/>
      <c r="Q25" s="22"/>
      <c r="R25" s="24"/>
      <c r="S25" s="24"/>
      <c r="T25" s="24"/>
      <c r="U25" s="25">
        <f>SUM(R25:T25)</f>
        <v>0</v>
      </c>
      <c r="V25" s="24"/>
      <c r="W25" s="24"/>
      <c r="X25" s="23">
        <v>167900000</v>
      </c>
      <c r="Y25" s="25">
        <f>SUM(V25:X25)</f>
        <v>167900000</v>
      </c>
      <c r="Z25" s="24"/>
      <c r="AA25" s="24"/>
      <c r="AB25" s="24"/>
      <c r="AC25" s="25">
        <f>SUM(Z25:AB25)</f>
        <v>0</v>
      </c>
      <c r="AD25" s="24"/>
      <c r="AE25" s="24"/>
      <c r="AF25" s="24"/>
      <c r="AG25" s="25">
        <f>SUM(AD25:AF25)</f>
        <v>0</v>
      </c>
      <c r="AH25" s="25">
        <f>SUM(U25,Y25,AC25,AG25)</f>
        <v>167900000</v>
      </c>
      <c r="AI25" s="26">
        <f>IF(ISERROR(AH25/J25),0,AH25/J25)</f>
        <v>0</v>
      </c>
      <c r="AJ25" s="27">
        <f>IF(ISERROR(AH25/$AH$199),"-",AH25/$AH$199)</f>
        <v>1.851896277263837E-2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8">
        <v>2</v>
      </c>
      <c r="B26" s="19"/>
      <c r="C26" s="28"/>
      <c r="D26" s="29"/>
      <c r="E26" s="30"/>
      <c r="F26" s="30"/>
      <c r="G26" s="30"/>
      <c r="H26" s="29"/>
      <c r="I26" s="29"/>
      <c r="J26" s="128"/>
      <c r="K26" s="23">
        <f>556650000-K25</f>
        <v>388750000</v>
      </c>
      <c r="L26" s="30"/>
      <c r="M26" s="24"/>
      <c r="N26" s="24"/>
      <c r="O26" s="24"/>
      <c r="P26" s="30"/>
      <c r="Q26" s="30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/>
      <c r="AF26" s="24"/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IF(ISERROR(AH26/$AH$199),"-",AH26/$AH$199)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x14ac:dyDescent="0.25">
      <c r="A27" s="117" t="s">
        <v>51</v>
      </c>
      <c r="B27" s="118"/>
      <c r="C27" s="119"/>
      <c r="D27" s="119"/>
      <c r="E27" s="119"/>
      <c r="F27" s="119"/>
      <c r="G27" s="119"/>
      <c r="H27" s="119"/>
      <c r="I27" s="120"/>
      <c r="J27" s="33">
        <f>SUM(J24)</f>
        <v>556650000</v>
      </c>
      <c r="K27" s="33">
        <f>SUM(K25:K26)</f>
        <v>556650000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14">SUM(R25:R26)</f>
        <v>0</v>
      </c>
      <c r="S27" s="33">
        <f t="shared" si="14"/>
        <v>0</v>
      </c>
      <c r="T27" s="33">
        <f t="shared" si="14"/>
        <v>0</v>
      </c>
      <c r="U27" s="33">
        <f t="shared" si="14"/>
        <v>0</v>
      </c>
      <c r="V27" s="33">
        <f t="shared" si="14"/>
        <v>0</v>
      </c>
      <c r="W27" s="33">
        <f t="shared" si="14"/>
        <v>0</v>
      </c>
      <c r="X27" s="33">
        <f t="shared" si="14"/>
        <v>167900000</v>
      </c>
      <c r="Y27" s="33">
        <f t="shared" si="14"/>
        <v>167900000</v>
      </c>
      <c r="Z27" s="33">
        <f t="shared" si="14"/>
        <v>0</v>
      </c>
      <c r="AA27" s="33">
        <f t="shared" si="14"/>
        <v>0</v>
      </c>
      <c r="AB27" s="33">
        <f t="shared" si="14"/>
        <v>0</v>
      </c>
      <c r="AC27" s="33">
        <f t="shared" si="14"/>
        <v>0</v>
      </c>
      <c r="AD27" s="33">
        <f t="shared" si="14"/>
        <v>0</v>
      </c>
      <c r="AE27" s="33">
        <f t="shared" si="14"/>
        <v>0</v>
      </c>
      <c r="AF27" s="33">
        <f t="shared" si="14"/>
        <v>0</v>
      </c>
      <c r="AG27" s="33">
        <f t="shared" si="14"/>
        <v>0</v>
      </c>
      <c r="AH27" s="33">
        <f t="shared" si="14"/>
        <v>167900000</v>
      </c>
      <c r="AI27" s="36">
        <f>IF(ISERROR(AH27/J27),0,AH27/J27)</f>
        <v>0.30162579717955629</v>
      </c>
      <c r="AJ27" s="36">
        <f>IF(ISERROR(AH27/$AH$199),0,AH27/$AH$199)</f>
        <v>1.851896277263837E-2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9" t="s">
        <v>52</v>
      </c>
      <c r="B28" s="130"/>
      <c r="C28" s="130"/>
      <c r="D28" s="130"/>
      <c r="E28" s="131"/>
      <c r="F28" s="9"/>
      <c r="G28" s="10"/>
      <c r="H28" s="11"/>
      <c r="I28" s="11"/>
      <c r="J28" s="127">
        <v>515200000</v>
      </c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customHeight="1" outlineLevel="1" x14ac:dyDescent="0.25">
      <c r="A29" s="18">
        <v>1</v>
      </c>
      <c r="B29" s="19"/>
      <c r="C29" s="20" t="s">
        <v>103</v>
      </c>
      <c r="D29" s="21">
        <v>45436</v>
      </c>
      <c r="E29" s="30" t="s">
        <v>104</v>
      </c>
      <c r="F29" s="22" t="s">
        <v>89</v>
      </c>
      <c r="G29" s="22" t="s">
        <v>892</v>
      </c>
      <c r="H29" s="21"/>
      <c r="I29" s="21"/>
      <c r="J29" s="141"/>
      <c r="K29" s="23">
        <v>37800000</v>
      </c>
      <c r="L29" s="22" t="s">
        <v>893</v>
      </c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3">
        <v>37800000</v>
      </c>
      <c r="Y29" s="25">
        <f>SUM(V29:X29)</f>
        <v>37800000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37800000</v>
      </c>
      <c r="AI29" s="26">
        <f>IF(ISERROR(AH29/J29),0,AH29/J29)</f>
        <v>0</v>
      </c>
      <c r="AJ29" s="27">
        <f>IF(ISERROR(AH29/$AH$199),"-",AH29/$AH$199)</f>
        <v>4.1692483192717709E-3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8">
        <v>2</v>
      </c>
      <c r="B30" s="19"/>
      <c r="C30" s="28" t="s">
        <v>105</v>
      </c>
      <c r="D30" s="29">
        <v>45432</v>
      </c>
      <c r="E30" s="30" t="s">
        <v>106</v>
      </c>
      <c r="F30" s="22" t="s">
        <v>89</v>
      </c>
      <c r="G30" s="22" t="s">
        <v>892</v>
      </c>
      <c r="H30" s="29"/>
      <c r="I30" s="29"/>
      <c r="J30" s="141"/>
      <c r="K30" s="31">
        <v>167900000</v>
      </c>
      <c r="L30" s="22" t="s">
        <v>893</v>
      </c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31">
        <v>167900000</v>
      </c>
      <c r="Y30" s="25">
        <f>SUM(V30:X30)</f>
        <v>167900000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167900000</v>
      </c>
      <c r="AI30" s="26">
        <f>IF(ISERROR(AH30/J30),0,AH30/J30)</f>
        <v>0</v>
      </c>
      <c r="AJ30" s="27">
        <f>IF(ISERROR(AH30/$AH$199),"-",AH30/$AH$199)</f>
        <v>1.851896277263837E-2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 x14ac:dyDescent="0.25">
      <c r="A31" s="18">
        <v>2</v>
      </c>
      <c r="B31" s="19"/>
      <c r="C31" s="28"/>
      <c r="D31" s="29"/>
      <c r="E31" s="30"/>
      <c r="F31" s="30"/>
      <c r="G31" s="30"/>
      <c r="H31" s="29"/>
      <c r="I31" s="29"/>
      <c r="J31" s="128"/>
      <c r="K31" s="31">
        <f>515200000-SUM(K29:K30)</f>
        <v>309500000</v>
      </c>
      <c r="L31" s="30"/>
      <c r="M31" s="24"/>
      <c r="N31" s="24"/>
      <c r="O31" s="24"/>
      <c r="P31" s="30"/>
      <c r="Q31" s="30"/>
      <c r="R31" s="24"/>
      <c r="S31" s="24"/>
      <c r="T31" s="24"/>
      <c r="U31" s="25">
        <f>SUM(R31:T31)</f>
        <v>0</v>
      </c>
      <c r="V31" s="24"/>
      <c r="W31" s="24"/>
      <c r="X31" s="24"/>
      <c r="Y31" s="25">
        <f>SUM(V31:X31)</f>
        <v>0</v>
      </c>
      <c r="Z31" s="24"/>
      <c r="AA31" s="24"/>
      <c r="AB31" s="24"/>
      <c r="AC31" s="25">
        <f>SUM(Z31:AB31)</f>
        <v>0</v>
      </c>
      <c r="AD31" s="24"/>
      <c r="AE31" s="24"/>
      <c r="AF31" s="24"/>
      <c r="AG31" s="25">
        <f>SUM(AD31:AF31)</f>
        <v>0</v>
      </c>
      <c r="AH31" s="25">
        <f>SUM(U31,Y31,AC31,AG31)</f>
        <v>0</v>
      </c>
      <c r="AI31" s="26">
        <f>IF(ISERROR(AH31/J31),0,AH31/J31)</f>
        <v>0</v>
      </c>
      <c r="AJ31" s="27">
        <f>IF(ISERROR(AH31/$AH$199),"-",AH31/$AH$199)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s="37" customFormat="1" ht="12.75" customHeight="1" x14ac:dyDescent="0.25">
      <c r="A32" s="117" t="s">
        <v>53</v>
      </c>
      <c r="B32" s="118"/>
      <c r="C32" s="119"/>
      <c r="D32" s="119"/>
      <c r="E32" s="119"/>
      <c r="F32" s="119"/>
      <c r="G32" s="119"/>
      <c r="H32" s="119"/>
      <c r="I32" s="120"/>
      <c r="J32" s="33">
        <f>SUM(J28)</f>
        <v>515200000</v>
      </c>
      <c r="K32" s="33">
        <f>SUM(K29:K31)</f>
        <v>515200000</v>
      </c>
      <c r="L32" s="32"/>
      <c r="M32" s="33">
        <f>SUM(M29:M31)</f>
        <v>0</v>
      </c>
      <c r="N32" s="33">
        <f>SUM(N29:N31)</f>
        <v>0</v>
      </c>
      <c r="O32" s="33">
        <f>SUM(O29:O31)</f>
        <v>0</v>
      </c>
      <c r="P32" s="34"/>
      <c r="Q32" s="35"/>
      <c r="R32" s="33">
        <f t="shared" ref="R32:AH32" si="15">SUM(R29:R31)</f>
        <v>0</v>
      </c>
      <c r="S32" s="33">
        <f t="shared" si="15"/>
        <v>0</v>
      </c>
      <c r="T32" s="33">
        <f>SUM(T29:T31)</f>
        <v>0</v>
      </c>
      <c r="U32" s="33">
        <f>SUM(U29:U31)</f>
        <v>0</v>
      </c>
      <c r="V32" s="33">
        <f t="shared" si="15"/>
        <v>0</v>
      </c>
      <c r="W32" s="33">
        <f t="shared" si="15"/>
        <v>0</v>
      </c>
      <c r="X32" s="33">
        <f t="shared" si="15"/>
        <v>205700000</v>
      </c>
      <c r="Y32" s="33">
        <f t="shared" si="15"/>
        <v>205700000</v>
      </c>
      <c r="Z32" s="33">
        <f t="shared" si="15"/>
        <v>0</v>
      </c>
      <c r="AA32" s="33">
        <f t="shared" si="15"/>
        <v>0</v>
      </c>
      <c r="AB32" s="33">
        <f t="shared" si="15"/>
        <v>0</v>
      </c>
      <c r="AC32" s="33">
        <f t="shared" si="15"/>
        <v>0</v>
      </c>
      <c r="AD32" s="33">
        <f t="shared" si="15"/>
        <v>0</v>
      </c>
      <c r="AE32" s="33">
        <f t="shared" si="15"/>
        <v>0</v>
      </c>
      <c r="AF32" s="33">
        <f t="shared" si="15"/>
        <v>0</v>
      </c>
      <c r="AG32" s="33">
        <f t="shared" si="15"/>
        <v>0</v>
      </c>
      <c r="AH32" s="33">
        <f t="shared" si="15"/>
        <v>205700000</v>
      </c>
      <c r="AI32" s="36">
        <f>IF(ISERROR(AH32/J32),0,AH32/J32)</f>
        <v>0.39926242236024845</v>
      </c>
      <c r="AJ32" s="36">
        <f>IF(ISERROR(AH32/$AH$199),0,AH32/$AH$199)</f>
        <v>2.2688211091910142E-2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x14ac:dyDescent="0.25">
      <c r="A33" s="129" t="s">
        <v>54</v>
      </c>
      <c r="B33" s="130"/>
      <c r="C33" s="130"/>
      <c r="D33" s="130"/>
      <c r="E33" s="131"/>
      <c r="F33" s="9"/>
      <c r="G33" s="10"/>
      <c r="H33" s="11"/>
      <c r="I33" s="11"/>
      <c r="J33" s="127">
        <v>1603300000</v>
      </c>
      <c r="K33" s="13"/>
      <c r="L33" s="14"/>
      <c r="M33" s="15"/>
      <c r="N33" s="15"/>
      <c r="O33" s="15"/>
      <c r="P33" s="10"/>
      <c r="Q33" s="16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7"/>
      <c r="AJ33" s="17"/>
    </row>
    <row r="34" spans="1:106" ht="25.5" outlineLevel="1" x14ac:dyDescent="0.25">
      <c r="A34" s="18">
        <v>1</v>
      </c>
      <c r="B34" s="19"/>
      <c r="C34" s="40" t="s">
        <v>107</v>
      </c>
      <c r="D34" s="51">
        <v>45425</v>
      </c>
      <c r="E34" s="30" t="s">
        <v>108</v>
      </c>
      <c r="F34" s="22" t="s">
        <v>89</v>
      </c>
      <c r="G34" s="22" t="s">
        <v>892</v>
      </c>
      <c r="H34" s="44"/>
      <c r="I34" s="44"/>
      <c r="J34" s="141"/>
      <c r="K34" s="45">
        <v>13800000</v>
      </c>
      <c r="L34" s="22" t="s">
        <v>893</v>
      </c>
      <c r="M34" s="47"/>
      <c r="N34" s="48"/>
      <c r="O34" s="47"/>
      <c r="P34" s="49"/>
      <c r="Q34" s="49"/>
      <c r="R34" s="24"/>
      <c r="S34" s="24"/>
      <c r="T34" s="24"/>
      <c r="U34" s="25">
        <f>SUM(R34:T34)</f>
        <v>0</v>
      </c>
      <c r="V34" s="24"/>
      <c r="W34" s="45">
        <v>13800000</v>
      </c>
      <c r="X34" s="24"/>
      <c r="Y34" s="25">
        <f>SUM(V34:X34)</f>
        <v>13800000</v>
      </c>
      <c r="Z34" s="24"/>
      <c r="AA34" s="24"/>
      <c r="AB34" s="24"/>
      <c r="AC34" s="25">
        <f>SUM(Z34:AB34)</f>
        <v>0</v>
      </c>
      <c r="AD34" s="24"/>
      <c r="AE34" s="24">
        <v>0</v>
      </c>
      <c r="AF34" s="24">
        <v>0</v>
      </c>
      <c r="AG34" s="25">
        <f>SUM(AD34:AF34)</f>
        <v>0</v>
      </c>
      <c r="AH34" s="25">
        <f>SUM(U34,Y34,AC34,AG34)</f>
        <v>13800000</v>
      </c>
      <c r="AI34" s="26">
        <f>IF(ISERROR(AH34/J34),0,AH34/J34)</f>
        <v>0</v>
      </c>
      <c r="AJ34" s="27">
        <f t="shared" ref="AJ34:AJ55" si="16">IF(ISERROR(AH34/$AH$199),"-",AH34/$AH$199)</f>
        <v>1.5221065292579483E-3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5.5" outlineLevel="1" x14ac:dyDescent="0.25">
      <c r="A35" s="18">
        <v>2</v>
      </c>
      <c r="B35" s="19"/>
      <c r="C35" s="50" t="s">
        <v>109</v>
      </c>
      <c r="D35" s="51">
        <v>45415</v>
      </c>
      <c r="E35" s="30" t="s">
        <v>110</v>
      </c>
      <c r="F35" s="22" t="s">
        <v>89</v>
      </c>
      <c r="G35" s="22" t="s">
        <v>892</v>
      </c>
      <c r="H35" s="53"/>
      <c r="I35" s="44"/>
      <c r="J35" s="141"/>
      <c r="K35" s="54">
        <v>50400000</v>
      </c>
      <c r="L35" s="22" t="s">
        <v>893</v>
      </c>
      <c r="M35" s="47"/>
      <c r="N35" s="48"/>
      <c r="O35" s="47"/>
      <c r="P35" s="49"/>
      <c r="Q35" s="49"/>
      <c r="R35" s="24"/>
      <c r="S35" s="24"/>
      <c r="T35" s="24"/>
      <c r="U35" s="25">
        <f t="shared" ref="U35:U54" si="17">SUM(R35:T35)</f>
        <v>0</v>
      </c>
      <c r="V35" s="24"/>
      <c r="W35" s="54">
        <v>50400000</v>
      </c>
      <c r="X35" s="24"/>
      <c r="Y35" s="25">
        <f t="shared" ref="Y35:Y54" si="18">SUM(V35:X35)</f>
        <v>50400000</v>
      </c>
      <c r="Z35" s="24"/>
      <c r="AA35" s="24"/>
      <c r="AB35" s="24"/>
      <c r="AC35" s="25">
        <f t="shared" ref="AC35:AC54" si="19">SUM(Z35:AB35)</f>
        <v>0</v>
      </c>
      <c r="AD35" s="24"/>
      <c r="AE35" s="24">
        <v>0</v>
      </c>
      <c r="AF35" s="24">
        <v>0</v>
      </c>
      <c r="AG35" s="25">
        <f t="shared" ref="AG35:AG54" si="20">SUM(AD35:AF35)</f>
        <v>0</v>
      </c>
      <c r="AH35" s="25">
        <f t="shared" ref="AH35:AH54" si="21">SUM(U35,Y35,AC35,AG35)</f>
        <v>50400000</v>
      </c>
      <c r="AI35" s="26">
        <f t="shared" ref="AI35:AI54" si="22">IF(ISERROR(AH35/J35),0,AH35/J35)</f>
        <v>0</v>
      </c>
      <c r="AJ35" s="27">
        <f t="shared" si="16"/>
        <v>5.5589977590290284E-3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5.5" outlineLevel="1" x14ac:dyDescent="0.25">
      <c r="A36" s="18">
        <v>3</v>
      </c>
      <c r="B36" s="19"/>
      <c r="C36" s="50" t="s">
        <v>111</v>
      </c>
      <c r="D36" s="51">
        <v>45428</v>
      </c>
      <c r="E36" s="30" t="s">
        <v>112</v>
      </c>
      <c r="F36" s="22" t="s">
        <v>89</v>
      </c>
      <c r="G36" s="22" t="s">
        <v>892</v>
      </c>
      <c r="H36" s="53"/>
      <c r="I36" s="44"/>
      <c r="J36" s="141"/>
      <c r="K36" s="54">
        <v>18480000</v>
      </c>
      <c r="L36" s="22" t="s">
        <v>893</v>
      </c>
      <c r="M36" s="47"/>
      <c r="N36" s="48"/>
      <c r="O36" s="47"/>
      <c r="P36" s="49"/>
      <c r="Q36" s="49"/>
      <c r="R36" s="24"/>
      <c r="S36" s="24"/>
      <c r="T36" s="24"/>
      <c r="U36" s="25">
        <f t="shared" si="17"/>
        <v>0</v>
      </c>
      <c r="V36" s="24"/>
      <c r="W36" s="54">
        <v>18480000</v>
      </c>
      <c r="X36" s="24"/>
      <c r="Y36" s="25">
        <f t="shared" si="18"/>
        <v>18480000</v>
      </c>
      <c r="Z36" s="24"/>
      <c r="AA36" s="24"/>
      <c r="AB36" s="24"/>
      <c r="AC36" s="25">
        <f t="shared" si="19"/>
        <v>0</v>
      </c>
      <c r="AD36" s="24"/>
      <c r="AE36" s="24">
        <v>0</v>
      </c>
      <c r="AF36" s="24">
        <v>0</v>
      </c>
      <c r="AG36" s="25">
        <f t="shared" si="20"/>
        <v>0</v>
      </c>
      <c r="AH36" s="25">
        <f t="shared" si="21"/>
        <v>18480000</v>
      </c>
      <c r="AI36" s="26">
        <f t="shared" si="22"/>
        <v>0</v>
      </c>
      <c r="AJ36" s="27">
        <f t="shared" si="16"/>
        <v>2.038299178310644E-3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5.5" outlineLevel="1" x14ac:dyDescent="0.25">
      <c r="A37" s="18">
        <v>4</v>
      </c>
      <c r="B37" s="19"/>
      <c r="C37" s="50" t="s">
        <v>113</v>
      </c>
      <c r="D37" s="51">
        <v>45420</v>
      </c>
      <c r="E37" s="30" t="s">
        <v>114</v>
      </c>
      <c r="F37" s="22" t="s">
        <v>89</v>
      </c>
      <c r="G37" s="22" t="s">
        <v>892</v>
      </c>
      <c r="H37" s="53"/>
      <c r="I37" s="44"/>
      <c r="J37" s="141"/>
      <c r="K37" s="54">
        <v>50400000</v>
      </c>
      <c r="L37" s="22" t="s">
        <v>893</v>
      </c>
      <c r="M37" s="47"/>
      <c r="N37" s="48"/>
      <c r="O37" s="47"/>
      <c r="P37" s="49"/>
      <c r="Q37" s="49"/>
      <c r="R37" s="24"/>
      <c r="S37" s="24"/>
      <c r="T37" s="24"/>
      <c r="U37" s="25">
        <f t="shared" si="17"/>
        <v>0</v>
      </c>
      <c r="V37" s="24"/>
      <c r="W37" s="54">
        <v>50400000</v>
      </c>
      <c r="X37" s="24"/>
      <c r="Y37" s="25">
        <f t="shared" si="18"/>
        <v>50400000</v>
      </c>
      <c r="Z37" s="24"/>
      <c r="AA37" s="24"/>
      <c r="AB37" s="24"/>
      <c r="AC37" s="25">
        <f t="shared" si="19"/>
        <v>0</v>
      </c>
      <c r="AD37" s="24"/>
      <c r="AE37" s="24">
        <v>0</v>
      </c>
      <c r="AF37" s="24">
        <v>0</v>
      </c>
      <c r="AG37" s="25">
        <f t="shared" si="20"/>
        <v>0</v>
      </c>
      <c r="AH37" s="25">
        <f t="shared" si="21"/>
        <v>50400000</v>
      </c>
      <c r="AI37" s="26">
        <f t="shared" si="22"/>
        <v>0</v>
      </c>
      <c r="AJ37" s="27">
        <f t="shared" si="16"/>
        <v>5.5589977590290284E-3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5.5" outlineLevel="1" x14ac:dyDescent="0.25">
      <c r="A38" s="18">
        <v>5</v>
      </c>
      <c r="B38" s="19"/>
      <c r="C38" s="50" t="s">
        <v>115</v>
      </c>
      <c r="D38" s="51">
        <v>45425</v>
      </c>
      <c r="E38" s="30" t="s">
        <v>116</v>
      </c>
      <c r="F38" s="22" t="s">
        <v>89</v>
      </c>
      <c r="G38" s="22" t="s">
        <v>892</v>
      </c>
      <c r="H38" s="53"/>
      <c r="I38" s="44"/>
      <c r="J38" s="141"/>
      <c r="K38" s="54">
        <v>12000000</v>
      </c>
      <c r="L38" s="22" t="s">
        <v>893</v>
      </c>
      <c r="M38" s="47"/>
      <c r="N38" s="48"/>
      <c r="O38" s="47"/>
      <c r="P38" s="49"/>
      <c r="Q38" s="49"/>
      <c r="R38" s="24"/>
      <c r="S38" s="24"/>
      <c r="T38" s="24"/>
      <c r="U38" s="25">
        <f t="shared" si="17"/>
        <v>0</v>
      </c>
      <c r="V38" s="24"/>
      <c r="W38" s="54">
        <v>12000000</v>
      </c>
      <c r="X38" s="24"/>
      <c r="Y38" s="25">
        <f t="shared" si="18"/>
        <v>12000000</v>
      </c>
      <c r="Z38" s="24"/>
      <c r="AA38" s="24"/>
      <c r="AB38" s="24"/>
      <c r="AC38" s="25">
        <f t="shared" si="19"/>
        <v>0</v>
      </c>
      <c r="AD38" s="24"/>
      <c r="AE38" s="24">
        <v>0</v>
      </c>
      <c r="AF38" s="24">
        <v>0</v>
      </c>
      <c r="AG38" s="25">
        <f t="shared" si="20"/>
        <v>0</v>
      </c>
      <c r="AH38" s="25">
        <f t="shared" si="21"/>
        <v>12000000</v>
      </c>
      <c r="AI38" s="26">
        <f t="shared" si="22"/>
        <v>0</v>
      </c>
      <c r="AJ38" s="27">
        <f t="shared" si="16"/>
        <v>1.3235708950069115E-3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5.5" outlineLevel="1" x14ac:dyDescent="0.25">
      <c r="A39" s="18">
        <v>6</v>
      </c>
      <c r="B39" s="19"/>
      <c r="C39" s="50" t="s">
        <v>117</v>
      </c>
      <c r="D39" s="51">
        <v>45425</v>
      </c>
      <c r="E39" s="30" t="s">
        <v>118</v>
      </c>
      <c r="F39" s="22" t="s">
        <v>89</v>
      </c>
      <c r="G39" s="22" t="s">
        <v>892</v>
      </c>
      <c r="H39" s="53"/>
      <c r="I39" s="44"/>
      <c r="J39" s="141"/>
      <c r="K39" s="54">
        <v>13800000</v>
      </c>
      <c r="L39" s="22" t="s">
        <v>893</v>
      </c>
      <c r="M39" s="47"/>
      <c r="N39" s="48"/>
      <c r="O39" s="47"/>
      <c r="P39" s="49"/>
      <c r="Q39" s="49"/>
      <c r="R39" s="24"/>
      <c r="S39" s="24"/>
      <c r="T39" s="24"/>
      <c r="U39" s="25">
        <f t="shared" si="17"/>
        <v>0</v>
      </c>
      <c r="V39" s="24"/>
      <c r="W39" s="54">
        <v>13800000</v>
      </c>
      <c r="X39" s="24"/>
      <c r="Y39" s="25">
        <f t="shared" si="18"/>
        <v>13800000</v>
      </c>
      <c r="Z39" s="24"/>
      <c r="AA39" s="24"/>
      <c r="AB39" s="24"/>
      <c r="AC39" s="25">
        <f t="shared" si="19"/>
        <v>0</v>
      </c>
      <c r="AD39" s="24"/>
      <c r="AE39" s="24">
        <v>0</v>
      </c>
      <c r="AF39" s="24">
        <v>0</v>
      </c>
      <c r="AG39" s="25">
        <f t="shared" si="20"/>
        <v>0</v>
      </c>
      <c r="AH39" s="25">
        <f t="shared" si="21"/>
        <v>13800000</v>
      </c>
      <c r="AI39" s="26">
        <f t="shared" si="22"/>
        <v>0</v>
      </c>
      <c r="AJ39" s="27">
        <f t="shared" si="16"/>
        <v>1.5221065292579483E-3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5.5" outlineLevel="1" x14ac:dyDescent="0.25">
      <c r="A40" s="18">
        <v>7</v>
      </c>
      <c r="B40" s="19"/>
      <c r="C40" s="50" t="s">
        <v>119</v>
      </c>
      <c r="D40" s="51">
        <v>45415</v>
      </c>
      <c r="E40" s="30" t="s">
        <v>116</v>
      </c>
      <c r="F40" s="22" t="s">
        <v>89</v>
      </c>
      <c r="G40" s="22" t="s">
        <v>892</v>
      </c>
      <c r="H40" s="53"/>
      <c r="I40" s="44"/>
      <c r="J40" s="141"/>
      <c r="K40" s="54">
        <v>50400000</v>
      </c>
      <c r="L40" s="22" t="s">
        <v>893</v>
      </c>
      <c r="M40" s="47"/>
      <c r="N40" s="48"/>
      <c r="O40" s="47"/>
      <c r="P40" s="49"/>
      <c r="Q40" s="49"/>
      <c r="R40" s="24"/>
      <c r="S40" s="24"/>
      <c r="T40" s="24"/>
      <c r="U40" s="25">
        <f t="shared" si="17"/>
        <v>0</v>
      </c>
      <c r="V40" s="24"/>
      <c r="W40" s="54">
        <v>50400000</v>
      </c>
      <c r="X40" s="24"/>
      <c r="Y40" s="25">
        <f t="shared" si="18"/>
        <v>50400000</v>
      </c>
      <c r="Z40" s="24"/>
      <c r="AA40" s="24"/>
      <c r="AB40" s="24"/>
      <c r="AC40" s="25">
        <f t="shared" si="19"/>
        <v>0</v>
      </c>
      <c r="AD40" s="24"/>
      <c r="AE40" s="24">
        <v>0</v>
      </c>
      <c r="AF40" s="24">
        <v>0</v>
      </c>
      <c r="AG40" s="25">
        <f t="shared" si="20"/>
        <v>0</v>
      </c>
      <c r="AH40" s="25">
        <f t="shared" si="21"/>
        <v>50400000</v>
      </c>
      <c r="AI40" s="26">
        <f t="shared" si="22"/>
        <v>0</v>
      </c>
      <c r="AJ40" s="27">
        <f t="shared" si="16"/>
        <v>5.5589977590290284E-3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5.5" outlineLevel="1" x14ac:dyDescent="0.25">
      <c r="A41" s="18">
        <v>8</v>
      </c>
      <c r="B41" s="19"/>
      <c r="C41" s="50" t="s">
        <v>120</v>
      </c>
      <c r="D41" s="51">
        <v>45420</v>
      </c>
      <c r="E41" s="30" t="s">
        <v>121</v>
      </c>
      <c r="F41" s="22" t="s">
        <v>89</v>
      </c>
      <c r="G41" s="22" t="s">
        <v>892</v>
      </c>
      <c r="H41" s="53"/>
      <c r="I41" s="44"/>
      <c r="J41" s="141"/>
      <c r="K41" s="54">
        <v>50400000</v>
      </c>
      <c r="L41" s="22" t="s">
        <v>893</v>
      </c>
      <c r="M41" s="47"/>
      <c r="N41" s="48"/>
      <c r="O41" s="47"/>
      <c r="P41" s="49"/>
      <c r="Q41" s="49"/>
      <c r="R41" s="24"/>
      <c r="S41" s="24"/>
      <c r="T41" s="24"/>
      <c r="U41" s="25">
        <f t="shared" si="17"/>
        <v>0</v>
      </c>
      <c r="V41" s="24"/>
      <c r="W41" s="54">
        <v>50400000</v>
      </c>
      <c r="X41" s="24"/>
      <c r="Y41" s="25">
        <f t="shared" si="18"/>
        <v>50400000</v>
      </c>
      <c r="Z41" s="24"/>
      <c r="AA41" s="24"/>
      <c r="AB41" s="24"/>
      <c r="AC41" s="25">
        <f t="shared" si="19"/>
        <v>0</v>
      </c>
      <c r="AD41" s="24"/>
      <c r="AE41" s="24">
        <v>0</v>
      </c>
      <c r="AF41" s="24">
        <v>0</v>
      </c>
      <c r="AG41" s="25">
        <f t="shared" si="20"/>
        <v>0</v>
      </c>
      <c r="AH41" s="25">
        <f t="shared" si="21"/>
        <v>50400000</v>
      </c>
      <c r="AI41" s="26">
        <f t="shared" si="22"/>
        <v>0</v>
      </c>
      <c r="AJ41" s="27">
        <f t="shared" si="16"/>
        <v>5.5589977590290284E-3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5.5" outlineLevel="1" x14ac:dyDescent="0.25">
      <c r="A42" s="18">
        <v>9</v>
      </c>
      <c r="B42" s="19"/>
      <c r="C42" s="50" t="s">
        <v>122</v>
      </c>
      <c r="D42" s="51">
        <v>45420</v>
      </c>
      <c r="E42" s="30" t="s">
        <v>123</v>
      </c>
      <c r="F42" s="22" t="s">
        <v>89</v>
      </c>
      <c r="G42" s="22" t="s">
        <v>892</v>
      </c>
      <c r="H42" s="53"/>
      <c r="I42" s="44"/>
      <c r="J42" s="141"/>
      <c r="K42" s="54">
        <v>50400000</v>
      </c>
      <c r="L42" s="22" t="s">
        <v>893</v>
      </c>
      <c r="M42" s="47"/>
      <c r="N42" s="48"/>
      <c r="O42" s="47"/>
      <c r="P42" s="49"/>
      <c r="Q42" s="49"/>
      <c r="R42" s="24"/>
      <c r="S42" s="24"/>
      <c r="T42" s="24"/>
      <c r="U42" s="25">
        <f t="shared" si="17"/>
        <v>0</v>
      </c>
      <c r="V42" s="24"/>
      <c r="W42" s="54">
        <v>50400000</v>
      </c>
      <c r="X42" s="24"/>
      <c r="Y42" s="25">
        <f t="shared" si="18"/>
        <v>50400000</v>
      </c>
      <c r="Z42" s="24"/>
      <c r="AA42" s="24"/>
      <c r="AB42" s="24"/>
      <c r="AC42" s="25">
        <f t="shared" si="19"/>
        <v>0</v>
      </c>
      <c r="AD42" s="24"/>
      <c r="AE42" s="24">
        <v>0</v>
      </c>
      <c r="AF42" s="24">
        <v>0</v>
      </c>
      <c r="AG42" s="25">
        <f t="shared" si="20"/>
        <v>0</v>
      </c>
      <c r="AH42" s="25">
        <f t="shared" si="21"/>
        <v>50400000</v>
      </c>
      <c r="AI42" s="26">
        <f t="shared" si="22"/>
        <v>0</v>
      </c>
      <c r="AJ42" s="27">
        <f t="shared" si="16"/>
        <v>5.5589977590290284E-3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5.5" outlineLevel="1" x14ac:dyDescent="0.25">
      <c r="A43" s="18">
        <v>10</v>
      </c>
      <c r="B43" s="19"/>
      <c r="C43" s="50" t="s">
        <v>124</v>
      </c>
      <c r="D43" s="51">
        <v>45435</v>
      </c>
      <c r="E43" s="30" t="s">
        <v>125</v>
      </c>
      <c r="F43" s="22" t="s">
        <v>89</v>
      </c>
      <c r="G43" s="22" t="s">
        <v>892</v>
      </c>
      <c r="H43" s="53"/>
      <c r="I43" s="44"/>
      <c r="J43" s="141"/>
      <c r="K43" s="54">
        <v>6000000</v>
      </c>
      <c r="L43" s="22" t="s">
        <v>893</v>
      </c>
      <c r="M43" s="47"/>
      <c r="N43" s="48"/>
      <c r="O43" s="47"/>
      <c r="P43" s="49"/>
      <c r="Q43" s="49"/>
      <c r="R43" s="24"/>
      <c r="S43" s="24"/>
      <c r="T43" s="24"/>
      <c r="U43" s="25">
        <f t="shared" si="17"/>
        <v>0</v>
      </c>
      <c r="V43" s="24"/>
      <c r="W43" s="54">
        <v>6000000</v>
      </c>
      <c r="X43" s="24"/>
      <c r="Y43" s="25">
        <f t="shared" si="18"/>
        <v>6000000</v>
      </c>
      <c r="Z43" s="24"/>
      <c r="AA43" s="24"/>
      <c r="AB43" s="24"/>
      <c r="AC43" s="25">
        <f t="shared" si="19"/>
        <v>0</v>
      </c>
      <c r="AD43" s="24"/>
      <c r="AE43" s="24">
        <v>0</v>
      </c>
      <c r="AF43" s="24">
        <v>0</v>
      </c>
      <c r="AG43" s="25">
        <f t="shared" si="20"/>
        <v>0</v>
      </c>
      <c r="AH43" s="25">
        <f t="shared" si="21"/>
        <v>6000000</v>
      </c>
      <c r="AI43" s="26">
        <f t="shared" si="22"/>
        <v>0</v>
      </c>
      <c r="AJ43" s="27">
        <f t="shared" si="16"/>
        <v>6.6178544750345575E-4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5.5" outlineLevel="1" x14ac:dyDescent="0.25">
      <c r="A44" s="18">
        <v>11</v>
      </c>
      <c r="B44" s="19"/>
      <c r="C44" s="50" t="s">
        <v>126</v>
      </c>
      <c r="D44" s="51">
        <v>45415</v>
      </c>
      <c r="E44" s="30" t="s">
        <v>125</v>
      </c>
      <c r="F44" s="22" t="s">
        <v>89</v>
      </c>
      <c r="G44" s="22" t="s">
        <v>892</v>
      </c>
      <c r="H44" s="53"/>
      <c r="I44" s="44"/>
      <c r="J44" s="141"/>
      <c r="K44" s="54">
        <v>50400000</v>
      </c>
      <c r="L44" s="22" t="s">
        <v>893</v>
      </c>
      <c r="M44" s="47"/>
      <c r="N44" s="48"/>
      <c r="O44" s="47"/>
      <c r="P44" s="49"/>
      <c r="Q44" s="49"/>
      <c r="R44" s="24"/>
      <c r="S44" s="24"/>
      <c r="T44" s="24"/>
      <c r="U44" s="25">
        <f t="shared" si="17"/>
        <v>0</v>
      </c>
      <c r="V44" s="24"/>
      <c r="W44" s="54">
        <v>50400000</v>
      </c>
      <c r="X44" s="24"/>
      <c r="Y44" s="25">
        <f t="shared" si="18"/>
        <v>50400000</v>
      </c>
      <c r="Z44" s="24"/>
      <c r="AA44" s="24"/>
      <c r="AB44" s="24"/>
      <c r="AC44" s="25">
        <f t="shared" si="19"/>
        <v>0</v>
      </c>
      <c r="AD44" s="24"/>
      <c r="AE44" s="24">
        <v>0</v>
      </c>
      <c r="AF44" s="24">
        <v>0</v>
      </c>
      <c r="AG44" s="25">
        <f t="shared" si="20"/>
        <v>0</v>
      </c>
      <c r="AH44" s="25">
        <f t="shared" si="21"/>
        <v>50400000</v>
      </c>
      <c r="AI44" s="26">
        <f t="shared" si="22"/>
        <v>0</v>
      </c>
      <c r="AJ44" s="27">
        <f t="shared" si="16"/>
        <v>5.5589977590290284E-3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5.5" outlineLevel="1" x14ac:dyDescent="0.25">
      <c r="A45" s="18">
        <v>12</v>
      </c>
      <c r="B45" s="19"/>
      <c r="C45" s="50" t="s">
        <v>127</v>
      </c>
      <c r="D45" s="51">
        <v>45425</v>
      </c>
      <c r="E45" s="30" t="s">
        <v>128</v>
      </c>
      <c r="F45" s="22" t="s">
        <v>89</v>
      </c>
      <c r="G45" s="22" t="s">
        <v>892</v>
      </c>
      <c r="H45" s="53"/>
      <c r="I45" s="44"/>
      <c r="J45" s="141"/>
      <c r="K45" s="54">
        <v>50400000</v>
      </c>
      <c r="L45" s="22" t="s">
        <v>893</v>
      </c>
      <c r="M45" s="47"/>
      <c r="N45" s="48"/>
      <c r="O45" s="47"/>
      <c r="P45" s="49"/>
      <c r="Q45" s="49"/>
      <c r="R45" s="24"/>
      <c r="S45" s="24"/>
      <c r="T45" s="24"/>
      <c r="U45" s="25">
        <f t="shared" si="17"/>
        <v>0</v>
      </c>
      <c r="V45" s="24"/>
      <c r="W45" s="54">
        <v>50400000</v>
      </c>
      <c r="X45" s="24"/>
      <c r="Y45" s="25">
        <f t="shared" si="18"/>
        <v>50400000</v>
      </c>
      <c r="Z45" s="24"/>
      <c r="AA45" s="24"/>
      <c r="AB45" s="24"/>
      <c r="AC45" s="25">
        <f t="shared" si="19"/>
        <v>0</v>
      </c>
      <c r="AD45" s="24"/>
      <c r="AE45" s="24">
        <v>0</v>
      </c>
      <c r="AF45" s="24">
        <v>0</v>
      </c>
      <c r="AG45" s="25">
        <f t="shared" si="20"/>
        <v>0</v>
      </c>
      <c r="AH45" s="25">
        <f t="shared" si="21"/>
        <v>50400000</v>
      </c>
      <c r="AI45" s="26">
        <f t="shared" si="22"/>
        <v>0</v>
      </c>
      <c r="AJ45" s="27">
        <f t="shared" si="16"/>
        <v>5.5589977590290284E-3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5.5" outlineLevel="1" x14ac:dyDescent="0.25">
      <c r="A46" s="18">
        <v>13</v>
      </c>
      <c r="B46" s="19"/>
      <c r="C46" s="50" t="s">
        <v>129</v>
      </c>
      <c r="D46" s="51">
        <v>45439</v>
      </c>
      <c r="E46" s="30" t="s">
        <v>118</v>
      </c>
      <c r="F46" s="22" t="s">
        <v>89</v>
      </c>
      <c r="G46" s="22" t="s">
        <v>892</v>
      </c>
      <c r="H46" s="53"/>
      <c r="I46" s="44"/>
      <c r="J46" s="141"/>
      <c r="K46" s="54">
        <v>50400000</v>
      </c>
      <c r="L46" s="22" t="s">
        <v>893</v>
      </c>
      <c r="M46" s="47"/>
      <c r="N46" s="48"/>
      <c r="O46" s="47"/>
      <c r="P46" s="49"/>
      <c r="Q46" s="49"/>
      <c r="R46" s="24"/>
      <c r="S46" s="24"/>
      <c r="T46" s="24"/>
      <c r="U46" s="25">
        <f t="shared" si="17"/>
        <v>0</v>
      </c>
      <c r="V46" s="24"/>
      <c r="W46" s="54">
        <v>50400000</v>
      </c>
      <c r="X46" s="24"/>
      <c r="Y46" s="25">
        <f t="shared" si="18"/>
        <v>50400000</v>
      </c>
      <c r="Z46" s="24"/>
      <c r="AA46" s="24"/>
      <c r="AB46" s="24"/>
      <c r="AC46" s="25">
        <f t="shared" si="19"/>
        <v>0</v>
      </c>
      <c r="AD46" s="24"/>
      <c r="AE46" s="24">
        <v>0</v>
      </c>
      <c r="AF46" s="24">
        <v>0</v>
      </c>
      <c r="AG46" s="25">
        <f t="shared" si="20"/>
        <v>0</v>
      </c>
      <c r="AH46" s="25">
        <f t="shared" si="21"/>
        <v>50400000</v>
      </c>
      <c r="AI46" s="26">
        <f t="shared" si="22"/>
        <v>0</v>
      </c>
      <c r="AJ46" s="27">
        <f t="shared" si="16"/>
        <v>5.5589977590290284E-3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5.5" outlineLevel="1" x14ac:dyDescent="0.25">
      <c r="A47" s="18">
        <v>14</v>
      </c>
      <c r="B47" s="19"/>
      <c r="C47" s="50" t="s">
        <v>111</v>
      </c>
      <c r="D47" s="51">
        <v>45428</v>
      </c>
      <c r="E47" s="30" t="s">
        <v>112</v>
      </c>
      <c r="F47" s="22" t="s">
        <v>89</v>
      </c>
      <c r="G47" s="22" t="s">
        <v>892</v>
      </c>
      <c r="H47" s="53"/>
      <c r="I47" s="44"/>
      <c r="J47" s="141"/>
      <c r="K47" s="54">
        <v>7920000</v>
      </c>
      <c r="L47" s="22" t="s">
        <v>893</v>
      </c>
      <c r="M47" s="47"/>
      <c r="N47" s="48"/>
      <c r="O47" s="47"/>
      <c r="P47" s="49"/>
      <c r="Q47" s="49"/>
      <c r="R47" s="24"/>
      <c r="S47" s="24"/>
      <c r="T47" s="24"/>
      <c r="U47" s="25">
        <f t="shared" si="17"/>
        <v>0</v>
      </c>
      <c r="V47" s="24"/>
      <c r="W47" s="54">
        <v>7920000</v>
      </c>
      <c r="X47" s="24"/>
      <c r="Y47" s="25">
        <f t="shared" si="18"/>
        <v>7920000</v>
      </c>
      <c r="Z47" s="24"/>
      <c r="AA47" s="24"/>
      <c r="AB47" s="24"/>
      <c r="AC47" s="25">
        <f t="shared" si="19"/>
        <v>0</v>
      </c>
      <c r="AD47" s="24"/>
      <c r="AE47" s="24">
        <v>0</v>
      </c>
      <c r="AF47" s="24">
        <v>0</v>
      </c>
      <c r="AG47" s="25">
        <f t="shared" si="20"/>
        <v>0</v>
      </c>
      <c r="AH47" s="25">
        <f t="shared" si="21"/>
        <v>7920000</v>
      </c>
      <c r="AI47" s="26">
        <f t="shared" si="22"/>
        <v>0</v>
      </c>
      <c r="AJ47" s="27">
        <f t="shared" si="16"/>
        <v>8.7355679070456156E-4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5.5" outlineLevel="1" x14ac:dyDescent="0.25">
      <c r="A48" s="18">
        <v>15</v>
      </c>
      <c r="B48" s="19"/>
      <c r="C48" s="50" t="s">
        <v>130</v>
      </c>
      <c r="D48" s="51">
        <v>45442</v>
      </c>
      <c r="E48" s="30" t="s">
        <v>131</v>
      </c>
      <c r="F48" s="22" t="s">
        <v>89</v>
      </c>
      <c r="G48" s="22" t="s">
        <v>892</v>
      </c>
      <c r="H48" s="53"/>
      <c r="I48" s="44"/>
      <c r="J48" s="141"/>
      <c r="K48" s="54">
        <v>167900000</v>
      </c>
      <c r="L48" s="22" t="s">
        <v>893</v>
      </c>
      <c r="M48" s="47"/>
      <c r="N48" s="48"/>
      <c r="O48" s="47"/>
      <c r="P48" s="49"/>
      <c r="Q48" s="49"/>
      <c r="R48" s="24"/>
      <c r="S48" s="24"/>
      <c r="T48" s="24"/>
      <c r="U48" s="25">
        <f t="shared" si="17"/>
        <v>0</v>
      </c>
      <c r="V48" s="24"/>
      <c r="W48" s="24"/>
      <c r="X48" s="54">
        <v>167900000</v>
      </c>
      <c r="Y48" s="25">
        <f t="shared" si="18"/>
        <v>167900000</v>
      </c>
      <c r="Z48" s="24"/>
      <c r="AA48" s="24"/>
      <c r="AB48" s="24"/>
      <c r="AC48" s="25">
        <f t="shared" si="19"/>
        <v>0</v>
      </c>
      <c r="AD48" s="24"/>
      <c r="AE48" s="24">
        <v>0</v>
      </c>
      <c r="AF48" s="24">
        <v>0</v>
      </c>
      <c r="AG48" s="25">
        <f t="shared" si="20"/>
        <v>0</v>
      </c>
      <c r="AH48" s="25">
        <f t="shared" si="21"/>
        <v>167900000</v>
      </c>
      <c r="AI48" s="26">
        <f t="shared" si="22"/>
        <v>0</v>
      </c>
      <c r="AJ48" s="27">
        <f t="shared" si="16"/>
        <v>1.851896277263837E-2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5.5" outlineLevel="1" x14ac:dyDescent="0.25">
      <c r="A49" s="18">
        <v>16</v>
      </c>
      <c r="B49" s="19"/>
      <c r="C49" s="50" t="s">
        <v>132</v>
      </c>
      <c r="D49" s="51">
        <v>45442</v>
      </c>
      <c r="E49" s="30" t="s">
        <v>133</v>
      </c>
      <c r="F49" s="22" t="s">
        <v>89</v>
      </c>
      <c r="G49" s="22" t="s">
        <v>892</v>
      </c>
      <c r="H49" s="53"/>
      <c r="I49" s="44"/>
      <c r="J49" s="141"/>
      <c r="K49" s="54">
        <v>148190000</v>
      </c>
      <c r="L49" s="22" t="s">
        <v>893</v>
      </c>
      <c r="M49" s="47"/>
      <c r="N49" s="48"/>
      <c r="O49" s="47"/>
      <c r="P49" s="49"/>
      <c r="Q49" s="49"/>
      <c r="R49" s="24"/>
      <c r="S49" s="24"/>
      <c r="T49" s="24"/>
      <c r="U49" s="25">
        <f t="shared" si="17"/>
        <v>0</v>
      </c>
      <c r="V49" s="24"/>
      <c r="W49" s="24"/>
      <c r="X49" s="54">
        <v>148190000</v>
      </c>
      <c r="Y49" s="25">
        <f t="shared" si="18"/>
        <v>148190000</v>
      </c>
      <c r="Z49" s="24"/>
      <c r="AA49" s="24"/>
      <c r="AB49" s="24"/>
      <c r="AC49" s="25">
        <f t="shared" si="19"/>
        <v>0</v>
      </c>
      <c r="AD49" s="24"/>
      <c r="AE49" s="24">
        <v>0</v>
      </c>
      <c r="AF49" s="24">
        <v>0</v>
      </c>
      <c r="AG49" s="25">
        <f t="shared" si="20"/>
        <v>0</v>
      </c>
      <c r="AH49" s="25">
        <f t="shared" si="21"/>
        <v>148190000</v>
      </c>
      <c r="AI49" s="26">
        <f t="shared" si="22"/>
        <v>0</v>
      </c>
      <c r="AJ49" s="27">
        <f t="shared" si="16"/>
        <v>1.6344997577589518E-2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5.5" outlineLevel="1" x14ac:dyDescent="0.25">
      <c r="A50" s="18">
        <v>17</v>
      </c>
      <c r="B50" s="19"/>
      <c r="C50" s="50" t="s">
        <v>134</v>
      </c>
      <c r="D50" s="51">
        <v>45448</v>
      </c>
      <c r="E50" s="30" t="s">
        <v>133</v>
      </c>
      <c r="F50" s="22" t="s">
        <v>89</v>
      </c>
      <c r="G50" s="22" t="s">
        <v>892</v>
      </c>
      <c r="H50" s="53"/>
      <c r="I50" s="44"/>
      <c r="J50" s="141"/>
      <c r="K50" s="54">
        <v>35280000</v>
      </c>
      <c r="L50" s="22" t="s">
        <v>893</v>
      </c>
      <c r="M50" s="47"/>
      <c r="N50" s="48"/>
      <c r="O50" s="47"/>
      <c r="P50" s="49"/>
      <c r="Q50" s="49"/>
      <c r="R50" s="24"/>
      <c r="S50" s="24"/>
      <c r="T50" s="24"/>
      <c r="U50" s="25">
        <f t="shared" si="17"/>
        <v>0</v>
      </c>
      <c r="V50" s="24"/>
      <c r="W50" s="24"/>
      <c r="X50" s="54">
        <v>35280000</v>
      </c>
      <c r="Y50" s="25">
        <f t="shared" si="18"/>
        <v>35280000</v>
      </c>
      <c r="Z50" s="24"/>
      <c r="AA50" s="24"/>
      <c r="AB50" s="24"/>
      <c r="AC50" s="25">
        <f t="shared" si="19"/>
        <v>0</v>
      </c>
      <c r="AD50" s="24"/>
      <c r="AE50" s="24">
        <v>0</v>
      </c>
      <c r="AF50" s="24">
        <v>0</v>
      </c>
      <c r="AG50" s="25">
        <f t="shared" si="20"/>
        <v>0</v>
      </c>
      <c r="AH50" s="25">
        <f t="shared" si="21"/>
        <v>35280000</v>
      </c>
      <c r="AI50" s="26">
        <f t="shared" si="22"/>
        <v>0</v>
      </c>
      <c r="AJ50" s="27">
        <f t="shared" si="16"/>
        <v>3.8912984313203198E-3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5.5" outlineLevel="1" x14ac:dyDescent="0.25">
      <c r="A51" s="18">
        <v>18</v>
      </c>
      <c r="B51" s="19"/>
      <c r="C51" s="50" t="s">
        <v>135</v>
      </c>
      <c r="D51" s="51">
        <v>45448</v>
      </c>
      <c r="E51" s="30" t="s">
        <v>136</v>
      </c>
      <c r="F51" s="22" t="s">
        <v>89</v>
      </c>
      <c r="G51" s="22" t="s">
        <v>892</v>
      </c>
      <c r="H51" s="53"/>
      <c r="I51" s="44"/>
      <c r="J51" s="141"/>
      <c r="K51" s="54">
        <v>100800000</v>
      </c>
      <c r="L51" s="22" t="s">
        <v>893</v>
      </c>
      <c r="M51" s="47"/>
      <c r="N51" s="48"/>
      <c r="O51" s="47"/>
      <c r="P51" s="49"/>
      <c r="Q51" s="49"/>
      <c r="R51" s="24"/>
      <c r="S51" s="24"/>
      <c r="T51" s="24"/>
      <c r="U51" s="25">
        <f t="shared" si="17"/>
        <v>0</v>
      </c>
      <c r="V51" s="24"/>
      <c r="W51" s="24"/>
      <c r="X51" s="54">
        <v>100800000</v>
      </c>
      <c r="Y51" s="25">
        <f t="shared" si="18"/>
        <v>100800000</v>
      </c>
      <c r="Z51" s="24"/>
      <c r="AA51" s="24"/>
      <c r="AB51" s="24"/>
      <c r="AC51" s="25">
        <f t="shared" si="19"/>
        <v>0</v>
      </c>
      <c r="AD51" s="24"/>
      <c r="AE51" s="24">
        <v>0</v>
      </c>
      <c r="AF51" s="24">
        <v>0</v>
      </c>
      <c r="AG51" s="25">
        <f t="shared" si="20"/>
        <v>0</v>
      </c>
      <c r="AH51" s="25">
        <f t="shared" si="21"/>
        <v>100800000</v>
      </c>
      <c r="AI51" s="26">
        <f t="shared" si="22"/>
        <v>0</v>
      </c>
      <c r="AJ51" s="27">
        <f t="shared" si="16"/>
        <v>1.1117995518058057E-2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5.5" outlineLevel="1" x14ac:dyDescent="0.25">
      <c r="A52" s="18">
        <v>19</v>
      </c>
      <c r="B52" s="19"/>
      <c r="C52" s="50" t="s">
        <v>137</v>
      </c>
      <c r="D52" s="51">
        <v>45442</v>
      </c>
      <c r="E52" s="30" t="s">
        <v>138</v>
      </c>
      <c r="F52" s="22" t="s">
        <v>89</v>
      </c>
      <c r="G52" s="22" t="s">
        <v>892</v>
      </c>
      <c r="H52" s="53"/>
      <c r="I52" s="44"/>
      <c r="J52" s="141"/>
      <c r="K52" s="54">
        <v>117530000</v>
      </c>
      <c r="L52" s="22" t="s">
        <v>893</v>
      </c>
      <c r="M52" s="47"/>
      <c r="N52" s="48"/>
      <c r="O52" s="47"/>
      <c r="P52" s="49"/>
      <c r="Q52" s="49"/>
      <c r="R52" s="24"/>
      <c r="S52" s="24"/>
      <c r="T52" s="24"/>
      <c r="U52" s="25">
        <f t="shared" si="17"/>
        <v>0</v>
      </c>
      <c r="V52" s="24"/>
      <c r="W52" s="24"/>
      <c r="X52" s="54">
        <v>117530000</v>
      </c>
      <c r="Y52" s="25">
        <f t="shared" si="18"/>
        <v>117530000</v>
      </c>
      <c r="Z52" s="24"/>
      <c r="AA52" s="24"/>
      <c r="AB52" s="24"/>
      <c r="AC52" s="25">
        <f t="shared" si="19"/>
        <v>0</v>
      </c>
      <c r="AD52" s="24"/>
      <c r="AE52" s="24">
        <v>0</v>
      </c>
      <c r="AF52" s="24">
        <v>0</v>
      </c>
      <c r="AG52" s="25">
        <f t="shared" si="20"/>
        <v>0</v>
      </c>
      <c r="AH52" s="25">
        <f t="shared" si="21"/>
        <v>117530000</v>
      </c>
      <c r="AI52" s="26">
        <f t="shared" si="22"/>
        <v>0</v>
      </c>
      <c r="AJ52" s="27">
        <f t="shared" si="16"/>
        <v>1.296327394084686E-2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5.5" outlineLevel="1" x14ac:dyDescent="0.25">
      <c r="A53" s="18">
        <v>20</v>
      </c>
      <c r="B53" s="19"/>
      <c r="C53" s="50" t="s">
        <v>139</v>
      </c>
      <c r="D53" s="51">
        <v>45468</v>
      </c>
      <c r="E53" s="30" t="s">
        <v>140</v>
      </c>
      <c r="F53" s="22" t="s">
        <v>89</v>
      </c>
      <c r="G53" s="22" t="s">
        <v>892</v>
      </c>
      <c r="H53" s="53"/>
      <c r="I53" s="44"/>
      <c r="J53" s="141"/>
      <c r="K53" s="54">
        <v>75000000</v>
      </c>
      <c r="L53" s="22" t="s">
        <v>893</v>
      </c>
      <c r="M53" s="47"/>
      <c r="N53" s="48"/>
      <c r="O53" s="47"/>
      <c r="P53" s="49"/>
      <c r="Q53" s="49"/>
      <c r="R53" s="24"/>
      <c r="S53" s="24"/>
      <c r="T53" s="24"/>
      <c r="U53" s="25">
        <f t="shared" si="17"/>
        <v>0</v>
      </c>
      <c r="V53" s="24"/>
      <c r="W53" s="24"/>
      <c r="X53" s="54">
        <v>75000000</v>
      </c>
      <c r="Y53" s="25">
        <f t="shared" si="18"/>
        <v>75000000</v>
      </c>
      <c r="Z53" s="24"/>
      <c r="AA53" s="24"/>
      <c r="AB53" s="24"/>
      <c r="AC53" s="25">
        <f t="shared" si="19"/>
        <v>0</v>
      </c>
      <c r="AD53" s="24"/>
      <c r="AE53" s="24">
        <v>0</v>
      </c>
      <c r="AF53" s="24">
        <v>0</v>
      </c>
      <c r="AG53" s="25">
        <f t="shared" si="20"/>
        <v>0</v>
      </c>
      <c r="AH53" s="25">
        <f t="shared" si="21"/>
        <v>75000000</v>
      </c>
      <c r="AI53" s="26">
        <f t="shared" si="22"/>
        <v>0</v>
      </c>
      <c r="AJ53" s="27">
        <f t="shared" si="16"/>
        <v>8.2723180937931962E-3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outlineLevel="1" x14ac:dyDescent="0.25">
      <c r="A54" s="18">
        <v>21</v>
      </c>
      <c r="B54" s="19"/>
      <c r="C54" s="50"/>
      <c r="D54" s="51"/>
      <c r="E54" s="52"/>
      <c r="F54" s="43"/>
      <c r="G54" s="43"/>
      <c r="H54" s="53"/>
      <c r="I54" s="44"/>
      <c r="J54" s="141"/>
      <c r="K54" s="54"/>
      <c r="L54" s="22"/>
      <c r="M54" s="47"/>
      <c r="N54" s="48"/>
      <c r="O54" s="47"/>
      <c r="P54" s="49"/>
      <c r="Q54" s="49"/>
      <c r="R54" s="24"/>
      <c r="S54" s="24"/>
      <c r="T54" s="24"/>
      <c r="U54" s="25">
        <f t="shared" si="17"/>
        <v>0</v>
      </c>
      <c r="V54" s="24"/>
      <c r="W54" s="24"/>
      <c r="X54" s="24"/>
      <c r="Y54" s="25">
        <f t="shared" si="18"/>
        <v>0</v>
      </c>
      <c r="Z54" s="24"/>
      <c r="AA54" s="24"/>
      <c r="AB54" s="24"/>
      <c r="AC54" s="25">
        <f t="shared" si="19"/>
        <v>0</v>
      </c>
      <c r="AD54" s="24"/>
      <c r="AE54" s="24">
        <v>0</v>
      </c>
      <c r="AF54" s="24">
        <v>0</v>
      </c>
      <c r="AG54" s="25">
        <f t="shared" si="20"/>
        <v>0</v>
      </c>
      <c r="AH54" s="25">
        <f t="shared" si="21"/>
        <v>0</v>
      </c>
      <c r="AI54" s="26">
        <f t="shared" si="22"/>
        <v>0</v>
      </c>
      <c r="AJ54" s="27">
        <f t="shared" si="16"/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5.5" outlineLevel="1" x14ac:dyDescent="0.25">
      <c r="A55" s="18">
        <v>22</v>
      </c>
      <c r="B55" s="19"/>
      <c r="C55" s="50"/>
      <c r="D55" s="51"/>
      <c r="E55" s="52"/>
      <c r="F55" s="43"/>
      <c r="G55" s="43"/>
      <c r="H55" s="53"/>
      <c r="I55" s="44"/>
      <c r="J55" s="128"/>
      <c r="K55" s="54">
        <f>1588180000-SUM(K34:K53)</f>
        <v>468280000</v>
      </c>
      <c r="L55" s="22" t="s">
        <v>893</v>
      </c>
      <c r="M55" s="47"/>
      <c r="N55" s="48"/>
      <c r="O55" s="47"/>
      <c r="P55" s="49"/>
      <c r="Q55" s="49"/>
      <c r="R55" s="24"/>
      <c r="S55" s="24"/>
      <c r="T55" s="24"/>
      <c r="U55" s="25">
        <f>SUM(R55:T55)</f>
        <v>0</v>
      </c>
      <c r="V55" s="24"/>
      <c r="W55" s="24"/>
      <c r="X55" s="24"/>
      <c r="Y55" s="25">
        <f>SUM(V55:X55)</f>
        <v>0</v>
      </c>
      <c r="Z55" s="24"/>
      <c r="AA55" s="24"/>
      <c r="AB55" s="24"/>
      <c r="AC55" s="25">
        <f>SUM(Z55:AB55)</f>
        <v>0</v>
      </c>
      <c r="AD55" s="24"/>
      <c r="AE55" s="24">
        <v>0</v>
      </c>
      <c r="AF55" s="24">
        <v>0</v>
      </c>
      <c r="AG55" s="25">
        <f>SUM(AD55:AF55)</f>
        <v>0</v>
      </c>
      <c r="AH55" s="25">
        <f>SUM(U55,Y55,AC55,AG55)</f>
        <v>0</v>
      </c>
      <c r="AI55" s="26">
        <f>IF(ISERROR(AH55/J55),0,AH55/J55)</f>
        <v>0</v>
      </c>
      <c r="AJ55" s="27">
        <f t="shared" si="16"/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s="37" customFormat="1" x14ac:dyDescent="0.25">
      <c r="A56" s="117" t="s">
        <v>55</v>
      </c>
      <c r="B56" s="118"/>
      <c r="C56" s="119"/>
      <c r="D56" s="119"/>
      <c r="E56" s="119"/>
      <c r="F56" s="119"/>
      <c r="G56" s="119"/>
      <c r="H56" s="119"/>
      <c r="I56" s="120"/>
      <c r="J56" s="33">
        <f>SUM(J33)</f>
        <v>1603300000</v>
      </c>
      <c r="K56" s="33">
        <f>SUM(K34:K55)</f>
        <v>1588180000</v>
      </c>
      <c r="L56" s="32"/>
      <c r="M56" s="33">
        <f>SUM(M34:M55)</f>
        <v>0</v>
      </c>
      <c r="N56" s="33">
        <f>SUM(N34:N55)</f>
        <v>0</v>
      </c>
      <c r="O56" s="33">
        <f>SUM(O34:O55)</f>
        <v>0</v>
      </c>
      <c r="P56" s="34"/>
      <c r="Q56" s="35"/>
      <c r="R56" s="33">
        <f t="shared" ref="R56:AH56" si="23">SUM(R34:R55)</f>
        <v>0</v>
      </c>
      <c r="S56" s="33">
        <f t="shared" si="23"/>
        <v>0</v>
      </c>
      <c r="T56" s="33">
        <f t="shared" si="23"/>
        <v>0</v>
      </c>
      <c r="U56" s="33">
        <f t="shared" si="23"/>
        <v>0</v>
      </c>
      <c r="V56" s="33">
        <f t="shared" si="23"/>
        <v>0</v>
      </c>
      <c r="W56" s="33">
        <f t="shared" si="23"/>
        <v>475200000</v>
      </c>
      <c r="X56" s="33">
        <f t="shared" si="23"/>
        <v>644700000</v>
      </c>
      <c r="Y56" s="33">
        <f t="shared" si="23"/>
        <v>1119900000</v>
      </c>
      <c r="Z56" s="33">
        <f t="shared" si="23"/>
        <v>0</v>
      </c>
      <c r="AA56" s="33">
        <f t="shared" si="23"/>
        <v>0</v>
      </c>
      <c r="AB56" s="33">
        <f t="shared" si="23"/>
        <v>0</v>
      </c>
      <c r="AC56" s="33">
        <f t="shared" si="23"/>
        <v>0</v>
      </c>
      <c r="AD56" s="33">
        <f t="shared" si="23"/>
        <v>0</v>
      </c>
      <c r="AE56" s="33">
        <f t="shared" si="23"/>
        <v>0</v>
      </c>
      <c r="AF56" s="33">
        <f t="shared" si="23"/>
        <v>0</v>
      </c>
      <c r="AG56" s="33">
        <f t="shared" si="23"/>
        <v>0</v>
      </c>
      <c r="AH56" s="33">
        <f t="shared" si="23"/>
        <v>1119900000</v>
      </c>
      <c r="AI56" s="36">
        <f>IF(ISERROR(AH56/J56),0,AH56/J56)</f>
        <v>0.69849685024636687</v>
      </c>
      <c r="AJ56" s="36">
        <f>IF(ISERROR(AH56/$AH$199),0,AH56/$AH$199)</f>
        <v>0.12352225377652001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x14ac:dyDescent="0.25">
      <c r="A57" s="129" t="s">
        <v>56</v>
      </c>
      <c r="B57" s="130"/>
      <c r="C57" s="130"/>
      <c r="D57" s="130"/>
      <c r="E57" s="131"/>
      <c r="F57" s="9"/>
      <c r="G57" s="10"/>
      <c r="H57" s="11"/>
      <c r="I57" s="11"/>
      <c r="J57" s="127">
        <v>1071188000</v>
      </c>
      <c r="K57" s="13"/>
      <c r="L57" s="14"/>
      <c r="M57" s="15"/>
      <c r="N57" s="15"/>
      <c r="O57" s="15"/>
      <c r="P57" s="10"/>
      <c r="Q57" s="16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7"/>
      <c r="AJ57" s="17"/>
    </row>
    <row r="58" spans="1:106" ht="25.5" outlineLevel="1" x14ac:dyDescent="0.25">
      <c r="A58" s="18">
        <v>1</v>
      </c>
      <c r="B58" s="19"/>
      <c r="C58" s="20" t="s">
        <v>141</v>
      </c>
      <c r="D58" s="21">
        <v>45419</v>
      </c>
      <c r="E58" s="22" t="s">
        <v>142</v>
      </c>
      <c r="F58" s="22" t="s">
        <v>89</v>
      </c>
      <c r="G58" s="22" t="s">
        <v>892</v>
      </c>
      <c r="H58" s="21"/>
      <c r="I58" s="21"/>
      <c r="J58" s="141"/>
      <c r="K58" s="23">
        <f>23000000-6900000</f>
        <v>16100000</v>
      </c>
      <c r="L58" s="22" t="s">
        <v>893</v>
      </c>
      <c r="M58" s="24"/>
      <c r="N58" s="24"/>
      <c r="O58" s="24"/>
      <c r="P58" s="22"/>
      <c r="Q58" s="22"/>
      <c r="R58" s="24"/>
      <c r="S58" s="24"/>
      <c r="T58" s="24"/>
      <c r="U58" s="25">
        <f>SUM(R58:T58)</f>
        <v>0</v>
      </c>
      <c r="V58" s="24"/>
      <c r="W58" s="24">
        <v>23000000</v>
      </c>
      <c r="X58" s="24">
        <v>-6900000</v>
      </c>
      <c r="Y58" s="25">
        <f>SUM(V58:X58)</f>
        <v>16100000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16100000</v>
      </c>
      <c r="AI58" s="26">
        <f>IF(ISERROR(AH58/J58),0,AH58/J58)</f>
        <v>0</v>
      </c>
      <c r="AJ58" s="27">
        <f t="shared" ref="AJ58:AJ65" si="24">IF(ISERROR(AH58/$AH$199),"-",AH58/$AH$199)</f>
        <v>1.7757909508009397E-3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outlineLevel="1" x14ac:dyDescent="0.25">
      <c r="A59" s="18">
        <v>2</v>
      </c>
      <c r="B59" s="19"/>
      <c r="C59" s="28" t="s">
        <v>143</v>
      </c>
      <c r="D59" s="29">
        <v>45440</v>
      </c>
      <c r="E59" s="30" t="s">
        <v>142</v>
      </c>
      <c r="F59" s="22" t="s">
        <v>89</v>
      </c>
      <c r="G59" s="22" t="s">
        <v>892</v>
      </c>
      <c r="H59" s="29"/>
      <c r="I59" s="29"/>
      <c r="J59" s="141"/>
      <c r="K59" s="31">
        <v>35280000</v>
      </c>
      <c r="L59" s="22" t="s">
        <v>893</v>
      </c>
      <c r="M59" s="24"/>
      <c r="N59" s="24"/>
      <c r="O59" s="24"/>
      <c r="P59" s="30"/>
      <c r="Q59" s="30"/>
      <c r="R59" s="24"/>
      <c r="S59" s="24"/>
      <c r="T59" s="24"/>
      <c r="U59" s="25">
        <f t="shared" ref="U59:U64" si="25">SUM(R59:T59)</f>
        <v>0</v>
      </c>
      <c r="V59" s="24"/>
      <c r="W59" s="24"/>
      <c r="X59" s="31">
        <v>35280000</v>
      </c>
      <c r="Y59" s="25">
        <f t="shared" ref="Y59:Y64" si="26">SUM(V59:X59)</f>
        <v>35280000</v>
      </c>
      <c r="Z59" s="24"/>
      <c r="AA59" s="24"/>
      <c r="AB59" s="24"/>
      <c r="AC59" s="25">
        <f t="shared" ref="AC59:AC64" si="27">SUM(Z59:AB59)</f>
        <v>0</v>
      </c>
      <c r="AD59" s="24"/>
      <c r="AE59" s="24"/>
      <c r="AF59" s="24"/>
      <c r="AG59" s="25">
        <f t="shared" ref="AG59:AG64" si="28">SUM(AD59:AF59)</f>
        <v>0</v>
      </c>
      <c r="AH59" s="25">
        <f t="shared" ref="AH59:AH64" si="29">SUM(U59,Y59,AC59,AG59)</f>
        <v>35280000</v>
      </c>
      <c r="AI59" s="26">
        <f t="shared" ref="AI59:AI64" si="30">IF(ISERROR(AH59/J59),0,AH59/J59)</f>
        <v>0</v>
      </c>
      <c r="AJ59" s="27">
        <f t="shared" si="24"/>
        <v>3.8912984313203198E-3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outlineLevel="1" x14ac:dyDescent="0.25">
      <c r="A60" s="18">
        <v>3</v>
      </c>
      <c r="B60" s="19"/>
      <c r="C60" s="28" t="s">
        <v>144</v>
      </c>
      <c r="D60" s="29">
        <v>45449</v>
      </c>
      <c r="E60" s="30" t="s">
        <v>145</v>
      </c>
      <c r="F60" s="22" t="s">
        <v>89</v>
      </c>
      <c r="G60" s="22" t="s">
        <v>892</v>
      </c>
      <c r="H60" s="29"/>
      <c r="I60" s="29"/>
      <c r="J60" s="141"/>
      <c r="K60" s="31">
        <v>105840000</v>
      </c>
      <c r="L60" s="22" t="s">
        <v>893</v>
      </c>
      <c r="M60" s="24"/>
      <c r="N60" s="24"/>
      <c r="O60" s="24"/>
      <c r="P60" s="30"/>
      <c r="Q60" s="30"/>
      <c r="R60" s="24"/>
      <c r="S60" s="24"/>
      <c r="T60" s="24"/>
      <c r="U60" s="25">
        <f t="shared" si="25"/>
        <v>0</v>
      </c>
      <c r="V60" s="24"/>
      <c r="W60" s="24"/>
      <c r="X60" s="31">
        <v>105840000</v>
      </c>
      <c r="Y60" s="25">
        <f t="shared" si="26"/>
        <v>105840000</v>
      </c>
      <c r="Z60" s="24"/>
      <c r="AA60" s="24"/>
      <c r="AB60" s="24"/>
      <c r="AC60" s="25">
        <f t="shared" si="27"/>
        <v>0</v>
      </c>
      <c r="AD60" s="24"/>
      <c r="AE60" s="24"/>
      <c r="AF60" s="24"/>
      <c r="AG60" s="25">
        <f t="shared" si="28"/>
        <v>0</v>
      </c>
      <c r="AH60" s="25">
        <f t="shared" si="29"/>
        <v>105840000</v>
      </c>
      <c r="AI60" s="26">
        <f t="shared" si="30"/>
        <v>0</v>
      </c>
      <c r="AJ60" s="27">
        <f t="shared" si="24"/>
        <v>1.167389529396096E-2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 outlineLevel="1" x14ac:dyDescent="0.25">
      <c r="A61" s="18">
        <v>4</v>
      </c>
      <c r="B61" s="19"/>
      <c r="C61" s="102" t="s">
        <v>146</v>
      </c>
      <c r="D61" s="29">
        <v>45449</v>
      </c>
      <c r="E61" s="30" t="s">
        <v>112</v>
      </c>
      <c r="F61" s="22" t="s">
        <v>89</v>
      </c>
      <c r="G61" s="22" t="s">
        <v>892</v>
      </c>
      <c r="H61" s="29"/>
      <c r="I61" s="29"/>
      <c r="J61" s="141"/>
      <c r="K61" s="31">
        <v>119280000</v>
      </c>
      <c r="L61" s="22" t="s">
        <v>893</v>
      </c>
      <c r="M61" s="24"/>
      <c r="N61" s="24"/>
      <c r="O61" s="24"/>
      <c r="P61" s="30"/>
      <c r="Q61" s="30"/>
      <c r="R61" s="24"/>
      <c r="S61" s="24"/>
      <c r="T61" s="24"/>
      <c r="U61" s="25">
        <f t="shared" si="25"/>
        <v>0</v>
      </c>
      <c r="V61" s="24"/>
      <c r="W61" s="24"/>
      <c r="X61" s="31">
        <v>119280000</v>
      </c>
      <c r="Y61" s="25">
        <f t="shared" si="26"/>
        <v>119280000</v>
      </c>
      <c r="Z61" s="24"/>
      <c r="AA61" s="24"/>
      <c r="AB61" s="24"/>
      <c r="AC61" s="25">
        <f t="shared" si="27"/>
        <v>0</v>
      </c>
      <c r="AD61" s="24"/>
      <c r="AE61" s="24"/>
      <c r="AF61" s="24"/>
      <c r="AG61" s="25">
        <f t="shared" si="28"/>
        <v>0</v>
      </c>
      <c r="AH61" s="25">
        <f t="shared" si="29"/>
        <v>119280000</v>
      </c>
      <c r="AI61" s="26">
        <f t="shared" si="30"/>
        <v>0</v>
      </c>
      <c r="AJ61" s="27">
        <f t="shared" si="24"/>
        <v>1.3156294696368701E-2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8">
        <v>5</v>
      </c>
      <c r="B62" s="19"/>
      <c r="C62" s="28" t="s">
        <v>147</v>
      </c>
      <c r="D62" s="29">
        <v>45457</v>
      </c>
      <c r="E62" s="30" t="s">
        <v>145</v>
      </c>
      <c r="F62" s="22" t="s">
        <v>89</v>
      </c>
      <c r="G62" s="22" t="s">
        <v>892</v>
      </c>
      <c r="H62" s="29"/>
      <c r="I62" s="29"/>
      <c r="J62" s="141"/>
      <c r="K62" s="31">
        <v>74095000</v>
      </c>
      <c r="L62" s="22" t="s">
        <v>893</v>
      </c>
      <c r="M62" s="24"/>
      <c r="N62" s="24"/>
      <c r="O62" s="24"/>
      <c r="P62" s="30"/>
      <c r="Q62" s="30"/>
      <c r="R62" s="24"/>
      <c r="S62" s="24"/>
      <c r="T62" s="24"/>
      <c r="U62" s="25">
        <f t="shared" si="25"/>
        <v>0</v>
      </c>
      <c r="V62" s="24"/>
      <c r="W62" s="24"/>
      <c r="X62" s="31">
        <v>74095000</v>
      </c>
      <c r="Y62" s="25">
        <f t="shared" si="26"/>
        <v>74095000</v>
      </c>
      <c r="Z62" s="24"/>
      <c r="AA62" s="24"/>
      <c r="AB62" s="24"/>
      <c r="AC62" s="25">
        <f t="shared" si="27"/>
        <v>0</v>
      </c>
      <c r="AD62" s="24"/>
      <c r="AE62" s="24"/>
      <c r="AF62" s="24"/>
      <c r="AG62" s="25">
        <f t="shared" si="28"/>
        <v>0</v>
      </c>
      <c r="AH62" s="25">
        <f t="shared" si="29"/>
        <v>74095000</v>
      </c>
      <c r="AI62" s="26">
        <f t="shared" si="30"/>
        <v>0</v>
      </c>
      <c r="AJ62" s="27">
        <f t="shared" si="24"/>
        <v>8.1724987887947589E-3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outlineLevel="1" x14ac:dyDescent="0.25">
      <c r="A63" s="18">
        <v>6</v>
      </c>
      <c r="B63" s="19"/>
      <c r="C63" s="28" t="s">
        <v>148</v>
      </c>
      <c r="D63" s="29">
        <v>45440</v>
      </c>
      <c r="E63" s="30" t="s">
        <v>112</v>
      </c>
      <c r="F63" s="22" t="s">
        <v>89</v>
      </c>
      <c r="G63" s="22" t="s">
        <v>892</v>
      </c>
      <c r="H63" s="29"/>
      <c r="I63" s="29"/>
      <c r="J63" s="141"/>
      <c r="K63" s="31">
        <v>117530000</v>
      </c>
      <c r="L63" s="22" t="s">
        <v>893</v>
      </c>
      <c r="M63" s="24"/>
      <c r="N63" s="24"/>
      <c r="O63" s="24"/>
      <c r="P63" s="30"/>
      <c r="Q63" s="30"/>
      <c r="R63" s="24"/>
      <c r="S63" s="24"/>
      <c r="T63" s="24"/>
      <c r="U63" s="25">
        <f t="shared" si="25"/>
        <v>0</v>
      </c>
      <c r="V63" s="24"/>
      <c r="W63" s="24"/>
      <c r="X63" s="31">
        <v>117530000</v>
      </c>
      <c r="Y63" s="25">
        <f t="shared" si="26"/>
        <v>117530000</v>
      </c>
      <c r="Z63" s="24"/>
      <c r="AA63" s="24"/>
      <c r="AB63" s="24"/>
      <c r="AC63" s="25">
        <f t="shared" si="27"/>
        <v>0</v>
      </c>
      <c r="AD63" s="24"/>
      <c r="AE63" s="24"/>
      <c r="AF63" s="24"/>
      <c r="AG63" s="25">
        <f t="shared" si="28"/>
        <v>0</v>
      </c>
      <c r="AH63" s="25">
        <f t="shared" si="29"/>
        <v>117530000</v>
      </c>
      <c r="AI63" s="26">
        <f t="shared" si="30"/>
        <v>0</v>
      </c>
      <c r="AJ63" s="27">
        <f t="shared" si="24"/>
        <v>1.296327394084686E-2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outlineLevel="1" x14ac:dyDescent="0.25">
      <c r="A64" s="18">
        <v>7</v>
      </c>
      <c r="B64" s="19"/>
      <c r="C64" s="28"/>
      <c r="D64" s="29"/>
      <c r="E64" s="30"/>
      <c r="F64" s="22" t="s">
        <v>89</v>
      </c>
      <c r="G64" s="22" t="s">
        <v>892</v>
      </c>
      <c r="H64" s="29"/>
      <c r="I64" s="29"/>
      <c r="J64" s="141"/>
      <c r="K64" s="31"/>
      <c r="L64" s="22"/>
      <c r="M64" s="24"/>
      <c r="N64" s="24"/>
      <c r="O64" s="24"/>
      <c r="P64" s="30"/>
      <c r="Q64" s="30"/>
      <c r="R64" s="24"/>
      <c r="S64" s="24"/>
      <c r="T64" s="24"/>
      <c r="U64" s="25">
        <f t="shared" si="25"/>
        <v>0</v>
      </c>
      <c r="V64" s="24"/>
      <c r="W64" s="24"/>
      <c r="X64" s="24"/>
      <c r="Y64" s="25">
        <f t="shared" si="26"/>
        <v>0</v>
      </c>
      <c r="Z64" s="24"/>
      <c r="AA64" s="24"/>
      <c r="AB64" s="24"/>
      <c r="AC64" s="25">
        <f t="shared" si="27"/>
        <v>0</v>
      </c>
      <c r="AD64" s="24"/>
      <c r="AE64" s="24"/>
      <c r="AF64" s="24"/>
      <c r="AG64" s="25">
        <f t="shared" si="28"/>
        <v>0</v>
      </c>
      <c r="AH64" s="25">
        <f t="shared" si="29"/>
        <v>0</v>
      </c>
      <c r="AI64" s="26">
        <f t="shared" si="30"/>
        <v>0</v>
      </c>
      <c r="AJ64" s="27">
        <f t="shared" si="24"/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outlineLevel="1" x14ac:dyDescent="0.25">
      <c r="A65" s="18">
        <v>8</v>
      </c>
      <c r="B65" s="19"/>
      <c r="C65" s="28"/>
      <c r="D65" s="29"/>
      <c r="E65" s="30"/>
      <c r="F65" s="22" t="s">
        <v>89</v>
      </c>
      <c r="G65" s="22" t="s">
        <v>892</v>
      </c>
      <c r="H65" s="29"/>
      <c r="I65" s="29"/>
      <c r="J65" s="128"/>
      <c r="K65" s="31">
        <f>1064288000-SUM(K58:K64)</f>
        <v>596163000</v>
      </c>
      <c r="L65" s="22"/>
      <c r="M65" s="24"/>
      <c r="N65" s="24"/>
      <c r="O65" s="24"/>
      <c r="P65" s="30"/>
      <c r="Q65" s="30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 t="shared" si="24"/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s="37" customFormat="1" ht="12.75" customHeight="1" x14ac:dyDescent="0.25">
      <c r="A66" s="117" t="s">
        <v>57</v>
      </c>
      <c r="B66" s="118"/>
      <c r="C66" s="119"/>
      <c r="D66" s="119"/>
      <c r="E66" s="119"/>
      <c r="F66" s="119"/>
      <c r="G66" s="119"/>
      <c r="H66" s="119"/>
      <c r="I66" s="120"/>
      <c r="J66" s="33">
        <f>SUM(J57)</f>
        <v>1071188000</v>
      </c>
      <c r="K66" s="33">
        <f>SUM(K58:K65)</f>
        <v>1064288000</v>
      </c>
      <c r="L66" s="32"/>
      <c r="M66" s="33">
        <f>SUM(M58:M65)</f>
        <v>0</v>
      </c>
      <c r="N66" s="33">
        <f>SUM(N58:N65)</f>
        <v>0</v>
      </c>
      <c r="O66" s="33">
        <f>SUM(O58:O65)</f>
        <v>0</v>
      </c>
      <c r="P66" s="34"/>
      <c r="Q66" s="35"/>
      <c r="R66" s="33">
        <f t="shared" ref="R66:AH66" si="31">SUM(R58:R65)</f>
        <v>0</v>
      </c>
      <c r="S66" s="33">
        <f t="shared" si="31"/>
        <v>0</v>
      </c>
      <c r="T66" s="33">
        <f t="shared" si="31"/>
        <v>0</v>
      </c>
      <c r="U66" s="33">
        <f t="shared" si="31"/>
        <v>0</v>
      </c>
      <c r="V66" s="33">
        <f t="shared" si="31"/>
        <v>0</v>
      </c>
      <c r="W66" s="33">
        <f t="shared" si="31"/>
        <v>23000000</v>
      </c>
      <c r="X66" s="33">
        <f t="shared" si="31"/>
        <v>445125000</v>
      </c>
      <c r="Y66" s="33">
        <f t="shared" si="31"/>
        <v>468125000</v>
      </c>
      <c r="Z66" s="33">
        <f t="shared" si="31"/>
        <v>0</v>
      </c>
      <c r="AA66" s="33">
        <f t="shared" si="31"/>
        <v>0</v>
      </c>
      <c r="AB66" s="33">
        <f t="shared" si="31"/>
        <v>0</v>
      </c>
      <c r="AC66" s="33">
        <f t="shared" si="31"/>
        <v>0</v>
      </c>
      <c r="AD66" s="33">
        <f t="shared" si="31"/>
        <v>0</v>
      </c>
      <c r="AE66" s="33">
        <f t="shared" si="31"/>
        <v>0</v>
      </c>
      <c r="AF66" s="33">
        <f t="shared" si="31"/>
        <v>0</v>
      </c>
      <c r="AG66" s="33">
        <f t="shared" si="31"/>
        <v>0</v>
      </c>
      <c r="AH66" s="33">
        <f t="shared" si="31"/>
        <v>468125000</v>
      </c>
      <c r="AI66" s="36">
        <f>IF(ISERROR(AH66/J66),0,AH66/J66)</f>
        <v>0.43701479105441809</v>
      </c>
      <c r="AJ66" s="36">
        <f>IF(ISERROR(AH66/$AH$199),0,AH66/$AH$199)</f>
        <v>5.1633052102092541E-2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x14ac:dyDescent="0.25">
      <c r="A67" s="129" t="s">
        <v>58</v>
      </c>
      <c r="B67" s="130"/>
      <c r="C67" s="130"/>
      <c r="D67" s="130"/>
      <c r="E67" s="131"/>
      <c r="F67" s="9"/>
      <c r="G67" s="10"/>
      <c r="H67" s="11"/>
      <c r="I67" s="11"/>
      <c r="J67" s="127">
        <v>1293300000</v>
      </c>
      <c r="K67" s="13"/>
      <c r="L67" s="14"/>
      <c r="M67" s="15"/>
      <c r="N67" s="15"/>
      <c r="O67" s="15"/>
      <c r="P67" s="10"/>
      <c r="Q67" s="16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7"/>
      <c r="AJ67" s="17"/>
    </row>
    <row r="68" spans="1:106" ht="12.75" customHeight="1" outlineLevel="1" x14ac:dyDescent="0.25">
      <c r="A68" s="18">
        <v>1</v>
      </c>
      <c r="B68" s="19"/>
      <c r="C68" s="20" t="s">
        <v>149</v>
      </c>
      <c r="D68" s="21">
        <v>45406</v>
      </c>
      <c r="E68" s="22" t="s">
        <v>150</v>
      </c>
      <c r="F68" s="22" t="s">
        <v>89</v>
      </c>
      <c r="G68" s="22" t="s">
        <v>892</v>
      </c>
      <c r="H68" s="21"/>
      <c r="I68" s="21"/>
      <c r="J68" s="141"/>
      <c r="K68" s="23">
        <v>151200000</v>
      </c>
      <c r="L68" s="22" t="s">
        <v>893</v>
      </c>
      <c r="M68" s="24"/>
      <c r="N68" s="24"/>
      <c r="O68" s="24"/>
      <c r="P68" s="22"/>
      <c r="Q68" s="22"/>
      <c r="R68" s="24"/>
      <c r="S68" s="24"/>
      <c r="T68" s="24"/>
      <c r="U68" s="25">
        <f>SUM(R68:T68)</f>
        <v>0</v>
      </c>
      <c r="V68" s="23">
        <v>151200000</v>
      </c>
      <c r="W68" s="24"/>
      <c r="X68" s="24"/>
      <c r="Y68" s="25">
        <f>SUM(V68:X68)</f>
        <v>151200000</v>
      </c>
      <c r="Z68" s="24"/>
      <c r="AA68" s="24"/>
      <c r="AB68" s="24"/>
      <c r="AC68" s="25">
        <f>SUM(Z68:AB68)</f>
        <v>0</v>
      </c>
      <c r="AD68" s="24"/>
      <c r="AE68" s="24"/>
      <c r="AF68" s="24"/>
      <c r="AG68" s="25">
        <f>SUM(AD68:AF68)</f>
        <v>0</v>
      </c>
      <c r="AH68" s="25">
        <f>SUM(U68,Y68,AC68,AG68)</f>
        <v>151200000</v>
      </c>
      <c r="AI68" s="26">
        <f>IF(ISERROR(AH68/J68),0,AH68/J68)</f>
        <v>0</v>
      </c>
      <c r="AJ68" s="27">
        <f t="shared" ref="AJ68:AJ77" si="32">IF(ISERROR(AH68/$AH$199),"-",AH68/$AH$199)</f>
        <v>1.6676993277087084E-2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outlineLevel="1" x14ac:dyDescent="0.25">
      <c r="A69" s="18">
        <v>2</v>
      </c>
      <c r="B69" s="19"/>
      <c r="C69" s="28" t="s">
        <v>151</v>
      </c>
      <c r="D69" s="29">
        <v>45407</v>
      </c>
      <c r="E69" s="22" t="s">
        <v>152</v>
      </c>
      <c r="F69" s="22" t="s">
        <v>89</v>
      </c>
      <c r="G69" s="22" t="s">
        <v>892</v>
      </c>
      <c r="H69" s="29"/>
      <c r="I69" s="29"/>
      <c r="J69" s="141"/>
      <c r="K69" s="31">
        <v>50400000</v>
      </c>
      <c r="L69" s="22" t="s">
        <v>893</v>
      </c>
      <c r="M69" s="24"/>
      <c r="N69" s="24"/>
      <c r="O69" s="24"/>
      <c r="P69" s="30"/>
      <c r="Q69" s="30"/>
      <c r="R69" s="24"/>
      <c r="S69" s="24"/>
      <c r="T69" s="24"/>
      <c r="U69" s="25">
        <f t="shared" ref="U69:U76" si="33">SUM(R69:T69)</f>
        <v>0</v>
      </c>
      <c r="V69" s="24"/>
      <c r="W69" s="31">
        <v>50400000</v>
      </c>
      <c r="X69" s="24"/>
      <c r="Y69" s="25">
        <f t="shared" ref="Y69:Y76" si="34">SUM(V69:X69)</f>
        <v>50400000</v>
      </c>
      <c r="Z69" s="24"/>
      <c r="AA69" s="24"/>
      <c r="AB69" s="24"/>
      <c r="AC69" s="25">
        <f t="shared" ref="AC69:AC76" si="35">SUM(Z69:AB69)</f>
        <v>0</v>
      </c>
      <c r="AD69" s="24"/>
      <c r="AE69" s="24"/>
      <c r="AF69" s="24"/>
      <c r="AG69" s="25">
        <f t="shared" ref="AG69:AG76" si="36">SUM(AD69:AF69)</f>
        <v>0</v>
      </c>
      <c r="AH69" s="25">
        <f t="shared" ref="AH69:AH76" si="37">SUM(U69,Y69,AC69,AG69)</f>
        <v>50400000</v>
      </c>
      <c r="AI69" s="26">
        <f t="shared" ref="AI69:AI76" si="38">IF(ISERROR(AH69/J69),0,AH69/J69)</f>
        <v>0</v>
      </c>
      <c r="AJ69" s="27">
        <f t="shared" si="32"/>
        <v>5.5589977590290284E-3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8">
        <v>3</v>
      </c>
      <c r="B70" s="19"/>
      <c r="C70" s="28" t="s">
        <v>153</v>
      </c>
      <c r="D70" s="29">
        <v>45412</v>
      </c>
      <c r="E70" s="22" t="s">
        <v>154</v>
      </c>
      <c r="F70" s="22" t="s">
        <v>89</v>
      </c>
      <c r="G70" s="22" t="s">
        <v>892</v>
      </c>
      <c r="H70" s="29"/>
      <c r="I70" s="29"/>
      <c r="J70" s="141"/>
      <c r="K70" s="31">
        <v>201600000</v>
      </c>
      <c r="L70" s="22" t="s">
        <v>893</v>
      </c>
      <c r="M70" s="24"/>
      <c r="N70" s="24"/>
      <c r="O70" s="24"/>
      <c r="P70" s="30"/>
      <c r="Q70" s="30"/>
      <c r="R70" s="24"/>
      <c r="S70" s="24"/>
      <c r="T70" s="24"/>
      <c r="U70" s="25">
        <f t="shared" si="33"/>
        <v>0</v>
      </c>
      <c r="V70" s="24"/>
      <c r="W70" s="31">
        <v>201600000</v>
      </c>
      <c r="X70" s="24"/>
      <c r="Y70" s="25">
        <f t="shared" si="34"/>
        <v>201600000</v>
      </c>
      <c r="Z70" s="24"/>
      <c r="AA70" s="24"/>
      <c r="AB70" s="24"/>
      <c r="AC70" s="25">
        <f t="shared" si="35"/>
        <v>0</v>
      </c>
      <c r="AD70" s="24"/>
      <c r="AE70" s="24"/>
      <c r="AF70" s="24"/>
      <c r="AG70" s="25">
        <f t="shared" si="36"/>
        <v>0</v>
      </c>
      <c r="AH70" s="25">
        <f t="shared" si="37"/>
        <v>201600000</v>
      </c>
      <c r="AI70" s="26">
        <f t="shared" si="38"/>
        <v>0</v>
      </c>
      <c r="AJ70" s="27">
        <f t="shared" si="32"/>
        <v>2.2235991036116114E-2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outlineLevel="1" x14ac:dyDescent="0.25">
      <c r="A71" s="18">
        <v>4</v>
      </c>
      <c r="B71" s="19"/>
      <c r="C71" s="28" t="s">
        <v>155</v>
      </c>
      <c r="D71" s="29">
        <v>45421</v>
      </c>
      <c r="E71" s="22" t="s">
        <v>156</v>
      </c>
      <c r="F71" s="22" t="s">
        <v>89</v>
      </c>
      <c r="G71" s="22" t="s">
        <v>892</v>
      </c>
      <c r="H71" s="29"/>
      <c r="I71" s="29"/>
      <c r="J71" s="141"/>
      <c r="K71" s="31">
        <v>151200000</v>
      </c>
      <c r="L71" s="22" t="s">
        <v>893</v>
      </c>
      <c r="M71" s="24"/>
      <c r="N71" s="24"/>
      <c r="O71" s="24"/>
      <c r="P71" s="30"/>
      <c r="Q71" s="30"/>
      <c r="R71" s="24"/>
      <c r="S71" s="24"/>
      <c r="T71" s="24"/>
      <c r="U71" s="25">
        <f t="shared" si="33"/>
        <v>0</v>
      </c>
      <c r="V71" s="24"/>
      <c r="W71" s="98">
        <v>151200000</v>
      </c>
      <c r="X71" s="96"/>
      <c r="Y71" s="25">
        <f t="shared" si="34"/>
        <v>151200000</v>
      </c>
      <c r="Z71" s="24"/>
      <c r="AA71" s="24"/>
      <c r="AB71" s="24"/>
      <c r="AC71" s="25">
        <f t="shared" si="35"/>
        <v>0</v>
      </c>
      <c r="AD71" s="24"/>
      <c r="AE71" s="24"/>
      <c r="AF71" s="24"/>
      <c r="AG71" s="25">
        <f t="shared" si="36"/>
        <v>0</v>
      </c>
      <c r="AH71" s="25">
        <f t="shared" si="37"/>
        <v>151200000</v>
      </c>
      <c r="AI71" s="26">
        <f t="shared" si="38"/>
        <v>0</v>
      </c>
      <c r="AJ71" s="27">
        <f t="shared" si="32"/>
        <v>1.6676993277087084E-2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outlineLevel="1" x14ac:dyDescent="0.25">
      <c r="A72" s="18">
        <v>5</v>
      </c>
      <c r="B72" s="19"/>
      <c r="C72" s="28" t="s">
        <v>157</v>
      </c>
      <c r="D72" s="29">
        <v>45422</v>
      </c>
      <c r="E72" s="22" t="s">
        <v>156</v>
      </c>
      <c r="F72" s="22" t="s">
        <v>89</v>
      </c>
      <c r="G72" s="22" t="s">
        <v>892</v>
      </c>
      <c r="H72" s="29"/>
      <c r="I72" s="29"/>
      <c r="J72" s="141"/>
      <c r="K72" s="31">
        <v>18000000</v>
      </c>
      <c r="L72" s="22" t="s">
        <v>893</v>
      </c>
      <c r="M72" s="24"/>
      <c r="N72" s="24"/>
      <c r="O72" s="24"/>
      <c r="P72" s="30"/>
      <c r="Q72" s="30"/>
      <c r="R72" s="24"/>
      <c r="S72" s="24"/>
      <c r="T72" s="24"/>
      <c r="U72" s="25">
        <f t="shared" si="33"/>
        <v>0</v>
      </c>
      <c r="V72" s="24"/>
      <c r="W72" s="99">
        <v>18000000</v>
      </c>
      <c r="X72" s="97"/>
      <c r="Y72" s="25">
        <f t="shared" si="34"/>
        <v>18000000</v>
      </c>
      <c r="Z72" s="24"/>
      <c r="AA72" s="24"/>
      <c r="AB72" s="24"/>
      <c r="AC72" s="25">
        <f t="shared" si="35"/>
        <v>0</v>
      </c>
      <c r="AD72" s="24"/>
      <c r="AE72" s="24"/>
      <c r="AF72" s="24"/>
      <c r="AG72" s="25">
        <f t="shared" si="36"/>
        <v>0</v>
      </c>
      <c r="AH72" s="25">
        <f t="shared" si="37"/>
        <v>18000000</v>
      </c>
      <c r="AI72" s="26">
        <f t="shared" si="38"/>
        <v>0</v>
      </c>
      <c r="AJ72" s="27">
        <f t="shared" si="32"/>
        <v>1.9853563425103675E-3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customHeight="1" outlineLevel="1" x14ac:dyDescent="0.25">
      <c r="A73" s="18">
        <v>6</v>
      </c>
      <c r="B73" s="19"/>
      <c r="C73" s="28" t="s">
        <v>158</v>
      </c>
      <c r="D73" s="29">
        <v>45414</v>
      </c>
      <c r="E73" s="22" t="s">
        <v>154</v>
      </c>
      <c r="F73" s="22" t="s">
        <v>89</v>
      </c>
      <c r="G73" s="22" t="s">
        <v>892</v>
      </c>
      <c r="H73" s="29"/>
      <c r="I73" s="29"/>
      <c r="J73" s="141"/>
      <c r="K73" s="31">
        <v>18000000</v>
      </c>
      <c r="L73" s="22" t="s">
        <v>893</v>
      </c>
      <c r="M73" s="24"/>
      <c r="N73" s="24"/>
      <c r="O73" s="24"/>
      <c r="P73" s="30"/>
      <c r="Q73" s="30"/>
      <c r="R73" s="24"/>
      <c r="S73" s="24"/>
      <c r="T73" s="24"/>
      <c r="U73" s="25">
        <f t="shared" si="33"/>
        <v>0</v>
      </c>
      <c r="V73" s="24"/>
      <c r="W73" s="99">
        <v>18000000</v>
      </c>
      <c r="X73" s="97"/>
      <c r="Y73" s="25">
        <f t="shared" si="34"/>
        <v>18000000</v>
      </c>
      <c r="Z73" s="24"/>
      <c r="AA73" s="24"/>
      <c r="AB73" s="24"/>
      <c r="AC73" s="25">
        <f t="shared" si="35"/>
        <v>0</v>
      </c>
      <c r="AD73" s="24"/>
      <c r="AE73" s="24"/>
      <c r="AF73" s="24"/>
      <c r="AG73" s="25">
        <f t="shared" si="36"/>
        <v>0</v>
      </c>
      <c r="AH73" s="25">
        <f t="shared" si="37"/>
        <v>18000000</v>
      </c>
      <c r="AI73" s="26">
        <f t="shared" si="38"/>
        <v>0</v>
      </c>
      <c r="AJ73" s="27">
        <f t="shared" si="32"/>
        <v>1.9853563425103675E-3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customHeight="1" outlineLevel="1" x14ac:dyDescent="0.25">
      <c r="A74" s="18">
        <v>7</v>
      </c>
      <c r="B74" s="19"/>
      <c r="C74" s="28" t="s">
        <v>159</v>
      </c>
      <c r="D74" s="29">
        <v>45442</v>
      </c>
      <c r="E74" s="30" t="s">
        <v>160</v>
      </c>
      <c r="F74" s="22" t="s">
        <v>89</v>
      </c>
      <c r="G74" s="22" t="s">
        <v>892</v>
      </c>
      <c r="H74" s="29"/>
      <c r="I74" s="29"/>
      <c r="J74" s="141"/>
      <c r="K74" s="31">
        <v>24150000</v>
      </c>
      <c r="L74" s="22" t="s">
        <v>893</v>
      </c>
      <c r="M74" s="24"/>
      <c r="N74" s="24"/>
      <c r="O74" s="24"/>
      <c r="P74" s="30"/>
      <c r="Q74" s="30"/>
      <c r="R74" s="24"/>
      <c r="S74" s="24"/>
      <c r="T74" s="24"/>
      <c r="U74" s="25">
        <f t="shared" si="33"/>
        <v>0</v>
      </c>
      <c r="V74" s="24"/>
      <c r="W74" s="99">
        <v>24150000</v>
      </c>
      <c r="X74" s="97"/>
      <c r="Y74" s="25">
        <f t="shared" si="34"/>
        <v>24150000</v>
      </c>
      <c r="Z74" s="24"/>
      <c r="AA74" s="24"/>
      <c r="AB74" s="24"/>
      <c r="AC74" s="25">
        <f t="shared" si="35"/>
        <v>0</v>
      </c>
      <c r="AD74" s="24"/>
      <c r="AE74" s="24"/>
      <c r="AF74" s="24"/>
      <c r="AG74" s="25">
        <f t="shared" si="36"/>
        <v>0</v>
      </c>
      <c r="AH74" s="25">
        <f t="shared" si="37"/>
        <v>24150000</v>
      </c>
      <c r="AI74" s="26">
        <f t="shared" si="38"/>
        <v>0</v>
      </c>
      <c r="AJ74" s="27">
        <f t="shared" si="32"/>
        <v>2.6636864262014094E-3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customHeight="1" outlineLevel="1" x14ac:dyDescent="0.25">
      <c r="A75" s="18">
        <v>8</v>
      </c>
      <c r="B75" s="19"/>
      <c r="C75" s="28" t="s">
        <v>161</v>
      </c>
      <c r="D75" s="29">
        <v>45442</v>
      </c>
      <c r="E75" s="30" t="s">
        <v>160</v>
      </c>
      <c r="F75" s="22" t="s">
        <v>89</v>
      </c>
      <c r="G75" s="22" t="s">
        <v>892</v>
      </c>
      <c r="H75" s="29"/>
      <c r="I75" s="29"/>
      <c r="J75" s="141"/>
      <c r="K75" s="31">
        <v>119280000</v>
      </c>
      <c r="L75" s="22" t="s">
        <v>893</v>
      </c>
      <c r="M75" s="24"/>
      <c r="N75" s="24"/>
      <c r="O75" s="24"/>
      <c r="P75" s="30"/>
      <c r="Q75" s="30"/>
      <c r="R75" s="24"/>
      <c r="S75" s="24"/>
      <c r="T75" s="24"/>
      <c r="U75" s="25">
        <f t="shared" si="33"/>
        <v>0</v>
      </c>
      <c r="V75" s="24"/>
      <c r="W75" s="14"/>
      <c r="X75" s="99">
        <v>119280000</v>
      </c>
      <c r="Y75" s="25">
        <f>SUM(V75:X75)</f>
        <v>119280000</v>
      </c>
      <c r="Z75" s="24"/>
      <c r="AA75" s="24"/>
      <c r="AB75" s="24"/>
      <c r="AC75" s="25">
        <f t="shared" si="35"/>
        <v>0</v>
      </c>
      <c r="AD75" s="24"/>
      <c r="AE75" s="24"/>
      <c r="AF75" s="24"/>
      <c r="AG75" s="25">
        <f t="shared" si="36"/>
        <v>0</v>
      </c>
      <c r="AH75" s="25">
        <f t="shared" si="37"/>
        <v>119280000</v>
      </c>
      <c r="AI75" s="26">
        <f t="shared" si="38"/>
        <v>0</v>
      </c>
      <c r="AJ75" s="27">
        <f t="shared" si="32"/>
        <v>1.3156294696368701E-2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2.75" customHeight="1" outlineLevel="1" x14ac:dyDescent="0.25">
      <c r="A76" s="18">
        <v>9</v>
      </c>
      <c r="B76" s="19"/>
      <c r="C76" s="28" t="s">
        <v>162</v>
      </c>
      <c r="D76" s="29">
        <v>45455</v>
      </c>
      <c r="E76" s="22" t="s">
        <v>156</v>
      </c>
      <c r="F76" s="22" t="s">
        <v>89</v>
      </c>
      <c r="G76" s="22" t="s">
        <v>892</v>
      </c>
      <c r="H76" s="29"/>
      <c r="I76" s="29"/>
      <c r="J76" s="141"/>
      <c r="K76" s="31">
        <v>18000000</v>
      </c>
      <c r="L76" s="22" t="s">
        <v>893</v>
      </c>
      <c r="M76" s="24"/>
      <c r="N76" s="24"/>
      <c r="O76" s="24"/>
      <c r="P76" s="30"/>
      <c r="Q76" s="30"/>
      <c r="R76" s="24"/>
      <c r="S76" s="24"/>
      <c r="T76" s="24"/>
      <c r="U76" s="25">
        <f t="shared" si="33"/>
        <v>0</v>
      </c>
      <c r="V76" s="24"/>
      <c r="W76" s="97"/>
      <c r="X76" s="99">
        <v>18000000</v>
      </c>
      <c r="Y76" s="25">
        <f t="shared" si="34"/>
        <v>18000000</v>
      </c>
      <c r="Z76" s="24"/>
      <c r="AA76" s="24"/>
      <c r="AB76" s="24"/>
      <c r="AC76" s="25">
        <f t="shared" si="35"/>
        <v>0</v>
      </c>
      <c r="AD76" s="24"/>
      <c r="AE76" s="24"/>
      <c r="AF76" s="24"/>
      <c r="AG76" s="25">
        <f t="shared" si="36"/>
        <v>0</v>
      </c>
      <c r="AH76" s="25">
        <f t="shared" si="37"/>
        <v>18000000</v>
      </c>
      <c r="AI76" s="26">
        <f t="shared" si="38"/>
        <v>0</v>
      </c>
      <c r="AJ76" s="27">
        <f t="shared" si="32"/>
        <v>1.9853563425103675E-3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2.75" customHeight="1" outlineLevel="1" x14ac:dyDescent="0.25">
      <c r="A77" s="18">
        <v>10</v>
      </c>
      <c r="B77" s="19"/>
      <c r="C77" s="28"/>
      <c r="D77" s="29"/>
      <c r="E77" s="30"/>
      <c r="F77" s="22" t="s">
        <v>89</v>
      </c>
      <c r="G77" s="22" t="s">
        <v>892</v>
      </c>
      <c r="H77" s="29"/>
      <c r="I77" s="29"/>
      <c r="J77" s="128"/>
      <c r="K77" s="31">
        <f>1276050000-SUM(K68:K76)</f>
        <v>524220000</v>
      </c>
      <c r="L77" s="22" t="s">
        <v>893</v>
      </c>
      <c r="M77" s="24"/>
      <c r="N77" s="24"/>
      <c r="O77" s="24"/>
      <c r="P77" s="30"/>
      <c r="Q77" s="30"/>
      <c r="R77" s="24"/>
      <c r="S77" s="24"/>
      <c r="T77" s="24"/>
      <c r="U77" s="25">
        <f>SUM(R77:T77)</f>
        <v>0</v>
      </c>
      <c r="V77" s="24"/>
      <c r="W77" s="24"/>
      <c r="X77" s="23"/>
      <c r="Y77" s="25">
        <f>SUM(V77:X77)</f>
        <v>0</v>
      </c>
      <c r="Z77" s="24"/>
      <c r="AA77" s="24"/>
      <c r="AB77" s="24"/>
      <c r="AC77" s="25">
        <f>SUM(Z77:AB77)</f>
        <v>0</v>
      </c>
      <c r="AD77" s="24"/>
      <c r="AE77" s="24"/>
      <c r="AF77" s="24"/>
      <c r="AG77" s="25">
        <f>SUM(AD77:AF77)</f>
        <v>0</v>
      </c>
      <c r="AH77" s="25">
        <f>SUM(U77,Y77,AC77,AG77)</f>
        <v>0</v>
      </c>
      <c r="AI77" s="26">
        <f>IF(ISERROR(AH77/J77),0,AH77/J77)</f>
        <v>0</v>
      </c>
      <c r="AJ77" s="27">
        <f t="shared" si="32"/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s="37" customFormat="1" ht="12.75" customHeight="1" x14ac:dyDescent="0.25">
      <c r="A78" s="117" t="s">
        <v>59</v>
      </c>
      <c r="B78" s="118"/>
      <c r="C78" s="119"/>
      <c r="D78" s="119"/>
      <c r="E78" s="119"/>
      <c r="F78" s="119"/>
      <c r="G78" s="119"/>
      <c r="H78" s="119"/>
      <c r="I78" s="120"/>
      <c r="J78" s="33">
        <f>SUM(J67)</f>
        <v>1293300000</v>
      </c>
      <c r="K78" s="33">
        <f>SUM(K68:K77)</f>
        <v>1276050000</v>
      </c>
      <c r="L78" s="32"/>
      <c r="M78" s="33">
        <f>SUM(M68:M77)</f>
        <v>0</v>
      </c>
      <c r="N78" s="33">
        <f>SUM(N68:N77)</f>
        <v>0</v>
      </c>
      <c r="O78" s="33">
        <f>SUM(O68:O77)</f>
        <v>0</v>
      </c>
      <c r="P78" s="34"/>
      <c r="Q78" s="35"/>
      <c r="R78" s="33">
        <f t="shared" ref="R78:AH78" si="39">SUM(R68:R77)</f>
        <v>0</v>
      </c>
      <c r="S78" s="33">
        <f t="shared" si="39"/>
        <v>0</v>
      </c>
      <c r="T78" s="33">
        <f t="shared" si="39"/>
        <v>0</v>
      </c>
      <c r="U78" s="33">
        <f t="shared" si="39"/>
        <v>0</v>
      </c>
      <c r="V78" s="33">
        <f t="shared" si="39"/>
        <v>151200000</v>
      </c>
      <c r="W78" s="33">
        <f t="shared" si="39"/>
        <v>463350000</v>
      </c>
      <c r="X78" s="33">
        <f t="shared" si="39"/>
        <v>137280000</v>
      </c>
      <c r="Y78" s="33">
        <f t="shared" si="39"/>
        <v>751830000</v>
      </c>
      <c r="Z78" s="33">
        <f t="shared" si="39"/>
        <v>0</v>
      </c>
      <c r="AA78" s="33">
        <f t="shared" si="39"/>
        <v>0</v>
      </c>
      <c r="AB78" s="33">
        <f t="shared" si="39"/>
        <v>0</v>
      </c>
      <c r="AC78" s="33">
        <f t="shared" si="39"/>
        <v>0</v>
      </c>
      <c r="AD78" s="33">
        <f t="shared" si="39"/>
        <v>0</v>
      </c>
      <c r="AE78" s="33">
        <f t="shared" si="39"/>
        <v>0</v>
      </c>
      <c r="AF78" s="33">
        <f t="shared" si="39"/>
        <v>0</v>
      </c>
      <c r="AG78" s="33">
        <f t="shared" si="39"/>
        <v>0</v>
      </c>
      <c r="AH78" s="33">
        <f t="shared" si="39"/>
        <v>751830000</v>
      </c>
      <c r="AI78" s="36">
        <f>IF(ISERROR(AH78/J78),0,AH78/J78)</f>
        <v>0.5813268383205753</v>
      </c>
      <c r="AJ78" s="36">
        <f>IF(ISERROR(AH78/$AH$199),0,AH78/$AH$199)</f>
        <v>8.2925025499420518E-2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2.75" customHeight="1" x14ac:dyDescent="0.25">
      <c r="A79" s="129" t="s">
        <v>60</v>
      </c>
      <c r="B79" s="130"/>
      <c r="C79" s="130"/>
      <c r="D79" s="130"/>
      <c r="E79" s="131"/>
      <c r="F79" s="9"/>
      <c r="G79" s="10"/>
      <c r="H79" s="11"/>
      <c r="I79" s="11"/>
      <c r="J79" s="127">
        <v>1246000000</v>
      </c>
      <c r="K79" s="13"/>
      <c r="L79" s="14"/>
      <c r="M79" s="15"/>
      <c r="N79" s="15"/>
      <c r="O79" s="15"/>
      <c r="P79" s="10"/>
      <c r="Q79" s="16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7"/>
      <c r="AJ79" s="17"/>
    </row>
    <row r="80" spans="1:106" ht="12.75" customHeight="1" outlineLevel="1" x14ac:dyDescent="0.25">
      <c r="A80" s="18">
        <v>1</v>
      </c>
      <c r="B80" s="19"/>
      <c r="C80" s="20" t="s">
        <v>163</v>
      </c>
      <c r="D80" s="21">
        <v>45419</v>
      </c>
      <c r="E80" s="22" t="s">
        <v>164</v>
      </c>
      <c r="F80" s="22" t="s">
        <v>89</v>
      </c>
      <c r="G80" s="22" t="s">
        <v>892</v>
      </c>
      <c r="H80" s="21"/>
      <c r="I80" s="21"/>
      <c r="J80" s="141"/>
      <c r="K80" s="23">
        <v>34500000</v>
      </c>
      <c r="L80" s="22" t="s">
        <v>893</v>
      </c>
      <c r="M80" s="24"/>
      <c r="N80" s="24"/>
      <c r="O80" s="24"/>
      <c r="P80" s="22"/>
      <c r="Q80" s="22"/>
      <c r="R80" s="24"/>
      <c r="S80" s="24"/>
      <c r="T80" s="24"/>
      <c r="U80" s="25">
        <f>SUM(R80:T80)</f>
        <v>0</v>
      </c>
      <c r="V80" s="24"/>
      <c r="W80" s="23">
        <v>34500000</v>
      </c>
      <c r="X80" s="23"/>
      <c r="Y80" s="25">
        <f>SUM(V80:X80)</f>
        <v>34500000</v>
      </c>
      <c r="Z80" s="24"/>
      <c r="AA80" s="24"/>
      <c r="AB80" s="24"/>
      <c r="AC80" s="25">
        <f>SUM(Z80:AB80)</f>
        <v>0</v>
      </c>
      <c r="AD80" s="24"/>
      <c r="AE80" s="24"/>
      <c r="AF80" s="24"/>
      <c r="AG80" s="25">
        <f>SUM(AD80:AF80)</f>
        <v>0</v>
      </c>
      <c r="AH80" s="25">
        <f>SUM(U80,Y80,AC80,AG80)</f>
        <v>34500000</v>
      </c>
      <c r="AI80" s="26">
        <f>IF(ISERROR(AH80/J80),0,AH80/J80)</f>
        <v>0</v>
      </c>
      <c r="AJ80" s="27">
        <f t="shared" ref="AJ80:AJ95" si="40">IF(ISERROR(AH80/$AH$199),"-",AH80/$AH$199)</f>
        <v>3.8052663231448705E-3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2.75" customHeight="1" outlineLevel="1" x14ac:dyDescent="0.25">
      <c r="A81" s="18">
        <v>2</v>
      </c>
      <c r="B81" s="19"/>
      <c r="C81" s="28" t="s">
        <v>165</v>
      </c>
      <c r="D81" s="21">
        <v>45419</v>
      </c>
      <c r="E81" s="30" t="s">
        <v>166</v>
      </c>
      <c r="F81" s="22" t="s">
        <v>89</v>
      </c>
      <c r="G81" s="22" t="s">
        <v>892</v>
      </c>
      <c r="H81" s="29"/>
      <c r="I81" s="29"/>
      <c r="J81" s="141"/>
      <c r="K81" s="31">
        <v>50400000</v>
      </c>
      <c r="L81" s="22" t="s">
        <v>893</v>
      </c>
      <c r="M81" s="24"/>
      <c r="N81" s="24"/>
      <c r="O81" s="24"/>
      <c r="P81" s="30"/>
      <c r="Q81" s="30"/>
      <c r="R81" s="24"/>
      <c r="S81" s="24"/>
      <c r="T81" s="24"/>
      <c r="U81" s="25">
        <f t="shared" ref="U81:U94" si="41">SUM(R81:T81)</f>
        <v>0</v>
      </c>
      <c r="V81" s="24"/>
      <c r="W81" s="31">
        <v>50400000</v>
      </c>
      <c r="X81" s="31"/>
      <c r="Y81" s="25">
        <f t="shared" ref="Y81:Y94" si="42">SUM(V81:X81)</f>
        <v>50400000</v>
      </c>
      <c r="Z81" s="24"/>
      <c r="AA81" s="24"/>
      <c r="AB81" s="24"/>
      <c r="AC81" s="25">
        <f t="shared" ref="AC81:AC94" si="43">SUM(Z81:AB81)</f>
        <v>0</v>
      </c>
      <c r="AD81" s="24"/>
      <c r="AE81" s="24"/>
      <c r="AF81" s="24"/>
      <c r="AG81" s="25">
        <f t="shared" ref="AG81:AG94" si="44">SUM(AD81:AF81)</f>
        <v>0</v>
      </c>
      <c r="AH81" s="25">
        <f t="shared" ref="AH81:AH94" si="45">SUM(U81,Y81,AC81,AG81)</f>
        <v>50400000</v>
      </c>
      <c r="AI81" s="26">
        <f t="shared" ref="AI81:AI94" si="46">IF(ISERROR(AH81/J81),0,AH81/J81)</f>
        <v>0</v>
      </c>
      <c r="AJ81" s="27">
        <f t="shared" si="40"/>
        <v>5.5589977590290284E-3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2.75" customHeight="1" outlineLevel="1" x14ac:dyDescent="0.25">
      <c r="A82" s="18">
        <v>3</v>
      </c>
      <c r="B82" s="19"/>
      <c r="C82" s="28" t="s">
        <v>167</v>
      </c>
      <c r="D82" s="29">
        <v>45428</v>
      </c>
      <c r="E82" s="30" t="s">
        <v>168</v>
      </c>
      <c r="F82" s="22" t="s">
        <v>89</v>
      </c>
      <c r="G82" s="22" t="s">
        <v>892</v>
      </c>
      <c r="H82" s="29"/>
      <c r="I82" s="29"/>
      <c r="J82" s="141"/>
      <c r="K82" s="31">
        <v>100800000</v>
      </c>
      <c r="L82" s="22" t="s">
        <v>893</v>
      </c>
      <c r="M82" s="24"/>
      <c r="N82" s="24"/>
      <c r="O82" s="24"/>
      <c r="P82" s="30"/>
      <c r="Q82" s="30"/>
      <c r="R82" s="24"/>
      <c r="S82" s="24"/>
      <c r="T82" s="24"/>
      <c r="U82" s="25">
        <f t="shared" si="41"/>
        <v>0</v>
      </c>
      <c r="V82" s="24"/>
      <c r="W82" s="31">
        <v>100800000</v>
      </c>
      <c r="X82" s="31"/>
      <c r="Y82" s="25">
        <f t="shared" si="42"/>
        <v>100800000</v>
      </c>
      <c r="Z82" s="24"/>
      <c r="AA82" s="24"/>
      <c r="AB82" s="24"/>
      <c r="AC82" s="25">
        <f t="shared" si="43"/>
        <v>0</v>
      </c>
      <c r="AD82" s="24"/>
      <c r="AE82" s="24"/>
      <c r="AF82" s="24"/>
      <c r="AG82" s="25">
        <f t="shared" si="44"/>
        <v>0</v>
      </c>
      <c r="AH82" s="25">
        <f t="shared" si="45"/>
        <v>100800000</v>
      </c>
      <c r="AI82" s="26">
        <f t="shared" si="46"/>
        <v>0</v>
      </c>
      <c r="AJ82" s="27">
        <f t="shared" si="40"/>
        <v>1.1117995518058057E-2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2.75" customHeight="1" outlineLevel="1" x14ac:dyDescent="0.25">
      <c r="A83" s="18">
        <v>4</v>
      </c>
      <c r="B83" s="19"/>
      <c r="C83" s="28" t="s">
        <v>169</v>
      </c>
      <c r="D83" s="29">
        <v>45441</v>
      </c>
      <c r="E83" s="30" t="s">
        <v>170</v>
      </c>
      <c r="F83" s="22" t="s">
        <v>89</v>
      </c>
      <c r="G83" s="22" t="s">
        <v>892</v>
      </c>
      <c r="H83" s="29"/>
      <c r="I83" s="29"/>
      <c r="J83" s="141"/>
      <c r="K83" s="31">
        <v>117530000</v>
      </c>
      <c r="L83" s="22" t="s">
        <v>893</v>
      </c>
      <c r="M83" s="24"/>
      <c r="N83" s="24"/>
      <c r="O83" s="24"/>
      <c r="P83" s="30"/>
      <c r="Q83" s="30"/>
      <c r="R83" s="24"/>
      <c r="S83" s="24"/>
      <c r="T83" s="24"/>
      <c r="U83" s="25">
        <f t="shared" si="41"/>
        <v>0</v>
      </c>
      <c r="V83" s="24"/>
      <c r="W83" s="24"/>
      <c r="X83" s="31">
        <v>117530000</v>
      </c>
      <c r="Y83" s="25">
        <f t="shared" si="42"/>
        <v>117530000</v>
      </c>
      <c r="Z83" s="24"/>
      <c r="AA83" s="24"/>
      <c r="AB83" s="24"/>
      <c r="AC83" s="25">
        <f t="shared" si="43"/>
        <v>0</v>
      </c>
      <c r="AD83" s="24"/>
      <c r="AE83" s="24"/>
      <c r="AF83" s="24"/>
      <c r="AG83" s="25">
        <f t="shared" si="44"/>
        <v>0</v>
      </c>
      <c r="AH83" s="25">
        <f t="shared" si="45"/>
        <v>117530000</v>
      </c>
      <c r="AI83" s="26">
        <f t="shared" si="46"/>
        <v>0</v>
      </c>
      <c r="AJ83" s="27">
        <f t="shared" si="40"/>
        <v>1.296327394084686E-2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2.75" customHeight="1" outlineLevel="1" x14ac:dyDescent="0.25">
      <c r="A84" s="18">
        <v>5</v>
      </c>
      <c r="B84" s="19"/>
      <c r="C84" s="28" t="s">
        <v>171</v>
      </c>
      <c r="D84" s="29">
        <v>45446</v>
      </c>
      <c r="E84" s="22" t="s">
        <v>164</v>
      </c>
      <c r="F84" s="22" t="s">
        <v>89</v>
      </c>
      <c r="G84" s="22" t="s">
        <v>892</v>
      </c>
      <c r="H84" s="29"/>
      <c r="I84" s="29"/>
      <c r="J84" s="141"/>
      <c r="K84" s="31">
        <v>50400000</v>
      </c>
      <c r="L84" s="22" t="s">
        <v>893</v>
      </c>
      <c r="M84" s="24"/>
      <c r="N84" s="24"/>
      <c r="O84" s="24"/>
      <c r="P84" s="30"/>
      <c r="Q84" s="30"/>
      <c r="R84" s="24"/>
      <c r="S84" s="24"/>
      <c r="T84" s="24"/>
      <c r="U84" s="25">
        <f t="shared" si="41"/>
        <v>0</v>
      </c>
      <c r="V84" s="24"/>
      <c r="W84" s="24"/>
      <c r="X84" s="31">
        <v>50400000</v>
      </c>
      <c r="Y84" s="25">
        <f t="shared" si="42"/>
        <v>50400000</v>
      </c>
      <c r="Z84" s="24"/>
      <c r="AA84" s="24"/>
      <c r="AB84" s="24"/>
      <c r="AC84" s="25">
        <f t="shared" si="43"/>
        <v>0</v>
      </c>
      <c r="AD84" s="24"/>
      <c r="AE84" s="24"/>
      <c r="AF84" s="24"/>
      <c r="AG84" s="25">
        <f t="shared" si="44"/>
        <v>0</v>
      </c>
      <c r="AH84" s="25">
        <f t="shared" si="45"/>
        <v>50400000</v>
      </c>
      <c r="AI84" s="26">
        <f t="shared" si="46"/>
        <v>0</v>
      </c>
      <c r="AJ84" s="27">
        <f t="shared" si="40"/>
        <v>5.5589977590290284E-3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outlineLevel="1" x14ac:dyDescent="0.25">
      <c r="A85" s="18">
        <v>6</v>
      </c>
      <c r="B85" s="19"/>
      <c r="C85" s="28" t="s">
        <v>172</v>
      </c>
      <c r="D85" s="29">
        <v>45447</v>
      </c>
      <c r="E85" s="30" t="s">
        <v>168</v>
      </c>
      <c r="F85" s="22" t="s">
        <v>89</v>
      </c>
      <c r="G85" s="22" t="s">
        <v>892</v>
      </c>
      <c r="H85" s="29"/>
      <c r="I85" s="29"/>
      <c r="J85" s="141"/>
      <c r="K85" s="31">
        <v>105850000</v>
      </c>
      <c r="L85" s="22" t="s">
        <v>893</v>
      </c>
      <c r="M85" s="24"/>
      <c r="N85" s="24"/>
      <c r="O85" s="24"/>
      <c r="P85" s="30"/>
      <c r="Q85" s="30"/>
      <c r="R85" s="24"/>
      <c r="S85" s="24"/>
      <c r="T85" s="24"/>
      <c r="U85" s="25">
        <f t="shared" si="41"/>
        <v>0</v>
      </c>
      <c r="V85" s="24"/>
      <c r="W85" s="24"/>
      <c r="X85" s="31">
        <v>105850000</v>
      </c>
      <c r="Y85" s="25">
        <f t="shared" si="42"/>
        <v>105850000</v>
      </c>
      <c r="Z85" s="24"/>
      <c r="AA85" s="24"/>
      <c r="AB85" s="24"/>
      <c r="AC85" s="25">
        <f t="shared" si="43"/>
        <v>0</v>
      </c>
      <c r="AD85" s="24"/>
      <c r="AE85" s="24"/>
      <c r="AF85" s="24"/>
      <c r="AG85" s="25">
        <f t="shared" si="44"/>
        <v>0</v>
      </c>
      <c r="AH85" s="25">
        <f t="shared" si="45"/>
        <v>105850000</v>
      </c>
      <c r="AI85" s="26">
        <f t="shared" si="46"/>
        <v>0</v>
      </c>
      <c r="AJ85" s="27">
        <f t="shared" si="40"/>
        <v>1.1674998269706799E-2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12.75" customHeight="1" outlineLevel="1" x14ac:dyDescent="0.25">
      <c r="A86" s="18">
        <v>7</v>
      </c>
      <c r="B86" s="19"/>
      <c r="C86" s="28" t="s">
        <v>173</v>
      </c>
      <c r="D86" s="29">
        <v>45443</v>
      </c>
      <c r="E86" s="30" t="s">
        <v>170</v>
      </c>
      <c r="F86" s="22" t="s">
        <v>89</v>
      </c>
      <c r="G86" s="22" t="s">
        <v>892</v>
      </c>
      <c r="H86" s="29"/>
      <c r="I86" s="29"/>
      <c r="J86" s="141"/>
      <c r="K86" s="31">
        <v>35280000</v>
      </c>
      <c r="L86" s="22" t="s">
        <v>893</v>
      </c>
      <c r="M86" s="24"/>
      <c r="N86" s="24"/>
      <c r="O86" s="24"/>
      <c r="P86" s="30"/>
      <c r="Q86" s="30"/>
      <c r="R86" s="24"/>
      <c r="S86" s="24"/>
      <c r="T86" s="24"/>
      <c r="U86" s="25">
        <f t="shared" si="41"/>
        <v>0</v>
      </c>
      <c r="V86" s="24"/>
      <c r="W86" s="24"/>
      <c r="X86" s="31">
        <v>35280000</v>
      </c>
      <c r="Y86" s="25">
        <f t="shared" si="42"/>
        <v>35280000</v>
      </c>
      <c r="Z86" s="24"/>
      <c r="AA86" s="24"/>
      <c r="AB86" s="24"/>
      <c r="AC86" s="25">
        <f t="shared" si="43"/>
        <v>0</v>
      </c>
      <c r="AD86" s="24"/>
      <c r="AE86" s="24"/>
      <c r="AF86" s="24"/>
      <c r="AG86" s="25">
        <f t="shared" si="44"/>
        <v>0</v>
      </c>
      <c r="AH86" s="25">
        <f t="shared" si="45"/>
        <v>35280000</v>
      </c>
      <c r="AI86" s="26">
        <f t="shared" si="46"/>
        <v>0</v>
      </c>
      <c r="AJ86" s="27">
        <f t="shared" si="40"/>
        <v>3.8912984313203198E-3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2.75" customHeight="1" outlineLevel="1" x14ac:dyDescent="0.25">
      <c r="A87" s="18">
        <v>8</v>
      </c>
      <c r="B87" s="19"/>
      <c r="C87" s="28" t="s">
        <v>174</v>
      </c>
      <c r="D87" s="29">
        <v>45446</v>
      </c>
      <c r="E87" s="30" t="s">
        <v>175</v>
      </c>
      <c r="F87" s="22" t="s">
        <v>89</v>
      </c>
      <c r="G87" s="22" t="s">
        <v>892</v>
      </c>
      <c r="H87" s="29"/>
      <c r="I87" s="29"/>
      <c r="J87" s="141"/>
      <c r="K87" s="31">
        <v>50400000</v>
      </c>
      <c r="L87" s="22" t="s">
        <v>893</v>
      </c>
      <c r="M87" s="24"/>
      <c r="N87" s="24"/>
      <c r="O87" s="24"/>
      <c r="P87" s="30"/>
      <c r="Q87" s="30"/>
      <c r="R87" s="24"/>
      <c r="S87" s="24"/>
      <c r="T87" s="24"/>
      <c r="U87" s="25">
        <f t="shared" si="41"/>
        <v>0</v>
      </c>
      <c r="V87" s="24"/>
      <c r="W87" s="24"/>
      <c r="X87" s="31">
        <v>50400000</v>
      </c>
      <c r="Y87" s="25">
        <f t="shared" si="42"/>
        <v>50400000</v>
      </c>
      <c r="Z87" s="24"/>
      <c r="AA87" s="24"/>
      <c r="AB87" s="24"/>
      <c r="AC87" s="25">
        <f t="shared" si="43"/>
        <v>0</v>
      </c>
      <c r="AD87" s="24"/>
      <c r="AE87" s="24"/>
      <c r="AF87" s="24"/>
      <c r="AG87" s="25">
        <f t="shared" si="44"/>
        <v>0</v>
      </c>
      <c r="AH87" s="25">
        <f t="shared" si="45"/>
        <v>50400000</v>
      </c>
      <c r="AI87" s="26">
        <f t="shared" si="46"/>
        <v>0</v>
      </c>
      <c r="AJ87" s="27">
        <f t="shared" si="40"/>
        <v>5.5589977590290284E-3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 x14ac:dyDescent="0.25">
      <c r="A88" s="18">
        <v>9</v>
      </c>
      <c r="B88" s="19"/>
      <c r="C88" s="28" t="s">
        <v>176</v>
      </c>
      <c r="D88" s="29">
        <v>45443</v>
      </c>
      <c r="E88" s="30" t="s">
        <v>177</v>
      </c>
      <c r="F88" s="22" t="s">
        <v>89</v>
      </c>
      <c r="G88" s="22" t="s">
        <v>892</v>
      </c>
      <c r="H88" s="29"/>
      <c r="I88" s="29"/>
      <c r="J88" s="141"/>
      <c r="K88" s="31">
        <v>35280000</v>
      </c>
      <c r="L88" s="22" t="s">
        <v>893</v>
      </c>
      <c r="M88" s="24"/>
      <c r="N88" s="24"/>
      <c r="O88" s="24"/>
      <c r="P88" s="30"/>
      <c r="Q88" s="30"/>
      <c r="R88" s="24"/>
      <c r="S88" s="24"/>
      <c r="T88" s="24"/>
      <c r="U88" s="25">
        <f t="shared" si="41"/>
        <v>0</v>
      </c>
      <c r="V88" s="24"/>
      <c r="W88" s="24"/>
      <c r="X88" s="31">
        <v>35280000</v>
      </c>
      <c r="Y88" s="25">
        <f t="shared" si="42"/>
        <v>35280000</v>
      </c>
      <c r="Z88" s="24"/>
      <c r="AA88" s="24"/>
      <c r="AB88" s="24"/>
      <c r="AC88" s="25">
        <f t="shared" si="43"/>
        <v>0</v>
      </c>
      <c r="AD88" s="24"/>
      <c r="AE88" s="24"/>
      <c r="AF88" s="24"/>
      <c r="AG88" s="25">
        <f t="shared" si="44"/>
        <v>0</v>
      </c>
      <c r="AH88" s="25">
        <f t="shared" si="45"/>
        <v>35280000</v>
      </c>
      <c r="AI88" s="26">
        <f t="shared" si="46"/>
        <v>0</v>
      </c>
      <c r="AJ88" s="27">
        <f t="shared" si="40"/>
        <v>3.8912984313203198E-3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customHeight="1" outlineLevel="1" x14ac:dyDescent="0.25">
      <c r="A89" s="18">
        <v>10</v>
      </c>
      <c r="B89" s="19"/>
      <c r="C89" s="28" t="s">
        <v>178</v>
      </c>
      <c r="D89" s="29">
        <v>45441</v>
      </c>
      <c r="E89" s="30" t="s">
        <v>177</v>
      </c>
      <c r="F89" s="22" t="s">
        <v>89</v>
      </c>
      <c r="G89" s="22" t="s">
        <v>892</v>
      </c>
      <c r="H89" s="29"/>
      <c r="I89" s="29"/>
      <c r="J89" s="141"/>
      <c r="K89" s="31">
        <v>191625000</v>
      </c>
      <c r="L89" s="22" t="s">
        <v>893</v>
      </c>
      <c r="M89" s="24"/>
      <c r="N89" s="24"/>
      <c r="O89" s="24"/>
      <c r="P89" s="30"/>
      <c r="Q89" s="30"/>
      <c r="R89" s="24"/>
      <c r="S89" s="24"/>
      <c r="T89" s="24"/>
      <c r="U89" s="25">
        <f t="shared" si="41"/>
        <v>0</v>
      </c>
      <c r="V89" s="24"/>
      <c r="W89" s="24"/>
      <c r="X89" s="31">
        <v>191625000</v>
      </c>
      <c r="Y89" s="25">
        <f t="shared" si="42"/>
        <v>191625000</v>
      </c>
      <c r="Z89" s="24"/>
      <c r="AA89" s="24"/>
      <c r="AB89" s="24"/>
      <c r="AC89" s="25">
        <f t="shared" si="43"/>
        <v>0</v>
      </c>
      <c r="AD89" s="24"/>
      <c r="AE89" s="24"/>
      <c r="AF89" s="24"/>
      <c r="AG89" s="25">
        <f t="shared" si="44"/>
        <v>0</v>
      </c>
      <c r="AH89" s="25">
        <f t="shared" si="45"/>
        <v>191625000</v>
      </c>
      <c r="AI89" s="26">
        <f t="shared" si="46"/>
        <v>0</v>
      </c>
      <c r="AJ89" s="27">
        <f t="shared" si="40"/>
        <v>2.1135772729641619E-2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2.75" customHeight="1" outlineLevel="1" x14ac:dyDescent="0.25">
      <c r="A90" s="18">
        <v>11</v>
      </c>
      <c r="B90" s="19"/>
      <c r="C90" s="28" t="s">
        <v>179</v>
      </c>
      <c r="D90" s="29">
        <v>45456</v>
      </c>
      <c r="E90" s="30" t="s">
        <v>180</v>
      </c>
      <c r="F90" s="22" t="s">
        <v>89</v>
      </c>
      <c r="G90" s="22" t="s">
        <v>892</v>
      </c>
      <c r="H90" s="29"/>
      <c r="I90" s="29"/>
      <c r="J90" s="141"/>
      <c r="K90" s="31">
        <v>30000000</v>
      </c>
      <c r="L90" s="22" t="s">
        <v>893</v>
      </c>
      <c r="M90" s="24"/>
      <c r="N90" s="24"/>
      <c r="O90" s="24"/>
      <c r="P90" s="30"/>
      <c r="Q90" s="30"/>
      <c r="R90" s="24"/>
      <c r="S90" s="24"/>
      <c r="T90" s="24"/>
      <c r="U90" s="25">
        <f t="shared" si="41"/>
        <v>0</v>
      </c>
      <c r="V90" s="24"/>
      <c r="W90" s="24"/>
      <c r="X90" s="31">
        <v>30000000</v>
      </c>
      <c r="Y90" s="25">
        <f t="shared" si="42"/>
        <v>30000000</v>
      </c>
      <c r="Z90" s="24"/>
      <c r="AA90" s="24"/>
      <c r="AB90" s="24"/>
      <c r="AC90" s="25">
        <f t="shared" si="43"/>
        <v>0</v>
      </c>
      <c r="AD90" s="24"/>
      <c r="AE90" s="24"/>
      <c r="AF90" s="24"/>
      <c r="AG90" s="25">
        <f t="shared" si="44"/>
        <v>0</v>
      </c>
      <c r="AH90" s="25">
        <f t="shared" si="45"/>
        <v>30000000</v>
      </c>
      <c r="AI90" s="26">
        <f t="shared" si="46"/>
        <v>0</v>
      </c>
      <c r="AJ90" s="27">
        <f t="shared" si="40"/>
        <v>3.308927237517279E-3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 x14ac:dyDescent="0.25">
      <c r="A91" s="18">
        <v>12</v>
      </c>
      <c r="B91" s="19"/>
      <c r="C91" s="28" t="s">
        <v>181</v>
      </c>
      <c r="D91" s="29">
        <v>45456</v>
      </c>
      <c r="E91" s="30" t="s">
        <v>182</v>
      </c>
      <c r="F91" s="22" t="s">
        <v>89</v>
      </c>
      <c r="G91" s="22" t="s">
        <v>892</v>
      </c>
      <c r="H91" s="29"/>
      <c r="I91" s="29"/>
      <c r="J91" s="141"/>
      <c r="K91" s="31">
        <v>30000000</v>
      </c>
      <c r="L91" s="22" t="s">
        <v>893</v>
      </c>
      <c r="M91" s="24"/>
      <c r="N91" s="24"/>
      <c r="O91" s="24"/>
      <c r="P91" s="30"/>
      <c r="Q91" s="30"/>
      <c r="R91" s="24"/>
      <c r="S91" s="24"/>
      <c r="T91" s="24"/>
      <c r="U91" s="25">
        <f t="shared" si="41"/>
        <v>0</v>
      </c>
      <c r="V91" s="24"/>
      <c r="W91" s="24"/>
      <c r="X91" s="31">
        <v>30000000</v>
      </c>
      <c r="Y91" s="25">
        <f t="shared" si="42"/>
        <v>30000000</v>
      </c>
      <c r="Z91" s="24"/>
      <c r="AA91" s="24"/>
      <c r="AB91" s="24"/>
      <c r="AC91" s="25">
        <f t="shared" si="43"/>
        <v>0</v>
      </c>
      <c r="AD91" s="24"/>
      <c r="AE91" s="24"/>
      <c r="AF91" s="24"/>
      <c r="AG91" s="25">
        <f t="shared" si="44"/>
        <v>0</v>
      </c>
      <c r="AH91" s="25">
        <f t="shared" si="45"/>
        <v>30000000</v>
      </c>
      <c r="AI91" s="26">
        <f t="shared" si="46"/>
        <v>0</v>
      </c>
      <c r="AJ91" s="27">
        <f t="shared" si="40"/>
        <v>3.308927237517279E-3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outlineLevel="1" x14ac:dyDescent="0.25">
      <c r="A92" s="18">
        <v>13</v>
      </c>
      <c r="B92" s="19"/>
      <c r="C92" s="28" t="s">
        <v>183</v>
      </c>
      <c r="D92" s="29">
        <v>45460</v>
      </c>
      <c r="E92" s="30" t="s">
        <v>184</v>
      </c>
      <c r="F92" s="22" t="s">
        <v>89</v>
      </c>
      <c r="G92" s="22" t="s">
        <v>892</v>
      </c>
      <c r="H92" s="29"/>
      <c r="I92" s="29"/>
      <c r="J92" s="141"/>
      <c r="K92" s="31">
        <v>18000000</v>
      </c>
      <c r="L92" s="22" t="s">
        <v>893</v>
      </c>
      <c r="M92" s="24"/>
      <c r="N92" s="24"/>
      <c r="O92" s="24"/>
      <c r="P92" s="30"/>
      <c r="Q92" s="30"/>
      <c r="R92" s="24"/>
      <c r="S92" s="24"/>
      <c r="T92" s="24"/>
      <c r="U92" s="25">
        <f t="shared" si="41"/>
        <v>0</v>
      </c>
      <c r="V92" s="24"/>
      <c r="W92" s="24"/>
      <c r="X92" s="31">
        <v>18000000</v>
      </c>
      <c r="Y92" s="25">
        <f t="shared" si="42"/>
        <v>18000000</v>
      </c>
      <c r="Z92" s="24"/>
      <c r="AA92" s="24"/>
      <c r="AB92" s="24"/>
      <c r="AC92" s="25">
        <f t="shared" si="43"/>
        <v>0</v>
      </c>
      <c r="AD92" s="24"/>
      <c r="AE92" s="24"/>
      <c r="AF92" s="24"/>
      <c r="AG92" s="25">
        <f t="shared" si="44"/>
        <v>0</v>
      </c>
      <c r="AH92" s="25">
        <f t="shared" si="45"/>
        <v>18000000</v>
      </c>
      <c r="AI92" s="26">
        <f t="shared" si="46"/>
        <v>0</v>
      </c>
      <c r="AJ92" s="27">
        <f t="shared" si="40"/>
        <v>1.9853563425103675E-3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2.75" customHeight="1" outlineLevel="1" x14ac:dyDescent="0.25">
      <c r="A93" s="18">
        <v>14</v>
      </c>
      <c r="B93" s="19"/>
      <c r="C93" s="28" t="s">
        <v>185</v>
      </c>
      <c r="D93" s="29">
        <v>45460</v>
      </c>
      <c r="E93" s="22" t="s">
        <v>186</v>
      </c>
      <c r="F93" s="22" t="s">
        <v>89</v>
      </c>
      <c r="G93" s="22" t="s">
        <v>892</v>
      </c>
      <c r="H93" s="29"/>
      <c r="I93" s="29"/>
      <c r="J93" s="141"/>
      <c r="K93" s="31">
        <v>50400000</v>
      </c>
      <c r="L93" s="22" t="s">
        <v>893</v>
      </c>
      <c r="M93" s="24"/>
      <c r="N93" s="24"/>
      <c r="O93" s="24"/>
      <c r="P93" s="30"/>
      <c r="Q93" s="30"/>
      <c r="R93" s="24"/>
      <c r="S93" s="24"/>
      <c r="T93" s="24"/>
      <c r="U93" s="25">
        <f t="shared" si="41"/>
        <v>0</v>
      </c>
      <c r="V93" s="24"/>
      <c r="W93" s="24"/>
      <c r="X93" s="31">
        <v>50400000</v>
      </c>
      <c r="Y93" s="25">
        <f t="shared" si="42"/>
        <v>50400000</v>
      </c>
      <c r="Z93" s="24"/>
      <c r="AA93" s="24"/>
      <c r="AB93" s="24"/>
      <c r="AC93" s="25">
        <f t="shared" si="43"/>
        <v>0</v>
      </c>
      <c r="AD93" s="24"/>
      <c r="AE93" s="24"/>
      <c r="AF93" s="24"/>
      <c r="AG93" s="25">
        <f t="shared" si="44"/>
        <v>0</v>
      </c>
      <c r="AH93" s="25">
        <f t="shared" si="45"/>
        <v>50400000</v>
      </c>
      <c r="AI93" s="26">
        <f t="shared" si="46"/>
        <v>0</v>
      </c>
      <c r="AJ93" s="27">
        <f t="shared" si="40"/>
        <v>5.5589977590290284E-3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 x14ac:dyDescent="0.25">
      <c r="A94" s="18">
        <v>15</v>
      </c>
      <c r="B94" s="19"/>
      <c r="C94" s="28"/>
      <c r="D94" s="29"/>
      <c r="E94" s="30"/>
      <c r="F94" s="30"/>
      <c r="G94" s="30"/>
      <c r="H94" s="29"/>
      <c r="I94" s="29"/>
      <c r="J94" s="141"/>
      <c r="K94" s="31"/>
      <c r="L94" s="22"/>
      <c r="M94" s="24"/>
      <c r="N94" s="24"/>
      <c r="O94" s="24"/>
      <c r="P94" s="30"/>
      <c r="Q94" s="30"/>
      <c r="R94" s="24"/>
      <c r="S94" s="24"/>
      <c r="T94" s="24"/>
      <c r="U94" s="25">
        <f t="shared" si="41"/>
        <v>0</v>
      </c>
      <c r="V94" s="24"/>
      <c r="W94" s="24"/>
      <c r="X94" s="24"/>
      <c r="Y94" s="25">
        <f t="shared" si="42"/>
        <v>0</v>
      </c>
      <c r="Z94" s="24"/>
      <c r="AA94" s="24"/>
      <c r="AB94" s="24"/>
      <c r="AC94" s="25">
        <f t="shared" si="43"/>
        <v>0</v>
      </c>
      <c r="AD94" s="24"/>
      <c r="AE94" s="24"/>
      <c r="AF94" s="24"/>
      <c r="AG94" s="25">
        <f t="shared" si="44"/>
        <v>0</v>
      </c>
      <c r="AH94" s="25">
        <f t="shared" si="45"/>
        <v>0</v>
      </c>
      <c r="AI94" s="26">
        <f t="shared" si="46"/>
        <v>0</v>
      </c>
      <c r="AJ94" s="27">
        <f t="shared" si="40"/>
        <v>0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 x14ac:dyDescent="0.25">
      <c r="A95" s="18">
        <v>16</v>
      </c>
      <c r="B95" s="19"/>
      <c r="C95" s="28"/>
      <c r="D95" s="29"/>
      <c r="E95" s="30"/>
      <c r="F95" s="30"/>
      <c r="G95" s="30"/>
      <c r="H95" s="29"/>
      <c r="I95" s="29"/>
      <c r="J95" s="128"/>
      <c r="K95" s="31">
        <f>1246000000-SUM(K80:K94)</f>
        <v>345535000</v>
      </c>
      <c r="L95" s="22"/>
      <c r="M95" s="24"/>
      <c r="N95" s="24"/>
      <c r="O95" s="24"/>
      <c r="P95" s="30"/>
      <c r="Q95" s="30"/>
      <c r="R95" s="24"/>
      <c r="S95" s="24"/>
      <c r="T95" s="24"/>
      <c r="U95" s="25">
        <f>SUM(R95:T95)</f>
        <v>0</v>
      </c>
      <c r="V95" s="24"/>
      <c r="W95" s="24"/>
      <c r="X95" s="24"/>
      <c r="Y95" s="25">
        <f>SUM(V95:X95)</f>
        <v>0</v>
      </c>
      <c r="Z95" s="24"/>
      <c r="AA95" s="24"/>
      <c r="AB95" s="24"/>
      <c r="AC95" s="25">
        <f>SUM(Z95:AB95)</f>
        <v>0</v>
      </c>
      <c r="AD95" s="24"/>
      <c r="AE95" s="24"/>
      <c r="AF95" s="24"/>
      <c r="AG95" s="25">
        <f>SUM(AD95:AF95)</f>
        <v>0</v>
      </c>
      <c r="AH95" s="25">
        <f>SUM(U95,Y95,AC95,AG95)</f>
        <v>0</v>
      </c>
      <c r="AI95" s="26">
        <f>IF(ISERROR(AH95/J95),0,AH95/J95)</f>
        <v>0</v>
      </c>
      <c r="AJ95" s="27">
        <f t="shared" si="40"/>
        <v>0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s="37" customFormat="1" ht="12.75" customHeight="1" x14ac:dyDescent="0.25">
      <c r="A96" s="117" t="s">
        <v>61</v>
      </c>
      <c r="B96" s="118"/>
      <c r="C96" s="119"/>
      <c r="D96" s="119"/>
      <c r="E96" s="119"/>
      <c r="F96" s="119"/>
      <c r="G96" s="119"/>
      <c r="H96" s="119"/>
      <c r="I96" s="120"/>
      <c r="J96" s="33">
        <f>SUM(J79)</f>
        <v>1246000000</v>
      </c>
      <c r="K96" s="33">
        <f>SUM(K80:K95)</f>
        <v>1246000000</v>
      </c>
      <c r="L96" s="32"/>
      <c r="M96" s="33">
        <f>SUM(M80:M95)</f>
        <v>0</v>
      </c>
      <c r="N96" s="33">
        <f>SUM(N80:N95)</f>
        <v>0</v>
      </c>
      <c r="O96" s="33">
        <f>SUM(O80:O95)</f>
        <v>0</v>
      </c>
      <c r="P96" s="34"/>
      <c r="Q96" s="35"/>
      <c r="R96" s="33">
        <f t="shared" ref="R96:AH96" si="47">SUM(R80:R95)</f>
        <v>0</v>
      </c>
      <c r="S96" s="33">
        <f t="shared" si="47"/>
        <v>0</v>
      </c>
      <c r="T96" s="33">
        <f t="shared" si="47"/>
        <v>0</v>
      </c>
      <c r="U96" s="33">
        <f t="shared" si="47"/>
        <v>0</v>
      </c>
      <c r="V96" s="33">
        <f t="shared" si="47"/>
        <v>0</v>
      </c>
      <c r="W96" s="33">
        <f t="shared" si="47"/>
        <v>185700000</v>
      </c>
      <c r="X96" s="33">
        <f t="shared" si="47"/>
        <v>714765000</v>
      </c>
      <c r="Y96" s="33">
        <f t="shared" si="47"/>
        <v>900465000</v>
      </c>
      <c r="Z96" s="33">
        <f t="shared" si="47"/>
        <v>0</v>
      </c>
      <c r="AA96" s="33">
        <f t="shared" si="47"/>
        <v>0</v>
      </c>
      <c r="AB96" s="33">
        <f t="shared" si="47"/>
        <v>0</v>
      </c>
      <c r="AC96" s="33">
        <f t="shared" si="47"/>
        <v>0</v>
      </c>
      <c r="AD96" s="33">
        <f t="shared" si="47"/>
        <v>0</v>
      </c>
      <c r="AE96" s="33">
        <f t="shared" si="47"/>
        <v>0</v>
      </c>
      <c r="AF96" s="33">
        <f t="shared" si="47"/>
        <v>0</v>
      </c>
      <c r="AG96" s="33">
        <f t="shared" si="47"/>
        <v>0</v>
      </c>
      <c r="AH96" s="33">
        <f t="shared" si="47"/>
        <v>900465000</v>
      </c>
      <c r="AI96" s="36">
        <f>IF(ISERROR(AH96/J96),0,AH96/J96)</f>
        <v>0.72268459069020863</v>
      </c>
      <c r="AJ96" s="36">
        <f>IF(ISERROR(AH96/$AH$199),0,AH96/$AH$199)</f>
        <v>9.9319105497699886E-2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x14ac:dyDescent="0.25">
      <c r="A97" s="129" t="s">
        <v>62</v>
      </c>
      <c r="B97" s="130"/>
      <c r="C97" s="130"/>
      <c r="D97" s="130"/>
      <c r="E97" s="131"/>
      <c r="F97" s="9"/>
      <c r="G97" s="10"/>
      <c r="H97" s="11"/>
      <c r="I97" s="11"/>
      <c r="J97" s="127">
        <v>747250000</v>
      </c>
      <c r="K97" s="13"/>
      <c r="L97" s="14"/>
      <c r="M97" s="15"/>
      <c r="N97" s="15"/>
      <c r="O97" s="15"/>
      <c r="P97" s="10"/>
      <c r="Q97" s="16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7"/>
      <c r="AJ97" s="17"/>
    </row>
    <row r="98" spans="1:106" ht="25.5" outlineLevel="1" x14ac:dyDescent="0.25">
      <c r="A98" s="18">
        <v>1</v>
      </c>
      <c r="B98" s="19"/>
      <c r="C98" s="28" t="s">
        <v>187</v>
      </c>
      <c r="D98" s="29">
        <v>45422</v>
      </c>
      <c r="E98" s="30" t="s">
        <v>188</v>
      </c>
      <c r="F98" s="22" t="s">
        <v>89</v>
      </c>
      <c r="G98" s="22" t="s">
        <v>892</v>
      </c>
      <c r="H98" s="55"/>
      <c r="I98" s="55"/>
      <c r="J98" s="141"/>
      <c r="K98" s="45">
        <v>102600000</v>
      </c>
      <c r="L98" s="22" t="s">
        <v>893</v>
      </c>
      <c r="M98" s="47"/>
      <c r="N98" s="48"/>
      <c r="O98" s="47"/>
      <c r="P98" s="49"/>
      <c r="Q98" s="49"/>
      <c r="R98" s="24"/>
      <c r="S98" s="24"/>
      <c r="T98" s="24"/>
      <c r="U98" s="25">
        <f>SUM(R98:T98)</f>
        <v>0</v>
      </c>
      <c r="V98" s="24"/>
      <c r="W98" s="45">
        <v>102600000</v>
      </c>
      <c r="X98" s="24"/>
      <c r="Y98" s="25">
        <f>SUM(V98:X98)</f>
        <v>102600000</v>
      </c>
      <c r="Z98" s="24"/>
      <c r="AA98" s="24"/>
      <c r="AB98" s="24"/>
      <c r="AC98" s="25">
        <f>SUM(Z98:AB98)</f>
        <v>0</v>
      </c>
      <c r="AD98" s="24"/>
      <c r="AE98" s="24">
        <v>0</v>
      </c>
      <c r="AF98" s="24">
        <v>0</v>
      </c>
      <c r="AG98" s="25">
        <f>SUM(AD98:AF98)</f>
        <v>0</v>
      </c>
      <c r="AH98" s="25">
        <f>SUM(U98,Y98,AC98,AG98)</f>
        <v>102600000</v>
      </c>
      <c r="AI98" s="26">
        <f>IF(ISERROR(AH98/J98),0,AH98/J98)</f>
        <v>0</v>
      </c>
      <c r="AJ98" s="27">
        <f t="shared" ref="AJ98:AJ103" si="48">IF(ISERROR(AH98/$AH$199),"-",AH98/$AH$199)</f>
        <v>1.1316531152309094E-2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outlineLevel="1" x14ac:dyDescent="0.25">
      <c r="A99" s="18">
        <v>2</v>
      </c>
      <c r="B99" s="19"/>
      <c r="C99" s="28" t="s">
        <v>189</v>
      </c>
      <c r="D99" s="29">
        <v>45443</v>
      </c>
      <c r="E99" s="30" t="s">
        <v>190</v>
      </c>
      <c r="F99" s="22" t="s">
        <v>89</v>
      </c>
      <c r="G99" s="22" t="s">
        <v>892</v>
      </c>
      <c r="H99" s="29"/>
      <c r="I99" s="29"/>
      <c r="J99" s="141"/>
      <c r="K99" s="31">
        <v>152810000</v>
      </c>
      <c r="L99" s="22" t="s">
        <v>893</v>
      </c>
      <c r="M99" s="24"/>
      <c r="N99" s="24"/>
      <c r="O99" s="24"/>
      <c r="P99" s="30"/>
      <c r="Q99" s="30"/>
      <c r="R99" s="24"/>
      <c r="S99" s="24"/>
      <c r="T99" s="24"/>
      <c r="U99" s="25">
        <f t="shared" ref="U99:U102" si="49">SUM(R99:T99)</f>
        <v>0</v>
      </c>
      <c r="V99" s="24"/>
      <c r="W99" s="31">
        <v>152810000</v>
      </c>
      <c r="X99" s="24"/>
      <c r="Y99" s="25">
        <f t="shared" ref="Y99:Y102" si="50">SUM(V99:X99)</f>
        <v>152810000</v>
      </c>
      <c r="Z99" s="24"/>
      <c r="AA99" s="24"/>
      <c r="AB99" s="24"/>
      <c r="AC99" s="25">
        <f t="shared" ref="AC99:AC102" si="51">SUM(Z99:AB99)</f>
        <v>0</v>
      </c>
      <c r="AD99" s="24"/>
      <c r="AE99" s="24"/>
      <c r="AF99" s="24"/>
      <c r="AG99" s="25">
        <f t="shared" ref="AG99:AG102" si="52">SUM(AD99:AF99)</f>
        <v>0</v>
      </c>
      <c r="AH99" s="25">
        <f t="shared" ref="AH99:AH102" si="53">SUM(U99,Y99,AC99,AG99)</f>
        <v>152810000</v>
      </c>
      <c r="AI99" s="26">
        <f t="shared" ref="AI99:AI102" si="54">IF(ISERROR(AH99/J99),0,AH99/J99)</f>
        <v>0</v>
      </c>
      <c r="AJ99" s="27">
        <f t="shared" si="48"/>
        <v>1.6854572372167181E-2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outlineLevel="1" x14ac:dyDescent="0.25">
      <c r="A100" s="18">
        <v>3</v>
      </c>
      <c r="B100" s="19"/>
      <c r="C100" s="28" t="s">
        <v>191</v>
      </c>
      <c r="D100" s="29">
        <v>45427</v>
      </c>
      <c r="E100" s="30" t="s">
        <v>192</v>
      </c>
      <c r="F100" s="22" t="s">
        <v>89</v>
      </c>
      <c r="G100" s="22" t="s">
        <v>892</v>
      </c>
      <c r="H100" s="29"/>
      <c r="I100" s="29"/>
      <c r="J100" s="141"/>
      <c r="K100" s="31">
        <v>52200000</v>
      </c>
      <c r="L100" s="22" t="s">
        <v>893</v>
      </c>
      <c r="M100" s="24"/>
      <c r="N100" s="24"/>
      <c r="O100" s="24"/>
      <c r="P100" s="30"/>
      <c r="Q100" s="30"/>
      <c r="R100" s="24"/>
      <c r="S100" s="24"/>
      <c r="T100" s="24"/>
      <c r="U100" s="25">
        <f t="shared" si="49"/>
        <v>0</v>
      </c>
      <c r="V100" s="24"/>
      <c r="W100" s="24"/>
      <c r="X100" s="31">
        <v>52200000</v>
      </c>
      <c r="Y100" s="25">
        <f t="shared" si="50"/>
        <v>52200000</v>
      </c>
      <c r="Z100" s="24"/>
      <c r="AA100" s="24"/>
      <c r="AB100" s="24"/>
      <c r="AC100" s="25">
        <f t="shared" si="51"/>
        <v>0</v>
      </c>
      <c r="AD100" s="24"/>
      <c r="AE100" s="24"/>
      <c r="AF100" s="24"/>
      <c r="AG100" s="25">
        <f t="shared" si="52"/>
        <v>0</v>
      </c>
      <c r="AH100" s="25">
        <f t="shared" si="53"/>
        <v>52200000</v>
      </c>
      <c r="AI100" s="26">
        <f t="shared" si="54"/>
        <v>0</v>
      </c>
      <c r="AJ100" s="27">
        <f t="shared" si="48"/>
        <v>5.7575333932800652E-3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12.75" customHeight="1" outlineLevel="1" x14ac:dyDescent="0.25">
      <c r="A101" s="18">
        <v>4</v>
      </c>
      <c r="B101" s="19"/>
      <c r="C101" s="28" t="s">
        <v>193</v>
      </c>
      <c r="D101" s="29">
        <v>45450</v>
      </c>
      <c r="E101" s="30" t="s">
        <v>190</v>
      </c>
      <c r="F101" s="22" t="s">
        <v>89</v>
      </c>
      <c r="G101" s="22" t="s">
        <v>892</v>
      </c>
      <c r="H101" s="29"/>
      <c r="I101" s="29"/>
      <c r="J101" s="141"/>
      <c r="K101" s="31">
        <v>74095000</v>
      </c>
      <c r="L101" s="22" t="s">
        <v>893</v>
      </c>
      <c r="M101" s="24"/>
      <c r="N101" s="24"/>
      <c r="O101" s="24"/>
      <c r="P101" s="30"/>
      <c r="Q101" s="30"/>
      <c r="R101" s="24"/>
      <c r="S101" s="24"/>
      <c r="T101" s="24"/>
      <c r="U101" s="25">
        <f t="shared" si="49"/>
        <v>0</v>
      </c>
      <c r="V101" s="24"/>
      <c r="W101" s="24"/>
      <c r="X101" s="31">
        <v>74095000</v>
      </c>
      <c r="Y101" s="25">
        <f t="shared" si="50"/>
        <v>74095000</v>
      </c>
      <c r="Z101" s="24"/>
      <c r="AA101" s="24"/>
      <c r="AB101" s="24"/>
      <c r="AC101" s="25">
        <f t="shared" si="51"/>
        <v>0</v>
      </c>
      <c r="AD101" s="24"/>
      <c r="AE101" s="24"/>
      <c r="AF101" s="24"/>
      <c r="AG101" s="25">
        <f t="shared" si="52"/>
        <v>0</v>
      </c>
      <c r="AH101" s="25">
        <f t="shared" si="53"/>
        <v>74095000</v>
      </c>
      <c r="AI101" s="26">
        <f t="shared" si="54"/>
        <v>0</v>
      </c>
      <c r="AJ101" s="27">
        <f t="shared" si="48"/>
        <v>8.1724987887947589E-3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outlineLevel="1" x14ac:dyDescent="0.25">
      <c r="A102" s="18">
        <v>5</v>
      </c>
      <c r="B102" s="19"/>
      <c r="C102" s="28" t="s">
        <v>194</v>
      </c>
      <c r="D102" s="29">
        <v>45461</v>
      </c>
      <c r="E102" s="30" t="s">
        <v>195</v>
      </c>
      <c r="F102" s="22" t="s">
        <v>89</v>
      </c>
      <c r="G102" s="22" t="s">
        <v>892</v>
      </c>
      <c r="H102" s="29"/>
      <c r="I102" s="29"/>
      <c r="J102" s="141"/>
      <c r="K102" s="31">
        <v>50400000</v>
      </c>
      <c r="L102" s="22" t="s">
        <v>893</v>
      </c>
      <c r="M102" s="24"/>
      <c r="N102" s="24"/>
      <c r="O102" s="24"/>
      <c r="P102" s="30"/>
      <c r="Q102" s="30"/>
      <c r="R102" s="24"/>
      <c r="S102" s="24"/>
      <c r="T102" s="24"/>
      <c r="U102" s="25">
        <f t="shared" si="49"/>
        <v>0</v>
      </c>
      <c r="V102" s="24"/>
      <c r="W102" s="24"/>
      <c r="X102" s="31">
        <v>50400000</v>
      </c>
      <c r="Y102" s="25">
        <f t="shared" si="50"/>
        <v>50400000</v>
      </c>
      <c r="Z102" s="24"/>
      <c r="AA102" s="24"/>
      <c r="AB102" s="24"/>
      <c r="AC102" s="25">
        <f t="shared" si="51"/>
        <v>0</v>
      </c>
      <c r="AD102" s="24"/>
      <c r="AE102" s="24"/>
      <c r="AF102" s="24"/>
      <c r="AG102" s="25">
        <f t="shared" si="52"/>
        <v>0</v>
      </c>
      <c r="AH102" s="25">
        <f t="shared" si="53"/>
        <v>50400000</v>
      </c>
      <c r="AI102" s="26">
        <f t="shared" si="54"/>
        <v>0</v>
      </c>
      <c r="AJ102" s="27">
        <f t="shared" si="48"/>
        <v>5.5589977590290284E-3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outlineLevel="1" x14ac:dyDescent="0.25">
      <c r="A103" s="18">
        <v>6</v>
      </c>
      <c r="B103" s="19"/>
      <c r="C103" s="20"/>
      <c r="D103" s="21"/>
      <c r="E103" s="30"/>
      <c r="F103" s="30"/>
      <c r="G103" s="30"/>
      <c r="H103" s="29"/>
      <c r="I103" s="29"/>
      <c r="J103" s="128"/>
      <c r="K103" s="31">
        <f>747250000-SUM(K98:K102)</f>
        <v>315145000</v>
      </c>
      <c r="L103" s="22" t="s">
        <v>893</v>
      </c>
      <c r="M103" s="24"/>
      <c r="N103" s="24"/>
      <c r="O103" s="24"/>
      <c r="P103" s="30"/>
      <c r="Q103" s="30"/>
      <c r="R103" s="24"/>
      <c r="S103" s="24"/>
      <c r="T103" s="24"/>
      <c r="U103" s="25">
        <f>SUM(R103:T103)</f>
        <v>0</v>
      </c>
      <c r="V103" s="24"/>
      <c r="W103" s="24"/>
      <c r="X103" s="24"/>
      <c r="Y103" s="25">
        <f>SUM(V103:X103)</f>
        <v>0</v>
      </c>
      <c r="Z103" s="24"/>
      <c r="AA103" s="24"/>
      <c r="AB103" s="24"/>
      <c r="AC103" s="25">
        <f>SUM(Z103:AB103)</f>
        <v>0</v>
      </c>
      <c r="AD103" s="24"/>
      <c r="AE103" s="24"/>
      <c r="AF103" s="24"/>
      <c r="AG103" s="25">
        <f>SUM(AD103:AF103)</f>
        <v>0</v>
      </c>
      <c r="AH103" s="25">
        <f>SUM(U103,Y103,AC103,AG103)</f>
        <v>0</v>
      </c>
      <c r="AI103" s="26">
        <f>IF(ISERROR(AH103/J103),0,AH103/J103)</f>
        <v>0</v>
      </c>
      <c r="AJ103" s="27">
        <f t="shared" si="48"/>
        <v>0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s="37" customFormat="1" ht="12.75" customHeight="1" x14ac:dyDescent="0.25">
      <c r="A104" s="117" t="s">
        <v>63</v>
      </c>
      <c r="B104" s="118"/>
      <c r="C104" s="119"/>
      <c r="D104" s="119"/>
      <c r="E104" s="119"/>
      <c r="F104" s="119"/>
      <c r="G104" s="119"/>
      <c r="H104" s="119"/>
      <c r="I104" s="120"/>
      <c r="J104" s="33">
        <f>SUM(J97)</f>
        <v>747250000</v>
      </c>
      <c r="K104" s="33">
        <f>SUM(K98:K103)</f>
        <v>747250000</v>
      </c>
      <c r="L104" s="32"/>
      <c r="M104" s="33">
        <f>SUM(M98:M103)</f>
        <v>0</v>
      </c>
      <c r="N104" s="33">
        <f>SUM(N98:N103)</f>
        <v>0</v>
      </c>
      <c r="O104" s="33">
        <f>SUM(O98:O103)</f>
        <v>0</v>
      </c>
      <c r="P104" s="34"/>
      <c r="Q104" s="35"/>
      <c r="R104" s="33">
        <f t="shared" ref="R104:AH104" si="55">SUM(R98:R103)</f>
        <v>0</v>
      </c>
      <c r="S104" s="33">
        <f t="shared" si="55"/>
        <v>0</v>
      </c>
      <c r="T104" s="33">
        <f t="shared" si="55"/>
        <v>0</v>
      </c>
      <c r="U104" s="33">
        <f t="shared" si="55"/>
        <v>0</v>
      </c>
      <c r="V104" s="33">
        <f t="shared" si="55"/>
        <v>0</v>
      </c>
      <c r="W104" s="33">
        <f t="shared" si="55"/>
        <v>255410000</v>
      </c>
      <c r="X104" s="33">
        <f t="shared" si="55"/>
        <v>176695000</v>
      </c>
      <c r="Y104" s="33">
        <f t="shared" si="55"/>
        <v>432105000</v>
      </c>
      <c r="Z104" s="33">
        <f t="shared" si="55"/>
        <v>0</v>
      </c>
      <c r="AA104" s="33">
        <f t="shared" si="55"/>
        <v>0</v>
      </c>
      <c r="AB104" s="33">
        <f t="shared" si="55"/>
        <v>0</v>
      </c>
      <c r="AC104" s="33">
        <f t="shared" si="55"/>
        <v>0</v>
      </c>
      <c r="AD104" s="33">
        <f t="shared" si="55"/>
        <v>0</v>
      </c>
      <c r="AE104" s="33">
        <f t="shared" si="55"/>
        <v>0</v>
      </c>
      <c r="AF104" s="33">
        <f t="shared" si="55"/>
        <v>0</v>
      </c>
      <c r="AG104" s="33">
        <f t="shared" si="55"/>
        <v>0</v>
      </c>
      <c r="AH104" s="33">
        <f t="shared" si="55"/>
        <v>432105000</v>
      </c>
      <c r="AI104" s="36">
        <f>IF(ISERROR(AH104/J104),0,AH104/J104)</f>
        <v>0.57826028772164606</v>
      </c>
      <c r="AJ104" s="36">
        <f>IF(ISERROR(AH104/$AH$199),0,AH104/$AH$199)</f>
        <v>4.7660133465580123E-2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x14ac:dyDescent="0.25">
      <c r="A105" s="129" t="s">
        <v>64</v>
      </c>
      <c r="B105" s="130"/>
      <c r="C105" s="130"/>
      <c r="D105" s="130"/>
      <c r="E105" s="131"/>
      <c r="F105" s="9"/>
      <c r="G105" s="10"/>
      <c r="H105" s="11"/>
      <c r="I105" s="11"/>
      <c r="J105" s="127">
        <v>980900000</v>
      </c>
      <c r="K105" s="13"/>
      <c r="L105" s="14"/>
      <c r="M105" s="15"/>
      <c r="N105" s="15"/>
      <c r="O105" s="15"/>
      <c r="P105" s="10"/>
      <c r="Q105" s="16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7"/>
      <c r="AJ105" s="17"/>
    </row>
    <row r="106" spans="1:106" ht="25.5" outlineLevel="1" x14ac:dyDescent="0.25">
      <c r="A106" s="18">
        <v>1</v>
      </c>
      <c r="B106" s="19"/>
      <c r="C106" s="28" t="s">
        <v>196</v>
      </c>
      <c r="D106" s="29">
        <v>45422</v>
      </c>
      <c r="E106" s="22" t="s">
        <v>197</v>
      </c>
      <c r="F106" s="22" t="s">
        <v>89</v>
      </c>
      <c r="G106" s="22" t="s">
        <v>892</v>
      </c>
      <c r="H106" s="55"/>
      <c r="I106" s="55"/>
      <c r="J106" s="141"/>
      <c r="K106" s="57">
        <v>63000000</v>
      </c>
      <c r="L106" s="22" t="s">
        <v>893</v>
      </c>
      <c r="M106" s="47"/>
      <c r="N106" s="48"/>
      <c r="O106" s="47"/>
      <c r="P106" s="49"/>
      <c r="Q106" s="49"/>
      <c r="R106" s="24">
        <v>0</v>
      </c>
      <c r="S106" s="24">
        <v>0</v>
      </c>
      <c r="T106" s="24">
        <v>0</v>
      </c>
      <c r="U106" s="25">
        <f>SUM(R106:T106)</f>
        <v>0</v>
      </c>
      <c r="V106" s="24">
        <v>0</v>
      </c>
      <c r="W106" s="57">
        <v>63000000</v>
      </c>
      <c r="X106" s="24">
        <v>0</v>
      </c>
      <c r="Y106" s="25">
        <f>SUM(V106:X106)</f>
        <v>63000000</v>
      </c>
      <c r="Z106" s="24">
        <v>0</v>
      </c>
      <c r="AA106" s="24">
        <v>0</v>
      </c>
      <c r="AB106" s="24">
        <v>0</v>
      </c>
      <c r="AC106" s="25">
        <f>SUM(Z106:AB106)</f>
        <v>0</v>
      </c>
      <c r="AD106" s="24">
        <v>0</v>
      </c>
      <c r="AE106" s="24">
        <v>0</v>
      </c>
      <c r="AF106" s="24">
        <v>0</v>
      </c>
      <c r="AG106" s="25">
        <f>SUM(AD106:AF106)</f>
        <v>0</v>
      </c>
      <c r="AH106" s="25">
        <f>SUM(U106,Y106,AC106,AG106)</f>
        <v>63000000</v>
      </c>
      <c r="AI106" s="26">
        <f>IF(ISERROR(AH106/J106),0,AH106/J106)</f>
        <v>0</v>
      </c>
      <c r="AJ106" s="27">
        <f t="shared" ref="AJ106:AJ115" si="56">IF(ISERROR(AH106/$AH$199),"-",AH106/$AH$199)</f>
        <v>6.9487471987862851E-3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12.75" customHeight="1" outlineLevel="1" x14ac:dyDescent="0.25">
      <c r="A107" s="18">
        <v>2</v>
      </c>
      <c r="B107" s="19"/>
      <c r="C107" s="20" t="s">
        <v>198</v>
      </c>
      <c r="D107" s="21">
        <v>45415</v>
      </c>
      <c r="E107" s="22" t="s">
        <v>199</v>
      </c>
      <c r="F107" s="22" t="s">
        <v>89</v>
      </c>
      <c r="G107" s="22" t="s">
        <v>892</v>
      </c>
      <c r="H107" s="21"/>
      <c r="I107" s="29"/>
      <c r="J107" s="141"/>
      <c r="K107" s="57">
        <v>63000000</v>
      </c>
      <c r="L107" s="22" t="s">
        <v>893</v>
      </c>
      <c r="M107" s="24"/>
      <c r="N107" s="24"/>
      <c r="O107" s="24"/>
      <c r="P107" s="30"/>
      <c r="Q107" s="30"/>
      <c r="R107" s="24"/>
      <c r="S107" s="24"/>
      <c r="T107" s="24"/>
      <c r="U107" s="25">
        <f t="shared" ref="U107:U114" si="57">SUM(R107:T107)</f>
        <v>0</v>
      </c>
      <c r="V107" s="24"/>
      <c r="W107" s="57">
        <v>63000000</v>
      </c>
      <c r="X107" s="24"/>
      <c r="Y107" s="25">
        <f t="shared" ref="Y107:Y114" si="58">SUM(V107:X107)</f>
        <v>63000000</v>
      </c>
      <c r="Z107" s="24"/>
      <c r="AA107" s="24"/>
      <c r="AB107" s="24"/>
      <c r="AC107" s="25">
        <f t="shared" ref="AC107:AC114" si="59">SUM(Z107:AB107)</f>
        <v>0</v>
      </c>
      <c r="AD107" s="24"/>
      <c r="AE107" s="24"/>
      <c r="AF107" s="24"/>
      <c r="AG107" s="25">
        <f t="shared" ref="AG107:AG114" si="60">SUM(AD107:AF107)</f>
        <v>0</v>
      </c>
      <c r="AH107" s="25">
        <f t="shared" ref="AH107:AH114" si="61">SUM(U107,Y107,AC107,AG107)</f>
        <v>63000000</v>
      </c>
      <c r="AI107" s="26">
        <f t="shared" ref="AI107:AI114" si="62">IF(ISERROR(AH107/J107),0,AH107/J107)</f>
        <v>0</v>
      </c>
      <c r="AJ107" s="27">
        <f t="shared" si="56"/>
        <v>6.9487471987862851E-3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outlineLevel="1" x14ac:dyDescent="0.25">
      <c r="A108" s="18">
        <v>3</v>
      </c>
      <c r="B108" s="19"/>
      <c r="C108" s="20" t="s">
        <v>200</v>
      </c>
      <c r="D108" s="21">
        <v>45422</v>
      </c>
      <c r="E108" s="30" t="s">
        <v>201</v>
      </c>
      <c r="F108" s="22" t="s">
        <v>89</v>
      </c>
      <c r="G108" s="22" t="s">
        <v>892</v>
      </c>
      <c r="H108" s="21"/>
      <c r="I108" s="29"/>
      <c r="J108" s="141"/>
      <c r="K108" s="57">
        <v>150000000</v>
      </c>
      <c r="L108" s="22" t="s">
        <v>893</v>
      </c>
      <c r="M108" s="24"/>
      <c r="N108" s="24"/>
      <c r="O108" s="24"/>
      <c r="P108" s="30"/>
      <c r="Q108" s="30"/>
      <c r="R108" s="24"/>
      <c r="S108" s="24"/>
      <c r="T108" s="24"/>
      <c r="U108" s="25">
        <f t="shared" si="57"/>
        <v>0</v>
      </c>
      <c r="V108" s="24"/>
      <c r="W108" s="57">
        <v>150000000</v>
      </c>
      <c r="X108" s="24"/>
      <c r="Y108" s="25">
        <f t="shared" si="58"/>
        <v>150000000</v>
      </c>
      <c r="Z108" s="24"/>
      <c r="AA108" s="24"/>
      <c r="AB108" s="24"/>
      <c r="AC108" s="25">
        <f t="shared" si="59"/>
        <v>0</v>
      </c>
      <c r="AD108" s="24"/>
      <c r="AE108" s="24"/>
      <c r="AF108" s="24"/>
      <c r="AG108" s="25">
        <f t="shared" si="60"/>
        <v>0</v>
      </c>
      <c r="AH108" s="25">
        <f t="shared" si="61"/>
        <v>150000000</v>
      </c>
      <c r="AI108" s="26">
        <f t="shared" si="62"/>
        <v>0</v>
      </c>
      <c r="AJ108" s="27">
        <f t="shared" si="56"/>
        <v>1.6544636187586392E-2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 outlineLevel="1" x14ac:dyDescent="0.25">
      <c r="A109" s="18">
        <v>4</v>
      </c>
      <c r="B109" s="19"/>
      <c r="C109" s="20" t="s">
        <v>202</v>
      </c>
      <c r="D109" s="21">
        <v>45440</v>
      </c>
      <c r="E109" s="30" t="s">
        <v>203</v>
      </c>
      <c r="F109" s="22" t="s">
        <v>89</v>
      </c>
      <c r="G109" s="22" t="s">
        <v>892</v>
      </c>
      <c r="H109" s="21"/>
      <c r="I109" s="29"/>
      <c r="J109" s="141"/>
      <c r="K109" s="57">
        <v>117530000</v>
      </c>
      <c r="L109" s="22" t="s">
        <v>893</v>
      </c>
      <c r="M109" s="24"/>
      <c r="N109" s="24"/>
      <c r="O109" s="24"/>
      <c r="P109" s="30"/>
      <c r="Q109" s="30"/>
      <c r="R109" s="24"/>
      <c r="S109" s="24"/>
      <c r="T109" s="24"/>
      <c r="U109" s="25">
        <f t="shared" si="57"/>
        <v>0</v>
      </c>
      <c r="V109" s="24"/>
      <c r="W109" s="57">
        <v>117530000</v>
      </c>
      <c r="X109" s="24"/>
      <c r="Y109" s="25">
        <f t="shared" si="58"/>
        <v>117530000</v>
      </c>
      <c r="Z109" s="24"/>
      <c r="AA109" s="24"/>
      <c r="AB109" s="24"/>
      <c r="AC109" s="25">
        <f t="shared" si="59"/>
        <v>0</v>
      </c>
      <c r="AD109" s="24"/>
      <c r="AE109" s="24"/>
      <c r="AF109" s="24"/>
      <c r="AG109" s="25">
        <f t="shared" si="60"/>
        <v>0</v>
      </c>
      <c r="AH109" s="25">
        <f t="shared" si="61"/>
        <v>117530000</v>
      </c>
      <c r="AI109" s="26">
        <f t="shared" si="62"/>
        <v>0</v>
      </c>
      <c r="AJ109" s="27">
        <f t="shared" si="56"/>
        <v>1.296327394084686E-2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8">
        <v>5</v>
      </c>
      <c r="B110" s="19"/>
      <c r="C110" s="20" t="s">
        <v>204</v>
      </c>
      <c r="D110" s="21">
        <v>45432</v>
      </c>
      <c r="E110" s="30" t="s">
        <v>205</v>
      </c>
      <c r="F110" s="22" t="s">
        <v>89</v>
      </c>
      <c r="G110" s="22" t="s">
        <v>892</v>
      </c>
      <c r="H110" s="21"/>
      <c r="I110" s="29"/>
      <c r="J110" s="141"/>
      <c r="K110" s="57">
        <v>167900000</v>
      </c>
      <c r="L110" s="22" t="s">
        <v>893</v>
      </c>
      <c r="M110" s="24"/>
      <c r="N110" s="24"/>
      <c r="O110" s="24"/>
      <c r="P110" s="30"/>
      <c r="Q110" s="30"/>
      <c r="R110" s="24"/>
      <c r="S110" s="24"/>
      <c r="T110" s="24"/>
      <c r="U110" s="25">
        <f t="shared" si="57"/>
        <v>0</v>
      </c>
      <c r="V110" s="24"/>
      <c r="W110" s="57">
        <v>167900000</v>
      </c>
      <c r="X110" s="24"/>
      <c r="Y110" s="25">
        <f t="shared" si="58"/>
        <v>167900000</v>
      </c>
      <c r="Z110" s="24"/>
      <c r="AA110" s="24"/>
      <c r="AB110" s="24"/>
      <c r="AC110" s="25">
        <f t="shared" si="59"/>
        <v>0</v>
      </c>
      <c r="AD110" s="24"/>
      <c r="AE110" s="24"/>
      <c r="AF110" s="24"/>
      <c r="AG110" s="25">
        <f t="shared" si="60"/>
        <v>0</v>
      </c>
      <c r="AH110" s="25">
        <f t="shared" si="61"/>
        <v>167900000</v>
      </c>
      <c r="AI110" s="26">
        <f t="shared" si="62"/>
        <v>0</v>
      </c>
      <c r="AJ110" s="27">
        <f t="shared" si="56"/>
        <v>1.851896277263837E-2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8">
        <v>6</v>
      </c>
      <c r="B111" s="19"/>
      <c r="C111" s="20" t="s">
        <v>206</v>
      </c>
      <c r="D111" s="21">
        <v>45415</v>
      </c>
      <c r="E111" s="30" t="s">
        <v>207</v>
      </c>
      <c r="F111" s="22" t="s">
        <v>89</v>
      </c>
      <c r="G111" s="22" t="s">
        <v>892</v>
      </c>
      <c r="H111" s="21"/>
      <c r="I111" s="29"/>
      <c r="J111" s="141"/>
      <c r="K111" s="57">
        <v>150000000</v>
      </c>
      <c r="L111" s="22" t="s">
        <v>893</v>
      </c>
      <c r="M111" s="24"/>
      <c r="N111" s="24"/>
      <c r="O111" s="24"/>
      <c r="P111" s="30"/>
      <c r="Q111" s="30"/>
      <c r="R111" s="24"/>
      <c r="S111" s="24"/>
      <c r="T111" s="24"/>
      <c r="U111" s="25">
        <f t="shared" si="57"/>
        <v>0</v>
      </c>
      <c r="V111" s="24"/>
      <c r="W111" s="57">
        <v>150000000</v>
      </c>
      <c r="X111" s="24"/>
      <c r="Y111" s="25">
        <f t="shared" si="58"/>
        <v>150000000</v>
      </c>
      <c r="Z111" s="24"/>
      <c r="AA111" s="24"/>
      <c r="AB111" s="24"/>
      <c r="AC111" s="25">
        <f t="shared" si="59"/>
        <v>0</v>
      </c>
      <c r="AD111" s="24"/>
      <c r="AE111" s="24"/>
      <c r="AF111" s="24"/>
      <c r="AG111" s="25">
        <f t="shared" si="60"/>
        <v>0</v>
      </c>
      <c r="AH111" s="25">
        <f t="shared" si="61"/>
        <v>150000000</v>
      </c>
      <c r="AI111" s="26">
        <f t="shared" si="62"/>
        <v>0</v>
      </c>
      <c r="AJ111" s="27">
        <f t="shared" si="56"/>
        <v>1.6544636187586392E-2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8">
        <v>7</v>
      </c>
      <c r="B112" s="19"/>
      <c r="C112" s="20" t="s">
        <v>208</v>
      </c>
      <c r="D112" s="21">
        <v>45449</v>
      </c>
      <c r="E112" s="30" t="s">
        <v>209</v>
      </c>
      <c r="F112" s="22" t="s">
        <v>89</v>
      </c>
      <c r="G112" s="22" t="s">
        <v>892</v>
      </c>
      <c r="H112" s="21"/>
      <c r="I112" s="29"/>
      <c r="J112" s="141"/>
      <c r="K112" s="57">
        <v>74095000</v>
      </c>
      <c r="L112" s="22" t="s">
        <v>893</v>
      </c>
      <c r="M112" s="24"/>
      <c r="N112" s="24"/>
      <c r="O112" s="24"/>
      <c r="P112" s="30"/>
      <c r="Q112" s="30"/>
      <c r="R112" s="24"/>
      <c r="S112" s="24"/>
      <c r="T112" s="24"/>
      <c r="U112" s="25">
        <f t="shared" si="57"/>
        <v>0</v>
      </c>
      <c r="V112" s="24"/>
      <c r="W112" s="24"/>
      <c r="X112" s="57">
        <v>74095000</v>
      </c>
      <c r="Y112" s="25">
        <f t="shared" si="58"/>
        <v>74095000</v>
      </c>
      <c r="Z112" s="24"/>
      <c r="AA112" s="24"/>
      <c r="AB112" s="24"/>
      <c r="AC112" s="25">
        <f t="shared" si="59"/>
        <v>0</v>
      </c>
      <c r="AD112" s="24"/>
      <c r="AE112" s="24"/>
      <c r="AF112" s="24"/>
      <c r="AG112" s="25">
        <f t="shared" si="60"/>
        <v>0</v>
      </c>
      <c r="AH112" s="25">
        <f t="shared" si="61"/>
        <v>74095000</v>
      </c>
      <c r="AI112" s="26">
        <f t="shared" si="62"/>
        <v>0</v>
      </c>
      <c r="AJ112" s="27">
        <f t="shared" si="56"/>
        <v>8.1724987887947589E-3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8">
        <v>8</v>
      </c>
      <c r="B113" s="19"/>
      <c r="C113" s="20" t="s">
        <v>210</v>
      </c>
      <c r="D113" s="21">
        <v>45455</v>
      </c>
      <c r="E113" s="30" t="s">
        <v>211</v>
      </c>
      <c r="F113" s="22" t="s">
        <v>89</v>
      </c>
      <c r="G113" s="22" t="s">
        <v>892</v>
      </c>
      <c r="H113" s="21"/>
      <c r="I113" s="29"/>
      <c r="J113" s="141"/>
      <c r="K113" s="57">
        <v>50000000</v>
      </c>
      <c r="L113" s="22" t="s">
        <v>893</v>
      </c>
      <c r="M113" s="24"/>
      <c r="N113" s="24"/>
      <c r="O113" s="24"/>
      <c r="P113" s="30"/>
      <c r="Q113" s="30"/>
      <c r="R113" s="24"/>
      <c r="S113" s="24"/>
      <c r="T113" s="24"/>
      <c r="U113" s="25">
        <f t="shared" si="57"/>
        <v>0</v>
      </c>
      <c r="V113" s="24"/>
      <c r="W113" s="24"/>
      <c r="X113" s="57">
        <v>50000000</v>
      </c>
      <c r="Y113" s="25">
        <f t="shared" si="58"/>
        <v>50000000</v>
      </c>
      <c r="Z113" s="24"/>
      <c r="AA113" s="24"/>
      <c r="AB113" s="24"/>
      <c r="AC113" s="25">
        <f t="shared" si="59"/>
        <v>0</v>
      </c>
      <c r="AD113" s="24"/>
      <c r="AE113" s="24"/>
      <c r="AF113" s="24"/>
      <c r="AG113" s="25">
        <f t="shared" si="60"/>
        <v>0</v>
      </c>
      <c r="AH113" s="25">
        <f t="shared" si="61"/>
        <v>50000000</v>
      </c>
      <c r="AI113" s="26">
        <f t="shared" si="62"/>
        <v>0</v>
      </c>
      <c r="AJ113" s="27">
        <f t="shared" si="56"/>
        <v>5.5148787291954644E-3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8">
        <v>9</v>
      </c>
      <c r="B114" s="19"/>
      <c r="C114" s="20"/>
      <c r="D114" s="21"/>
      <c r="E114" s="30"/>
      <c r="F114" s="22"/>
      <c r="G114" s="22"/>
      <c r="H114" s="21"/>
      <c r="I114" s="29"/>
      <c r="J114" s="141"/>
      <c r="K114" s="57"/>
      <c r="L114" s="28"/>
      <c r="M114" s="24"/>
      <c r="N114" s="24"/>
      <c r="O114" s="24"/>
      <c r="P114" s="30"/>
      <c r="Q114" s="30"/>
      <c r="R114" s="24"/>
      <c r="S114" s="24"/>
      <c r="T114" s="24"/>
      <c r="U114" s="25">
        <f t="shared" si="57"/>
        <v>0</v>
      </c>
      <c r="V114" s="24"/>
      <c r="W114" s="24"/>
      <c r="X114" s="24"/>
      <c r="Y114" s="25">
        <f t="shared" si="58"/>
        <v>0</v>
      </c>
      <c r="Z114" s="24"/>
      <c r="AA114" s="24"/>
      <c r="AB114" s="24"/>
      <c r="AC114" s="25">
        <f t="shared" si="59"/>
        <v>0</v>
      </c>
      <c r="AD114" s="24"/>
      <c r="AE114" s="24"/>
      <c r="AF114" s="24"/>
      <c r="AG114" s="25">
        <f t="shared" si="60"/>
        <v>0</v>
      </c>
      <c r="AH114" s="25">
        <f t="shared" si="61"/>
        <v>0</v>
      </c>
      <c r="AI114" s="26">
        <f t="shared" si="62"/>
        <v>0</v>
      </c>
      <c r="AJ114" s="27">
        <f t="shared" si="56"/>
        <v>0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8">
        <v>10</v>
      </c>
      <c r="B115" s="19"/>
      <c r="C115" s="20"/>
      <c r="D115" s="21"/>
      <c r="E115" s="30"/>
      <c r="F115" s="22"/>
      <c r="G115" s="22"/>
      <c r="H115" s="21"/>
      <c r="I115" s="29"/>
      <c r="J115" s="128"/>
      <c r="K115" s="57">
        <f>980900000-SUM(K106:K114)</f>
        <v>145375000</v>
      </c>
      <c r="L115" s="28"/>
      <c r="M115" s="24"/>
      <c r="N115" s="24"/>
      <c r="O115" s="24"/>
      <c r="P115" s="30"/>
      <c r="Q115" s="30"/>
      <c r="R115" s="24"/>
      <c r="S115" s="24"/>
      <c r="T115" s="24"/>
      <c r="U115" s="25">
        <f>SUM(R115:T115)</f>
        <v>0</v>
      </c>
      <c r="V115" s="24"/>
      <c r="W115" s="24"/>
      <c r="X115" s="24"/>
      <c r="Y115" s="25">
        <f>SUM(V115:X115)</f>
        <v>0</v>
      </c>
      <c r="Z115" s="24"/>
      <c r="AA115" s="24"/>
      <c r="AB115" s="24"/>
      <c r="AC115" s="25">
        <f>SUM(Z115:AB115)</f>
        <v>0</v>
      </c>
      <c r="AD115" s="24"/>
      <c r="AE115" s="24"/>
      <c r="AF115" s="24"/>
      <c r="AG115" s="25">
        <f>SUM(AD115:AF115)</f>
        <v>0</v>
      </c>
      <c r="AH115" s="25">
        <f>SUM(U115,Y115,AC115,AG115)</f>
        <v>0</v>
      </c>
      <c r="AI115" s="26">
        <f>IF(ISERROR(AH115/J115),0,AH115/J115)</f>
        <v>0</v>
      </c>
      <c r="AJ115" s="27">
        <f t="shared" si="56"/>
        <v>0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s="37" customFormat="1" ht="12.75" customHeight="1" x14ac:dyDescent="0.25">
      <c r="A116" s="117" t="s">
        <v>65</v>
      </c>
      <c r="B116" s="118"/>
      <c r="C116" s="119"/>
      <c r="D116" s="119"/>
      <c r="E116" s="119"/>
      <c r="F116" s="119"/>
      <c r="G116" s="119"/>
      <c r="H116" s="119"/>
      <c r="I116" s="120"/>
      <c r="J116" s="33">
        <f>SUM(J105)</f>
        <v>980900000</v>
      </c>
      <c r="K116" s="33">
        <f>SUM(K106:K115)</f>
        <v>980900000</v>
      </c>
      <c r="L116" s="32"/>
      <c r="M116" s="33">
        <f>SUM(M106:M115)</f>
        <v>0</v>
      </c>
      <c r="N116" s="33">
        <f>SUM(N106:N115)</f>
        <v>0</v>
      </c>
      <c r="O116" s="33">
        <f>SUM(O106:O115)</f>
        <v>0</v>
      </c>
      <c r="P116" s="34"/>
      <c r="Q116" s="35"/>
      <c r="R116" s="33">
        <f t="shared" ref="R116:AH116" si="63">SUM(R106:R115)</f>
        <v>0</v>
      </c>
      <c r="S116" s="33">
        <f t="shared" si="63"/>
        <v>0</v>
      </c>
      <c r="T116" s="33">
        <f t="shared" si="63"/>
        <v>0</v>
      </c>
      <c r="U116" s="33">
        <f t="shared" si="63"/>
        <v>0</v>
      </c>
      <c r="V116" s="33">
        <f t="shared" si="63"/>
        <v>0</v>
      </c>
      <c r="W116" s="33">
        <f t="shared" si="63"/>
        <v>711430000</v>
      </c>
      <c r="X116" s="33">
        <f t="shared" si="63"/>
        <v>124095000</v>
      </c>
      <c r="Y116" s="33">
        <f t="shared" si="63"/>
        <v>835525000</v>
      </c>
      <c r="Z116" s="33">
        <f t="shared" si="63"/>
        <v>0</v>
      </c>
      <c r="AA116" s="33">
        <f t="shared" si="63"/>
        <v>0</v>
      </c>
      <c r="AB116" s="33">
        <f t="shared" si="63"/>
        <v>0</v>
      </c>
      <c r="AC116" s="33">
        <f t="shared" si="63"/>
        <v>0</v>
      </c>
      <c r="AD116" s="33">
        <f t="shared" si="63"/>
        <v>0</v>
      </c>
      <c r="AE116" s="33">
        <f t="shared" si="63"/>
        <v>0</v>
      </c>
      <c r="AF116" s="33">
        <f t="shared" si="63"/>
        <v>0</v>
      </c>
      <c r="AG116" s="33">
        <f t="shared" si="63"/>
        <v>0</v>
      </c>
      <c r="AH116" s="33">
        <f t="shared" si="63"/>
        <v>835525000</v>
      </c>
      <c r="AI116" s="36">
        <f>IF(ISERROR(AH116/J116),0,AH116/J116)</f>
        <v>0.85179427056784585</v>
      </c>
      <c r="AJ116" s="36">
        <f>IF(ISERROR(AH116/$AH$199),0,AH116/$AH$199)</f>
        <v>9.2156381004220814E-2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x14ac:dyDescent="0.25">
      <c r="A117" s="129" t="s">
        <v>66</v>
      </c>
      <c r="B117" s="130"/>
      <c r="C117" s="130"/>
      <c r="D117" s="130"/>
      <c r="E117" s="131"/>
      <c r="F117" s="9"/>
      <c r="G117" s="10"/>
      <c r="H117" s="11"/>
      <c r="I117" s="11"/>
      <c r="J117" s="127">
        <v>513400000</v>
      </c>
      <c r="K117" s="13"/>
      <c r="L117" s="14"/>
      <c r="M117" s="15"/>
      <c r="N117" s="15"/>
      <c r="O117" s="15"/>
      <c r="P117" s="10"/>
      <c r="Q117" s="16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7"/>
      <c r="AJ117" s="17"/>
    </row>
    <row r="118" spans="1:106" ht="25.5" outlineLevel="1" x14ac:dyDescent="0.25">
      <c r="A118" s="19">
        <v>1</v>
      </c>
      <c r="B118" s="46"/>
      <c r="C118" s="64" t="s">
        <v>212</v>
      </c>
      <c r="D118" s="29">
        <v>45418</v>
      </c>
      <c r="E118" s="64" t="s">
        <v>213</v>
      </c>
      <c r="F118" s="22" t="s">
        <v>89</v>
      </c>
      <c r="G118" s="22" t="s">
        <v>892</v>
      </c>
      <c r="H118" s="55"/>
      <c r="I118" s="55"/>
      <c r="J118" s="141"/>
      <c r="K118" s="63">
        <v>21750000</v>
      </c>
      <c r="L118" s="22" t="s">
        <v>893</v>
      </c>
      <c r="M118" s="62"/>
      <c r="N118" s="62"/>
      <c r="O118" s="10"/>
      <c r="P118" s="10"/>
      <c r="Q118" s="10"/>
      <c r="R118" s="63"/>
      <c r="S118" s="63"/>
      <c r="T118" s="63"/>
      <c r="U118" s="25">
        <f>SUM(R118:T118)</f>
        <v>0</v>
      </c>
      <c r="V118" s="24"/>
      <c r="W118" s="24"/>
      <c r="X118" s="63">
        <v>21750000</v>
      </c>
      <c r="Y118" s="25">
        <f>SUM(V118:X118)</f>
        <v>21750000</v>
      </c>
      <c r="Z118" s="24"/>
      <c r="AA118" s="24"/>
      <c r="AB118" s="24"/>
      <c r="AC118" s="25">
        <f>SUM(Z118:AB118)</f>
        <v>0</v>
      </c>
      <c r="AD118" s="24"/>
      <c r="AE118" s="24"/>
      <c r="AF118" s="24"/>
      <c r="AG118" s="25">
        <f>SUM(AD118:AF118)</f>
        <v>0</v>
      </c>
      <c r="AH118" s="25">
        <f>SUM(U118,Y118,AC118,AG118)</f>
        <v>21750000</v>
      </c>
      <c r="AI118" s="26">
        <f>IF(ISERROR(AH118/J118),0,AH118/J118)</f>
        <v>0</v>
      </c>
      <c r="AJ118" s="27">
        <f>IF(ISERROR(AH118/$AH$199),"-",AH118/$AH$199)</f>
        <v>2.398972247200027E-3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9">
        <v>2</v>
      </c>
      <c r="B119" s="19"/>
      <c r="C119" s="64" t="s">
        <v>214</v>
      </c>
      <c r="D119" s="29">
        <v>45434</v>
      </c>
      <c r="E119" s="64" t="s">
        <v>215</v>
      </c>
      <c r="F119" s="22" t="s">
        <v>89</v>
      </c>
      <c r="G119" s="22" t="s">
        <v>892</v>
      </c>
      <c r="H119" s="29"/>
      <c r="I119" s="29"/>
      <c r="J119" s="141"/>
      <c r="K119" s="31">
        <v>167900000</v>
      </c>
      <c r="L119" s="22" t="s">
        <v>893</v>
      </c>
      <c r="M119" s="24"/>
      <c r="N119" s="24"/>
      <c r="O119" s="24"/>
      <c r="P119" s="30"/>
      <c r="Q119" s="30"/>
      <c r="R119" s="24"/>
      <c r="S119" s="24"/>
      <c r="T119" s="24"/>
      <c r="U119" s="25">
        <f>SUM(R119:T119)</f>
        <v>0</v>
      </c>
      <c r="V119" s="24"/>
      <c r="W119" s="24"/>
      <c r="X119" s="31">
        <v>167900000</v>
      </c>
      <c r="Y119" s="25">
        <f>SUM(V119:X119)</f>
        <v>167900000</v>
      </c>
      <c r="Z119" s="24"/>
      <c r="AA119" s="24"/>
      <c r="AB119" s="24"/>
      <c r="AC119" s="25">
        <f>SUM(Z119:AB119)</f>
        <v>0</v>
      </c>
      <c r="AD119" s="24"/>
      <c r="AE119" s="24"/>
      <c r="AF119" s="24"/>
      <c r="AG119" s="25">
        <f>SUM(AD119:AF119)</f>
        <v>0</v>
      </c>
      <c r="AH119" s="25">
        <f>SUM(U119,Y119,AC119,AG119)</f>
        <v>167900000</v>
      </c>
      <c r="AI119" s="26">
        <f>IF(ISERROR(AH119/J119),0,AH119/J119)</f>
        <v>0</v>
      </c>
      <c r="AJ119" s="27">
        <f>IF(ISERROR(AH119/$AH$199),"-",AH119/$AH$199)</f>
        <v>1.851896277263837E-2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9">
        <v>3</v>
      </c>
      <c r="B120" s="19"/>
      <c r="C120" s="64"/>
      <c r="D120" s="29"/>
      <c r="E120" s="64"/>
      <c r="F120" s="64"/>
      <c r="G120" s="64"/>
      <c r="H120" s="29"/>
      <c r="I120" s="29"/>
      <c r="J120" s="128"/>
      <c r="K120" s="31">
        <f>513400000-SUM(K118:K119)</f>
        <v>323750000</v>
      </c>
      <c r="L120" s="22" t="s">
        <v>893</v>
      </c>
      <c r="M120" s="24"/>
      <c r="N120" s="24"/>
      <c r="O120" s="24"/>
      <c r="P120" s="30"/>
      <c r="Q120" s="30"/>
      <c r="R120" s="24"/>
      <c r="S120" s="24"/>
      <c r="T120" s="24"/>
      <c r="U120" s="25">
        <f>SUM(R120:T120)</f>
        <v>0</v>
      </c>
      <c r="V120" s="24"/>
      <c r="W120" s="24"/>
      <c r="X120" s="24"/>
      <c r="Y120" s="25">
        <f>SUM(V120:X120)</f>
        <v>0</v>
      </c>
      <c r="Z120" s="24"/>
      <c r="AA120" s="24"/>
      <c r="AB120" s="24"/>
      <c r="AC120" s="25">
        <f>SUM(Z120:AB120)</f>
        <v>0</v>
      </c>
      <c r="AD120" s="24"/>
      <c r="AE120" s="24"/>
      <c r="AF120" s="24"/>
      <c r="AG120" s="25">
        <f>SUM(AD120:AF120)</f>
        <v>0</v>
      </c>
      <c r="AH120" s="25">
        <f>SUM(U120,Y120,AC120,AG120)</f>
        <v>0</v>
      </c>
      <c r="AI120" s="26">
        <f>IF(ISERROR(AH120/J120),0,AH120/J120)</f>
        <v>0</v>
      </c>
      <c r="AJ120" s="27">
        <f>IF(ISERROR(AH120/$AH$199),"-",AH120/$AH$199)</f>
        <v>0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s="37" customFormat="1" ht="12.75" customHeight="1" x14ac:dyDescent="0.25">
      <c r="A121" s="134" t="s">
        <v>67</v>
      </c>
      <c r="B121" s="134"/>
      <c r="C121" s="134"/>
      <c r="D121" s="134"/>
      <c r="E121" s="134"/>
      <c r="F121" s="134"/>
      <c r="G121" s="134"/>
      <c r="H121" s="134"/>
      <c r="I121" s="134"/>
      <c r="J121" s="33">
        <f>J117</f>
        <v>513400000</v>
      </c>
      <c r="K121" s="33">
        <f t="shared" ref="K121" si="64">SUM(K118:K120)</f>
        <v>513400000</v>
      </c>
      <c r="L121" s="32"/>
      <c r="M121" s="33">
        <f>SUM(M118:M120)</f>
        <v>0</v>
      </c>
      <c r="N121" s="33">
        <f>SUM(N118:N120)</f>
        <v>0</v>
      </c>
      <c r="O121" s="33">
        <f>SUM(O118:O120)</f>
        <v>0</v>
      </c>
      <c r="P121" s="34"/>
      <c r="Q121" s="35"/>
      <c r="R121" s="33">
        <f t="shared" ref="R121:AH121" si="65">SUM(R118:R120)</f>
        <v>0</v>
      </c>
      <c r="S121" s="33">
        <f t="shared" si="65"/>
        <v>0</v>
      </c>
      <c r="T121" s="33">
        <f t="shared" si="65"/>
        <v>0</v>
      </c>
      <c r="U121" s="33">
        <f t="shared" si="65"/>
        <v>0</v>
      </c>
      <c r="V121" s="33">
        <f t="shared" si="65"/>
        <v>0</v>
      </c>
      <c r="W121" s="33">
        <f t="shared" si="65"/>
        <v>0</v>
      </c>
      <c r="X121" s="33">
        <f t="shared" si="65"/>
        <v>189650000</v>
      </c>
      <c r="Y121" s="33">
        <f t="shared" si="65"/>
        <v>189650000</v>
      </c>
      <c r="Z121" s="33">
        <f t="shared" si="65"/>
        <v>0</v>
      </c>
      <c r="AA121" s="33">
        <f t="shared" si="65"/>
        <v>0</v>
      </c>
      <c r="AB121" s="33">
        <f t="shared" si="65"/>
        <v>0</v>
      </c>
      <c r="AC121" s="33">
        <f t="shared" si="65"/>
        <v>0</v>
      </c>
      <c r="AD121" s="33">
        <f t="shared" si="65"/>
        <v>0</v>
      </c>
      <c r="AE121" s="33">
        <f t="shared" si="65"/>
        <v>0</v>
      </c>
      <c r="AF121" s="33">
        <f t="shared" si="65"/>
        <v>0</v>
      </c>
      <c r="AG121" s="33">
        <f t="shared" si="65"/>
        <v>0</v>
      </c>
      <c r="AH121" s="33">
        <f t="shared" si="65"/>
        <v>189650000</v>
      </c>
      <c r="AI121" s="36">
        <f>IF(ISERROR(AH121/J121),0,AH121/J121)</f>
        <v>0.3694000779119595</v>
      </c>
      <c r="AJ121" s="36">
        <f>IF(ISERROR(AH121/$AH$199),0,AH121/$AH$199)</f>
        <v>2.0917935019838397E-2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x14ac:dyDescent="0.25">
      <c r="A122" s="135" t="s">
        <v>68</v>
      </c>
      <c r="B122" s="136"/>
      <c r="C122" s="136"/>
      <c r="D122" s="136"/>
      <c r="E122" s="137"/>
      <c r="F122" s="65"/>
      <c r="G122" s="66"/>
      <c r="H122" s="67"/>
      <c r="I122" s="67"/>
      <c r="J122" s="127">
        <v>738150000</v>
      </c>
      <c r="K122" s="13"/>
      <c r="L122" s="14"/>
      <c r="M122" s="15"/>
      <c r="N122" s="15"/>
      <c r="O122" s="15"/>
      <c r="P122" s="10"/>
      <c r="Q122" s="16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7"/>
      <c r="AJ122" s="17"/>
    </row>
    <row r="123" spans="1:106" ht="12.75" customHeight="1" outlineLevel="1" x14ac:dyDescent="0.25">
      <c r="A123" s="18">
        <v>1</v>
      </c>
      <c r="B123" s="19"/>
      <c r="C123" s="20" t="s">
        <v>216</v>
      </c>
      <c r="D123" s="21">
        <v>45443</v>
      </c>
      <c r="E123" s="22" t="s">
        <v>217</v>
      </c>
      <c r="F123" s="22" t="s">
        <v>89</v>
      </c>
      <c r="G123" s="22" t="s">
        <v>892</v>
      </c>
      <c r="H123" s="21"/>
      <c r="I123" s="21"/>
      <c r="J123" s="141"/>
      <c r="K123" s="23">
        <v>167900000</v>
      </c>
      <c r="L123" s="22" t="s">
        <v>893</v>
      </c>
      <c r="M123" s="24"/>
      <c r="N123" s="24"/>
      <c r="O123" s="24"/>
      <c r="P123" s="22"/>
      <c r="Q123" s="22"/>
      <c r="R123" s="24"/>
      <c r="S123" s="24"/>
      <c r="T123" s="24"/>
      <c r="U123" s="25">
        <f>SUM(R123:T123)</f>
        <v>0</v>
      </c>
      <c r="V123" s="24"/>
      <c r="W123" s="24"/>
      <c r="X123" s="23">
        <v>167900000</v>
      </c>
      <c r="Y123" s="25">
        <f>SUM(V123:X123)</f>
        <v>167900000</v>
      </c>
      <c r="Z123" s="24"/>
      <c r="AA123" s="24"/>
      <c r="AB123" s="24"/>
      <c r="AC123" s="25">
        <f>SUM(Z123:AB123)</f>
        <v>0</v>
      </c>
      <c r="AD123" s="24"/>
      <c r="AE123" s="24"/>
      <c r="AF123" s="24"/>
      <c r="AG123" s="25">
        <f>SUM(AD123:AF123)</f>
        <v>0</v>
      </c>
      <c r="AH123" s="25">
        <f>SUM(U123,Y123,AC123,AG123)</f>
        <v>167900000</v>
      </c>
      <c r="AI123" s="26">
        <f>IF(ISERROR(AH123/J123),0,AH123/J123)</f>
        <v>0</v>
      </c>
      <c r="AJ123" s="27">
        <f>IF(ISERROR(AH123/$AH$199),"-",AH123/$AH$199)</f>
        <v>1.851896277263837E-2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8">
        <v>2</v>
      </c>
      <c r="B124" s="19"/>
      <c r="C124" s="20" t="s">
        <v>218</v>
      </c>
      <c r="D124" s="21">
        <v>45443</v>
      </c>
      <c r="E124" s="22" t="s">
        <v>190</v>
      </c>
      <c r="F124" s="22" t="s">
        <v>89</v>
      </c>
      <c r="G124" s="22" t="s">
        <v>892</v>
      </c>
      <c r="H124" s="21"/>
      <c r="I124" s="21"/>
      <c r="J124" s="141"/>
      <c r="K124" s="23">
        <v>74095000</v>
      </c>
      <c r="L124" s="22" t="s">
        <v>893</v>
      </c>
      <c r="M124" s="24"/>
      <c r="N124" s="24"/>
      <c r="O124" s="24"/>
      <c r="P124" s="22"/>
      <c r="Q124" s="22"/>
      <c r="R124" s="24"/>
      <c r="S124" s="24"/>
      <c r="T124" s="24"/>
      <c r="U124" s="25">
        <f t="shared" ref="U124:U125" si="66">SUM(R124:T124)</f>
        <v>0</v>
      </c>
      <c r="V124" s="24"/>
      <c r="W124" s="24"/>
      <c r="X124" s="23">
        <v>74095000</v>
      </c>
      <c r="Y124" s="25">
        <f t="shared" ref="Y124:Y125" si="67">SUM(V124:X124)</f>
        <v>74095000</v>
      </c>
      <c r="Z124" s="24"/>
      <c r="AA124" s="24"/>
      <c r="AB124" s="24"/>
      <c r="AC124" s="25">
        <f t="shared" ref="AC124:AC125" si="68">SUM(Z124:AB124)</f>
        <v>0</v>
      </c>
      <c r="AD124" s="24"/>
      <c r="AE124" s="24"/>
      <c r="AF124" s="24"/>
      <c r="AG124" s="25">
        <f t="shared" ref="AG124:AG125" si="69">SUM(AD124:AF124)</f>
        <v>0</v>
      </c>
      <c r="AH124" s="25">
        <f t="shared" ref="AH124:AH125" si="70">SUM(U124,Y124,AC124,AG124)</f>
        <v>74095000</v>
      </c>
      <c r="AI124" s="26">
        <f t="shared" ref="AI124:AI125" si="71">IF(ISERROR(AH124/J124),0,AH124/J124)</f>
        <v>0</v>
      </c>
      <c r="AJ124" s="27">
        <f>IF(ISERROR(AH124/$AH$199),"-",AH124/$AH$199)</f>
        <v>8.1724987887947589E-3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8">
        <v>3</v>
      </c>
      <c r="B125" s="19"/>
      <c r="C125" s="20" t="s">
        <v>219</v>
      </c>
      <c r="D125" s="21">
        <v>45468</v>
      </c>
      <c r="E125" s="22" t="s">
        <v>220</v>
      </c>
      <c r="F125" s="22" t="s">
        <v>89</v>
      </c>
      <c r="G125" s="22" t="s">
        <v>892</v>
      </c>
      <c r="H125" s="21"/>
      <c r="I125" s="21"/>
      <c r="J125" s="141"/>
      <c r="K125" s="23">
        <v>74550000</v>
      </c>
      <c r="L125" s="22" t="s">
        <v>893</v>
      </c>
      <c r="M125" s="24"/>
      <c r="N125" s="24"/>
      <c r="O125" s="24"/>
      <c r="P125" s="22"/>
      <c r="Q125" s="22"/>
      <c r="R125" s="24"/>
      <c r="S125" s="24"/>
      <c r="T125" s="24"/>
      <c r="U125" s="25">
        <f t="shared" si="66"/>
        <v>0</v>
      </c>
      <c r="V125" s="24"/>
      <c r="W125" s="24"/>
      <c r="X125" s="23">
        <v>74550000</v>
      </c>
      <c r="Y125" s="25">
        <f t="shared" si="67"/>
        <v>74550000</v>
      </c>
      <c r="Z125" s="24"/>
      <c r="AA125" s="24"/>
      <c r="AB125" s="24"/>
      <c r="AC125" s="25">
        <f t="shared" si="68"/>
        <v>0</v>
      </c>
      <c r="AD125" s="24"/>
      <c r="AE125" s="24"/>
      <c r="AF125" s="24"/>
      <c r="AG125" s="25">
        <f t="shared" si="69"/>
        <v>0</v>
      </c>
      <c r="AH125" s="25">
        <f t="shared" si="70"/>
        <v>74550000</v>
      </c>
      <c r="AI125" s="26">
        <f t="shared" si="71"/>
        <v>0</v>
      </c>
      <c r="AJ125" s="27">
        <f>IF(ISERROR(AH125/$AH$199),"-",AH125/$AH$199)</f>
        <v>8.2226841852304378E-3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8">
        <v>4</v>
      </c>
      <c r="B126" s="19"/>
      <c r="C126" s="28"/>
      <c r="D126" s="29"/>
      <c r="E126" s="30"/>
      <c r="F126" s="30"/>
      <c r="G126" s="30"/>
      <c r="H126" s="29"/>
      <c r="I126" s="29"/>
      <c r="J126" s="128"/>
      <c r="K126" s="31">
        <f>674445000-SUM(K123:K125)</f>
        <v>357900000</v>
      </c>
      <c r="L126" s="22" t="s">
        <v>893</v>
      </c>
      <c r="M126" s="24"/>
      <c r="N126" s="24"/>
      <c r="O126" s="24"/>
      <c r="P126" s="30"/>
      <c r="Q126" s="30"/>
      <c r="R126" s="24"/>
      <c r="S126" s="24"/>
      <c r="T126" s="24"/>
      <c r="U126" s="25">
        <f>SUM(R126:T126)</f>
        <v>0</v>
      </c>
      <c r="V126" s="24"/>
      <c r="W126" s="24"/>
      <c r="X126" s="24"/>
      <c r="Y126" s="25">
        <f>SUM(V126:X126)</f>
        <v>0</v>
      </c>
      <c r="Z126" s="24"/>
      <c r="AA126" s="24"/>
      <c r="AB126" s="24"/>
      <c r="AC126" s="25">
        <f>SUM(Z126:AB126)</f>
        <v>0</v>
      </c>
      <c r="AD126" s="24"/>
      <c r="AE126" s="24"/>
      <c r="AF126" s="24"/>
      <c r="AG126" s="25">
        <f>SUM(AD126:AF126)</f>
        <v>0</v>
      </c>
      <c r="AH126" s="25">
        <f>SUM(U126,Y126,AC126,AG126)</f>
        <v>0</v>
      </c>
      <c r="AI126" s="26">
        <f>IF(ISERROR(AH126/J126),0,AH126/J126)</f>
        <v>0</v>
      </c>
      <c r="AJ126" s="27">
        <f>IF(ISERROR(AH126/$AH$199),"-",AH126/$AH$199)</f>
        <v>0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s="37" customFormat="1" ht="12.75" customHeight="1" x14ac:dyDescent="0.25">
      <c r="A127" s="117" t="s">
        <v>69</v>
      </c>
      <c r="B127" s="119"/>
      <c r="C127" s="119"/>
      <c r="D127" s="119"/>
      <c r="E127" s="119"/>
      <c r="F127" s="119"/>
      <c r="G127" s="119"/>
      <c r="H127" s="119"/>
      <c r="I127" s="120"/>
      <c r="J127" s="33">
        <f>SUM(J122)</f>
        <v>738150000</v>
      </c>
      <c r="K127" s="33">
        <f>SUM(K123:K126)</f>
        <v>674445000</v>
      </c>
      <c r="L127" s="32"/>
      <c r="M127" s="33">
        <f>SUM(M123:M126)</f>
        <v>0</v>
      </c>
      <c r="N127" s="33">
        <f>SUM(N123:N126)</f>
        <v>0</v>
      </c>
      <c r="O127" s="33">
        <f>SUM(O123:O126)</f>
        <v>0</v>
      </c>
      <c r="P127" s="34"/>
      <c r="Q127" s="35"/>
      <c r="R127" s="33">
        <f t="shared" ref="R127:AH127" si="72">SUM(R123:R126)</f>
        <v>0</v>
      </c>
      <c r="S127" s="33">
        <f t="shared" si="72"/>
        <v>0</v>
      </c>
      <c r="T127" s="33">
        <f t="shared" si="72"/>
        <v>0</v>
      </c>
      <c r="U127" s="33">
        <f t="shared" si="72"/>
        <v>0</v>
      </c>
      <c r="V127" s="33">
        <f t="shared" si="72"/>
        <v>0</v>
      </c>
      <c r="W127" s="33">
        <f t="shared" si="72"/>
        <v>0</v>
      </c>
      <c r="X127" s="33">
        <f t="shared" si="72"/>
        <v>316545000</v>
      </c>
      <c r="Y127" s="33">
        <f t="shared" si="72"/>
        <v>316545000</v>
      </c>
      <c r="Z127" s="33">
        <f t="shared" si="72"/>
        <v>0</v>
      </c>
      <c r="AA127" s="33">
        <f t="shared" si="72"/>
        <v>0</v>
      </c>
      <c r="AB127" s="33">
        <f t="shared" si="72"/>
        <v>0</v>
      </c>
      <c r="AC127" s="33">
        <f t="shared" si="72"/>
        <v>0</v>
      </c>
      <c r="AD127" s="33">
        <f t="shared" si="72"/>
        <v>0</v>
      </c>
      <c r="AE127" s="33">
        <f t="shared" si="72"/>
        <v>0</v>
      </c>
      <c r="AF127" s="33">
        <f t="shared" si="72"/>
        <v>0</v>
      </c>
      <c r="AG127" s="33">
        <f t="shared" si="72"/>
        <v>0</v>
      </c>
      <c r="AH127" s="33">
        <f t="shared" si="72"/>
        <v>316545000</v>
      </c>
      <c r="AI127" s="36">
        <f>IF(ISERROR(AH127/J127),0,AH127/J127)</f>
        <v>0.42883560251981306</v>
      </c>
      <c r="AJ127" s="36">
        <f>IF(ISERROR(AH127/$AH$199),0,AH127/$AH$199)</f>
        <v>3.4914145746663565E-2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x14ac:dyDescent="0.25">
      <c r="A128" s="129" t="s">
        <v>70</v>
      </c>
      <c r="B128" s="130"/>
      <c r="C128" s="130"/>
      <c r="D128" s="130"/>
      <c r="E128" s="131"/>
      <c r="F128" s="9"/>
      <c r="G128" s="10"/>
      <c r="H128" s="11"/>
      <c r="I128" s="11"/>
      <c r="J128" s="127">
        <v>745900000</v>
      </c>
      <c r="K128" s="13"/>
      <c r="L128" s="14"/>
      <c r="M128" s="15"/>
      <c r="N128" s="15"/>
      <c r="O128" s="15"/>
      <c r="P128" s="10"/>
      <c r="Q128" s="16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7"/>
      <c r="AJ128" s="17"/>
    </row>
    <row r="129" spans="1:106" ht="12.75" customHeight="1" outlineLevel="1" x14ac:dyDescent="0.25">
      <c r="A129" s="18">
        <v>1</v>
      </c>
      <c r="B129" s="19"/>
      <c r="C129" s="20" t="s">
        <v>178</v>
      </c>
      <c r="D129" s="21">
        <v>45415</v>
      </c>
      <c r="E129" s="22" t="s">
        <v>221</v>
      </c>
      <c r="F129" s="22" t="s">
        <v>89</v>
      </c>
      <c r="G129" s="22" t="s">
        <v>892</v>
      </c>
      <c r="H129" s="21"/>
      <c r="I129" s="21"/>
      <c r="J129" s="141"/>
      <c r="K129" s="23">
        <v>63000000</v>
      </c>
      <c r="L129" s="22" t="s">
        <v>893</v>
      </c>
      <c r="M129" s="24"/>
      <c r="N129" s="24"/>
      <c r="O129" s="24"/>
      <c r="P129" s="22"/>
      <c r="Q129" s="22"/>
      <c r="R129" s="24"/>
      <c r="S129" s="24"/>
      <c r="T129" s="24"/>
      <c r="U129" s="25">
        <f>SUM(R129:T129)</f>
        <v>0</v>
      </c>
      <c r="V129" s="24"/>
      <c r="W129" s="23">
        <v>63000000</v>
      </c>
      <c r="X129" s="24"/>
      <c r="Y129" s="25">
        <f>SUM(V129:X129)</f>
        <v>63000000</v>
      </c>
      <c r="Z129" s="24"/>
      <c r="AA129" s="24"/>
      <c r="AB129" s="24"/>
      <c r="AC129" s="25">
        <f>SUM(Z129:AB129)</f>
        <v>0</v>
      </c>
      <c r="AD129" s="24"/>
      <c r="AE129" s="24"/>
      <c r="AF129" s="24"/>
      <c r="AG129" s="25">
        <f>SUM(AD129:AF129)</f>
        <v>0</v>
      </c>
      <c r="AH129" s="25">
        <f>SUM(U129,Y129,AC129,AG129)</f>
        <v>63000000</v>
      </c>
      <c r="AI129" s="26">
        <f>IF(ISERROR(AH129/J129),0,AH129/J129)</f>
        <v>0</v>
      </c>
      <c r="AJ129" s="27">
        <f t="shared" ref="AJ129:AJ138" si="73">IF(ISERROR(AH129/$AH$199),"-",AH129/$AH$199)</f>
        <v>6.9487471987862851E-3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8"/>
      <c r="B130" s="19"/>
      <c r="C130" s="20" t="s">
        <v>222</v>
      </c>
      <c r="D130" s="21">
        <v>45436</v>
      </c>
      <c r="E130" s="22" t="s">
        <v>223</v>
      </c>
      <c r="F130" s="22" t="s">
        <v>89</v>
      </c>
      <c r="G130" s="22" t="s">
        <v>892</v>
      </c>
      <c r="H130" s="21"/>
      <c r="I130" s="21"/>
      <c r="J130" s="141"/>
      <c r="K130" s="23">
        <v>117530000</v>
      </c>
      <c r="L130" s="22" t="s">
        <v>893</v>
      </c>
      <c r="M130" s="24"/>
      <c r="N130" s="24"/>
      <c r="O130" s="24"/>
      <c r="P130" s="22"/>
      <c r="Q130" s="22"/>
      <c r="R130" s="24"/>
      <c r="S130" s="24"/>
      <c r="T130" s="24"/>
      <c r="U130" s="25">
        <f t="shared" ref="U130:U137" si="74">SUM(R130:T130)</f>
        <v>0</v>
      </c>
      <c r="V130" s="24"/>
      <c r="W130" s="23">
        <v>117530000</v>
      </c>
      <c r="X130" s="24"/>
      <c r="Y130" s="25">
        <f t="shared" ref="Y130:Y137" si="75">SUM(V130:X130)</f>
        <v>117530000</v>
      </c>
      <c r="Z130" s="24"/>
      <c r="AA130" s="24"/>
      <c r="AB130" s="24"/>
      <c r="AC130" s="25">
        <f t="shared" ref="AC130:AC137" si="76">SUM(Z130:AB130)</f>
        <v>0</v>
      </c>
      <c r="AD130" s="24"/>
      <c r="AE130" s="24"/>
      <c r="AF130" s="24"/>
      <c r="AG130" s="25">
        <f t="shared" ref="AG130:AG137" si="77">SUM(AD130:AF130)</f>
        <v>0</v>
      </c>
      <c r="AH130" s="25">
        <f t="shared" ref="AH130:AH137" si="78">SUM(U130,Y130,AC130,AG130)</f>
        <v>117530000</v>
      </c>
      <c r="AI130" s="26">
        <f t="shared" ref="AI130:AI137" si="79">IF(ISERROR(AH130/J130),0,AH130/J130)</f>
        <v>0</v>
      </c>
      <c r="AJ130" s="27">
        <f t="shared" si="73"/>
        <v>1.296327394084686E-2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8"/>
      <c r="B131" s="19"/>
      <c r="C131" s="20" t="s">
        <v>224</v>
      </c>
      <c r="D131" s="21">
        <v>45441</v>
      </c>
      <c r="E131" s="22" t="s">
        <v>225</v>
      </c>
      <c r="F131" s="22" t="s">
        <v>89</v>
      </c>
      <c r="G131" s="22" t="s">
        <v>892</v>
      </c>
      <c r="H131" s="21"/>
      <c r="I131" s="21"/>
      <c r="J131" s="141"/>
      <c r="K131" s="23">
        <v>167900000</v>
      </c>
      <c r="L131" s="22" t="s">
        <v>893</v>
      </c>
      <c r="M131" s="24"/>
      <c r="N131" s="24"/>
      <c r="O131" s="24"/>
      <c r="P131" s="22"/>
      <c r="Q131" s="22"/>
      <c r="R131" s="24"/>
      <c r="S131" s="24"/>
      <c r="T131" s="24"/>
      <c r="U131" s="25">
        <f t="shared" si="74"/>
        <v>0</v>
      </c>
      <c r="V131" s="24"/>
      <c r="W131" s="24"/>
      <c r="X131" s="23">
        <v>167900000</v>
      </c>
      <c r="Y131" s="25">
        <f t="shared" si="75"/>
        <v>167900000</v>
      </c>
      <c r="Z131" s="24"/>
      <c r="AA131" s="24"/>
      <c r="AB131" s="24"/>
      <c r="AC131" s="25">
        <f t="shared" si="76"/>
        <v>0</v>
      </c>
      <c r="AD131" s="24"/>
      <c r="AE131" s="24"/>
      <c r="AF131" s="24"/>
      <c r="AG131" s="25">
        <f t="shared" si="77"/>
        <v>0</v>
      </c>
      <c r="AH131" s="25">
        <f t="shared" si="78"/>
        <v>167900000</v>
      </c>
      <c r="AI131" s="26">
        <f t="shared" si="79"/>
        <v>0</v>
      </c>
      <c r="AJ131" s="27">
        <f t="shared" si="73"/>
        <v>1.851896277263837E-2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8"/>
      <c r="B132" s="19"/>
      <c r="C132" s="20" t="s">
        <v>226</v>
      </c>
      <c r="D132" s="21">
        <v>45441</v>
      </c>
      <c r="E132" s="22" t="s">
        <v>225</v>
      </c>
      <c r="F132" s="22" t="s">
        <v>89</v>
      </c>
      <c r="G132" s="22" t="s">
        <v>892</v>
      </c>
      <c r="H132" s="21"/>
      <c r="I132" s="21"/>
      <c r="J132" s="141"/>
      <c r="K132" s="23">
        <v>65250000</v>
      </c>
      <c r="L132" s="22" t="s">
        <v>893</v>
      </c>
      <c r="M132" s="24"/>
      <c r="N132" s="24"/>
      <c r="O132" s="24"/>
      <c r="P132" s="22"/>
      <c r="Q132" s="22"/>
      <c r="R132" s="24"/>
      <c r="S132" s="24"/>
      <c r="T132" s="24"/>
      <c r="U132" s="25">
        <f t="shared" si="74"/>
        <v>0</v>
      </c>
      <c r="V132" s="24"/>
      <c r="W132" s="24"/>
      <c r="X132" s="23">
        <v>65250000</v>
      </c>
      <c r="Y132" s="25">
        <f t="shared" si="75"/>
        <v>65250000</v>
      </c>
      <c r="Z132" s="24"/>
      <c r="AA132" s="24"/>
      <c r="AB132" s="24"/>
      <c r="AC132" s="25">
        <f t="shared" si="76"/>
        <v>0</v>
      </c>
      <c r="AD132" s="24"/>
      <c r="AE132" s="24"/>
      <c r="AF132" s="24"/>
      <c r="AG132" s="25">
        <f t="shared" si="77"/>
        <v>0</v>
      </c>
      <c r="AH132" s="25">
        <f t="shared" si="78"/>
        <v>65250000</v>
      </c>
      <c r="AI132" s="26">
        <f t="shared" si="79"/>
        <v>0</v>
      </c>
      <c r="AJ132" s="27">
        <f t="shared" si="73"/>
        <v>7.1969167416000811E-3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8"/>
      <c r="B133" s="19"/>
      <c r="C133" s="20" t="s">
        <v>227</v>
      </c>
      <c r="D133" s="21">
        <v>45456</v>
      </c>
      <c r="E133" s="22" t="s">
        <v>190</v>
      </c>
      <c r="F133" s="22" t="s">
        <v>89</v>
      </c>
      <c r="G133" s="22" t="s">
        <v>892</v>
      </c>
      <c r="H133" s="21"/>
      <c r="I133" s="21"/>
      <c r="J133" s="141"/>
      <c r="K133" s="23">
        <v>105850000</v>
      </c>
      <c r="L133" s="22" t="s">
        <v>893</v>
      </c>
      <c r="M133" s="24"/>
      <c r="N133" s="24"/>
      <c r="O133" s="24"/>
      <c r="P133" s="22"/>
      <c r="Q133" s="22"/>
      <c r="R133" s="24"/>
      <c r="S133" s="24"/>
      <c r="T133" s="24"/>
      <c r="U133" s="25">
        <f t="shared" si="74"/>
        <v>0</v>
      </c>
      <c r="V133" s="24"/>
      <c r="W133" s="24"/>
      <c r="X133" s="23">
        <v>105850000</v>
      </c>
      <c r="Y133" s="25">
        <f t="shared" si="75"/>
        <v>105850000</v>
      </c>
      <c r="Z133" s="24"/>
      <c r="AA133" s="24"/>
      <c r="AB133" s="24"/>
      <c r="AC133" s="25">
        <f t="shared" si="76"/>
        <v>0</v>
      </c>
      <c r="AD133" s="24"/>
      <c r="AE133" s="24"/>
      <c r="AF133" s="24"/>
      <c r="AG133" s="25">
        <f t="shared" si="77"/>
        <v>0</v>
      </c>
      <c r="AH133" s="25">
        <f t="shared" si="78"/>
        <v>105850000</v>
      </c>
      <c r="AI133" s="26">
        <f t="shared" si="79"/>
        <v>0</v>
      </c>
      <c r="AJ133" s="27">
        <f t="shared" si="73"/>
        <v>1.1674998269706799E-2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8"/>
      <c r="B134" s="19"/>
      <c r="C134" s="20" t="s">
        <v>228</v>
      </c>
      <c r="D134" s="21">
        <v>45454</v>
      </c>
      <c r="E134" s="30" t="s">
        <v>229</v>
      </c>
      <c r="F134" s="22" t="s">
        <v>89</v>
      </c>
      <c r="G134" s="22" t="s">
        <v>892</v>
      </c>
      <c r="H134" s="21"/>
      <c r="I134" s="21"/>
      <c r="J134" s="141"/>
      <c r="K134" s="23">
        <v>50000000</v>
      </c>
      <c r="L134" s="22" t="s">
        <v>893</v>
      </c>
      <c r="M134" s="24"/>
      <c r="N134" s="24"/>
      <c r="O134" s="24"/>
      <c r="P134" s="22"/>
      <c r="Q134" s="22"/>
      <c r="R134" s="24"/>
      <c r="S134" s="24"/>
      <c r="T134" s="24"/>
      <c r="U134" s="25">
        <f t="shared" si="74"/>
        <v>0</v>
      </c>
      <c r="V134" s="24"/>
      <c r="W134" s="24"/>
      <c r="X134" s="23">
        <v>50000000</v>
      </c>
      <c r="Y134" s="25">
        <f t="shared" si="75"/>
        <v>50000000</v>
      </c>
      <c r="Z134" s="24"/>
      <c r="AA134" s="24"/>
      <c r="AB134" s="24"/>
      <c r="AC134" s="25">
        <f t="shared" si="76"/>
        <v>0</v>
      </c>
      <c r="AD134" s="24"/>
      <c r="AE134" s="24"/>
      <c r="AF134" s="24"/>
      <c r="AG134" s="25">
        <f t="shared" si="77"/>
        <v>0</v>
      </c>
      <c r="AH134" s="25">
        <f t="shared" si="78"/>
        <v>50000000</v>
      </c>
      <c r="AI134" s="26">
        <f t="shared" si="79"/>
        <v>0</v>
      </c>
      <c r="AJ134" s="27">
        <f t="shared" si="73"/>
        <v>5.5148787291954644E-3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8"/>
      <c r="B135" s="19"/>
      <c r="C135" s="20" t="s">
        <v>151</v>
      </c>
      <c r="D135" s="21">
        <v>45464</v>
      </c>
      <c r="E135" s="22" t="s">
        <v>223</v>
      </c>
      <c r="F135" s="22" t="s">
        <v>89</v>
      </c>
      <c r="G135" s="22" t="s">
        <v>892</v>
      </c>
      <c r="H135" s="21"/>
      <c r="I135" s="21"/>
      <c r="J135" s="141"/>
      <c r="K135" s="23">
        <v>63000000</v>
      </c>
      <c r="L135" s="22" t="s">
        <v>893</v>
      </c>
      <c r="M135" s="24"/>
      <c r="N135" s="24"/>
      <c r="O135" s="24"/>
      <c r="P135" s="22"/>
      <c r="Q135" s="22"/>
      <c r="R135" s="24"/>
      <c r="S135" s="24"/>
      <c r="T135" s="24"/>
      <c r="U135" s="25">
        <f t="shared" si="74"/>
        <v>0</v>
      </c>
      <c r="V135" s="24"/>
      <c r="W135" s="24"/>
      <c r="X135" s="23">
        <v>63000000</v>
      </c>
      <c r="Y135" s="25">
        <f t="shared" si="75"/>
        <v>63000000</v>
      </c>
      <c r="Z135" s="24"/>
      <c r="AA135" s="24"/>
      <c r="AB135" s="24"/>
      <c r="AC135" s="25">
        <f t="shared" si="76"/>
        <v>0</v>
      </c>
      <c r="AD135" s="24"/>
      <c r="AE135" s="24"/>
      <c r="AF135" s="24"/>
      <c r="AG135" s="25">
        <f t="shared" si="77"/>
        <v>0</v>
      </c>
      <c r="AH135" s="25">
        <f t="shared" si="78"/>
        <v>63000000</v>
      </c>
      <c r="AI135" s="26">
        <f t="shared" si="79"/>
        <v>0</v>
      </c>
      <c r="AJ135" s="27">
        <f t="shared" si="73"/>
        <v>6.9487471987862851E-3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outlineLevel="1" x14ac:dyDescent="0.25">
      <c r="A136" s="18"/>
      <c r="B136" s="19"/>
      <c r="C136" s="20" t="s">
        <v>230</v>
      </c>
      <c r="D136" s="21">
        <v>45470</v>
      </c>
      <c r="E136" s="30" t="s">
        <v>209</v>
      </c>
      <c r="F136" s="22" t="s">
        <v>89</v>
      </c>
      <c r="G136" s="22" t="s">
        <v>892</v>
      </c>
      <c r="H136" s="21"/>
      <c r="I136" s="21"/>
      <c r="J136" s="141"/>
      <c r="K136" s="23">
        <v>63000000</v>
      </c>
      <c r="L136" s="22" t="s">
        <v>893</v>
      </c>
      <c r="M136" s="24"/>
      <c r="N136" s="24"/>
      <c r="O136" s="24"/>
      <c r="P136" s="22"/>
      <c r="Q136" s="22"/>
      <c r="R136" s="24"/>
      <c r="S136" s="24"/>
      <c r="T136" s="24"/>
      <c r="U136" s="25">
        <f t="shared" si="74"/>
        <v>0</v>
      </c>
      <c r="V136" s="24"/>
      <c r="W136" s="24"/>
      <c r="X136" s="23">
        <v>63000000</v>
      </c>
      <c r="Y136" s="25">
        <f t="shared" si="75"/>
        <v>63000000</v>
      </c>
      <c r="Z136" s="24"/>
      <c r="AA136" s="24"/>
      <c r="AB136" s="24"/>
      <c r="AC136" s="25">
        <f t="shared" si="76"/>
        <v>0</v>
      </c>
      <c r="AD136" s="24"/>
      <c r="AE136" s="24"/>
      <c r="AF136" s="24"/>
      <c r="AG136" s="25">
        <f t="shared" si="77"/>
        <v>0</v>
      </c>
      <c r="AH136" s="25">
        <f t="shared" si="78"/>
        <v>63000000</v>
      </c>
      <c r="AI136" s="26">
        <f t="shared" si="79"/>
        <v>0</v>
      </c>
      <c r="AJ136" s="27">
        <f t="shared" si="73"/>
        <v>6.9487471987862851E-3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8"/>
      <c r="B137" s="19"/>
      <c r="C137" s="20"/>
      <c r="D137" s="21"/>
      <c r="E137" s="22"/>
      <c r="F137" s="22"/>
      <c r="G137" s="22"/>
      <c r="H137" s="21"/>
      <c r="I137" s="21"/>
      <c r="J137" s="141"/>
      <c r="K137" s="23"/>
      <c r="L137" s="22"/>
      <c r="M137" s="24"/>
      <c r="N137" s="24"/>
      <c r="O137" s="24"/>
      <c r="P137" s="22"/>
      <c r="Q137" s="22"/>
      <c r="R137" s="24"/>
      <c r="S137" s="24"/>
      <c r="T137" s="24"/>
      <c r="U137" s="25">
        <f t="shared" si="74"/>
        <v>0</v>
      </c>
      <c r="V137" s="24"/>
      <c r="W137" s="24"/>
      <c r="X137" s="24"/>
      <c r="Y137" s="25">
        <f t="shared" si="75"/>
        <v>0</v>
      </c>
      <c r="Z137" s="24"/>
      <c r="AA137" s="24"/>
      <c r="AB137" s="24"/>
      <c r="AC137" s="25">
        <f t="shared" si="76"/>
        <v>0</v>
      </c>
      <c r="AD137" s="24"/>
      <c r="AE137" s="24"/>
      <c r="AF137" s="24"/>
      <c r="AG137" s="25">
        <f t="shared" si="77"/>
        <v>0</v>
      </c>
      <c r="AH137" s="25">
        <f t="shared" si="78"/>
        <v>0</v>
      </c>
      <c r="AI137" s="26">
        <f t="shared" si="79"/>
        <v>0</v>
      </c>
      <c r="AJ137" s="27">
        <f t="shared" si="73"/>
        <v>0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12.75" customHeight="1" outlineLevel="1" x14ac:dyDescent="0.25">
      <c r="A138" s="18">
        <v>2</v>
      </c>
      <c r="B138" s="19"/>
      <c r="C138" s="28"/>
      <c r="D138" s="29"/>
      <c r="E138" s="30"/>
      <c r="F138" s="30"/>
      <c r="G138" s="30"/>
      <c r="H138" s="29"/>
      <c r="I138" s="29"/>
      <c r="J138" s="128"/>
      <c r="K138" s="31">
        <f>745900000-SUM(K129:K137)</f>
        <v>50370000</v>
      </c>
      <c r="L138" s="30"/>
      <c r="M138" s="24"/>
      <c r="N138" s="24"/>
      <c r="O138" s="24"/>
      <c r="P138" s="30"/>
      <c r="Q138" s="30"/>
      <c r="R138" s="24"/>
      <c r="S138" s="24"/>
      <c r="T138" s="24"/>
      <c r="U138" s="25">
        <f>SUM(R138:T138)</f>
        <v>0</v>
      </c>
      <c r="V138" s="24"/>
      <c r="W138" s="24"/>
      <c r="X138" s="24"/>
      <c r="Y138" s="25">
        <f>SUM(V138:X138)</f>
        <v>0</v>
      </c>
      <c r="Z138" s="24"/>
      <c r="AA138" s="24"/>
      <c r="AB138" s="24"/>
      <c r="AC138" s="25">
        <f>SUM(Z138:AB138)</f>
        <v>0</v>
      </c>
      <c r="AD138" s="24"/>
      <c r="AE138" s="24"/>
      <c r="AF138" s="24"/>
      <c r="AG138" s="25">
        <f>SUM(AD138:AF138)</f>
        <v>0</v>
      </c>
      <c r="AH138" s="25">
        <f>SUM(U138,Y138,AC138,AG138)</f>
        <v>0</v>
      </c>
      <c r="AI138" s="26">
        <f>IF(ISERROR(AH138/J138),0,AH138/J138)</f>
        <v>0</v>
      </c>
      <c r="AJ138" s="27">
        <f t="shared" si="73"/>
        <v>0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s="37" customFormat="1" ht="12.75" customHeight="1" x14ac:dyDescent="0.25">
      <c r="A139" s="117" t="s">
        <v>71</v>
      </c>
      <c r="B139" s="119"/>
      <c r="C139" s="119"/>
      <c r="D139" s="119"/>
      <c r="E139" s="119"/>
      <c r="F139" s="119"/>
      <c r="G139" s="119"/>
      <c r="H139" s="119"/>
      <c r="I139" s="120"/>
      <c r="J139" s="33">
        <f>SUM(J128)</f>
        <v>745900000</v>
      </c>
      <c r="K139" s="33">
        <f>SUM(K129:K138)</f>
        <v>745900000</v>
      </c>
      <c r="L139" s="32"/>
      <c r="M139" s="33">
        <f>SUM(M129:M138)</f>
        <v>0</v>
      </c>
      <c r="N139" s="33">
        <f>SUM(N129:N138)</f>
        <v>0</v>
      </c>
      <c r="O139" s="33">
        <f>SUM(O129:O138)</f>
        <v>0</v>
      </c>
      <c r="P139" s="34"/>
      <c r="Q139" s="35"/>
      <c r="R139" s="33">
        <f t="shared" ref="R139:AH139" si="80">SUM(R129:R138)</f>
        <v>0</v>
      </c>
      <c r="S139" s="33">
        <f t="shared" si="80"/>
        <v>0</v>
      </c>
      <c r="T139" s="33">
        <f t="shared" si="80"/>
        <v>0</v>
      </c>
      <c r="U139" s="33">
        <f t="shared" si="80"/>
        <v>0</v>
      </c>
      <c r="V139" s="33">
        <f t="shared" si="80"/>
        <v>0</v>
      </c>
      <c r="W139" s="33">
        <f t="shared" si="80"/>
        <v>180530000</v>
      </c>
      <c r="X139" s="33">
        <f t="shared" si="80"/>
        <v>515000000</v>
      </c>
      <c r="Y139" s="33">
        <f t="shared" si="80"/>
        <v>695530000</v>
      </c>
      <c r="Z139" s="33">
        <f t="shared" si="80"/>
        <v>0</v>
      </c>
      <c r="AA139" s="33">
        <f t="shared" si="80"/>
        <v>0</v>
      </c>
      <c r="AB139" s="33">
        <f t="shared" si="80"/>
        <v>0</v>
      </c>
      <c r="AC139" s="33">
        <f t="shared" si="80"/>
        <v>0</v>
      </c>
      <c r="AD139" s="33">
        <f t="shared" si="80"/>
        <v>0</v>
      </c>
      <c r="AE139" s="33">
        <f t="shared" si="80"/>
        <v>0</v>
      </c>
      <c r="AF139" s="33">
        <f t="shared" si="80"/>
        <v>0</v>
      </c>
      <c r="AG139" s="33">
        <f t="shared" si="80"/>
        <v>0</v>
      </c>
      <c r="AH139" s="33">
        <f t="shared" si="80"/>
        <v>695530000</v>
      </c>
      <c r="AI139" s="36">
        <f>IF(ISERROR(AH139/J139),0,AH139/J139)</f>
        <v>0.93247084059525409</v>
      </c>
      <c r="AJ139" s="36">
        <f>IF(ISERROR(AH139/$AH$199),0,AH139/$AH$199)</f>
        <v>7.6715272050346436E-2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x14ac:dyDescent="0.25">
      <c r="A140" s="129" t="s">
        <v>72</v>
      </c>
      <c r="B140" s="130"/>
      <c r="C140" s="130"/>
      <c r="D140" s="130"/>
      <c r="E140" s="131"/>
      <c r="F140" s="9"/>
      <c r="G140" s="10"/>
      <c r="H140" s="11"/>
      <c r="I140" s="11"/>
      <c r="J140" s="127">
        <v>885644600</v>
      </c>
      <c r="K140" s="13"/>
      <c r="L140" s="14"/>
      <c r="M140" s="15"/>
      <c r="N140" s="15"/>
      <c r="O140" s="15"/>
      <c r="P140" s="10"/>
      <c r="Q140" s="16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7"/>
      <c r="AJ140" s="17"/>
    </row>
    <row r="141" spans="1:106" ht="12.75" customHeight="1" outlineLevel="1" x14ac:dyDescent="0.25">
      <c r="A141" s="18">
        <v>1</v>
      </c>
      <c r="B141" s="19"/>
      <c r="C141" s="20" t="s">
        <v>231</v>
      </c>
      <c r="D141" s="21">
        <v>45470</v>
      </c>
      <c r="E141" s="22" t="s">
        <v>232</v>
      </c>
      <c r="F141" s="22" t="s">
        <v>89</v>
      </c>
      <c r="G141" s="22" t="s">
        <v>892</v>
      </c>
      <c r="H141" s="21"/>
      <c r="I141" s="21"/>
      <c r="J141" s="141"/>
      <c r="K141" s="23">
        <v>167900000</v>
      </c>
      <c r="L141" s="22" t="s">
        <v>893</v>
      </c>
      <c r="M141" s="24"/>
      <c r="N141" s="24"/>
      <c r="O141" s="24"/>
      <c r="P141" s="22"/>
      <c r="Q141" s="22"/>
      <c r="R141" s="24"/>
      <c r="S141" s="24"/>
      <c r="T141" s="24"/>
      <c r="U141" s="25">
        <f>SUM(R141:T141)</f>
        <v>0</v>
      </c>
      <c r="V141" s="24"/>
      <c r="W141" s="24"/>
      <c r="X141" s="23">
        <v>167900000</v>
      </c>
      <c r="Y141" s="25">
        <f>SUM(V141:X141)</f>
        <v>167900000</v>
      </c>
      <c r="Z141" s="24"/>
      <c r="AA141" s="24"/>
      <c r="AB141" s="24"/>
      <c r="AC141" s="25">
        <f>SUM(Z141:AB141)</f>
        <v>0</v>
      </c>
      <c r="AD141" s="24"/>
      <c r="AE141" s="24"/>
      <c r="AF141" s="24"/>
      <c r="AG141" s="25">
        <f>SUM(AD141:AF141)</f>
        <v>0</v>
      </c>
      <c r="AH141" s="25">
        <f>SUM(U141,Y141,AC141,AG141)</f>
        <v>167900000</v>
      </c>
      <c r="AI141" s="26">
        <f>IF(ISERROR(AH141/J141),0,AH141/J141)</f>
        <v>0</v>
      </c>
      <c r="AJ141" s="27">
        <f>IF(ISERROR(AH141/$AH$199),"-",AH141/$AH$199)</f>
        <v>1.851896277263837E-2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8">
        <v>2</v>
      </c>
      <c r="B142" s="19"/>
      <c r="C142" s="28"/>
      <c r="D142" s="29"/>
      <c r="E142" s="30"/>
      <c r="F142" s="30"/>
      <c r="G142" s="30"/>
      <c r="H142" s="29"/>
      <c r="I142" s="29"/>
      <c r="J142" s="128"/>
      <c r="K142" s="31">
        <f>885644600-K141</f>
        <v>717744600</v>
      </c>
      <c r="L142" s="30"/>
      <c r="M142" s="24"/>
      <c r="N142" s="24"/>
      <c r="O142" s="24"/>
      <c r="P142" s="30"/>
      <c r="Q142" s="30"/>
      <c r="R142" s="24"/>
      <c r="S142" s="24"/>
      <c r="T142" s="24"/>
      <c r="U142" s="25">
        <f>SUM(R142:T142)</f>
        <v>0</v>
      </c>
      <c r="V142" s="24"/>
      <c r="W142" s="24"/>
      <c r="X142" s="24"/>
      <c r="Y142" s="25">
        <f>SUM(V142:X142)</f>
        <v>0</v>
      </c>
      <c r="Z142" s="24"/>
      <c r="AA142" s="24"/>
      <c r="AB142" s="24"/>
      <c r="AC142" s="25">
        <f>SUM(Z142:AB142)</f>
        <v>0</v>
      </c>
      <c r="AD142" s="24"/>
      <c r="AE142" s="24"/>
      <c r="AF142" s="24"/>
      <c r="AG142" s="25">
        <f>SUM(AD142:AF142)</f>
        <v>0</v>
      </c>
      <c r="AH142" s="25">
        <f>SUM(U142,Y142,AC142,AG142)</f>
        <v>0</v>
      </c>
      <c r="AI142" s="26">
        <f>IF(ISERROR(AH142/J142),0,AH142/J142)</f>
        <v>0</v>
      </c>
      <c r="AJ142" s="27">
        <f>IF(ISERROR(AH142/$AH$199),"-",AH142/$AH$199)</f>
        <v>0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s="37" customFormat="1" ht="12.75" customHeight="1" x14ac:dyDescent="0.25">
      <c r="A143" s="117" t="s">
        <v>73</v>
      </c>
      <c r="B143" s="119"/>
      <c r="C143" s="119"/>
      <c r="D143" s="119"/>
      <c r="E143" s="119"/>
      <c r="F143" s="119"/>
      <c r="G143" s="119"/>
      <c r="H143" s="119"/>
      <c r="I143" s="120"/>
      <c r="J143" s="33">
        <f>SUM(J140)</f>
        <v>885644600</v>
      </c>
      <c r="K143" s="33">
        <f>SUM(K141:K142)</f>
        <v>885644600</v>
      </c>
      <c r="L143" s="32"/>
      <c r="M143" s="33">
        <f>SUM(M141:M142)</f>
        <v>0</v>
      </c>
      <c r="N143" s="33">
        <f>SUM(N141:N142)</f>
        <v>0</v>
      </c>
      <c r="O143" s="33">
        <f>SUM(O141:O142)</f>
        <v>0</v>
      </c>
      <c r="P143" s="34"/>
      <c r="Q143" s="35"/>
      <c r="R143" s="33">
        <f t="shared" ref="R143:AH143" si="81">SUM(R141:R142)</f>
        <v>0</v>
      </c>
      <c r="S143" s="33">
        <f t="shared" si="81"/>
        <v>0</v>
      </c>
      <c r="T143" s="33">
        <f t="shared" si="81"/>
        <v>0</v>
      </c>
      <c r="U143" s="33">
        <f t="shared" si="81"/>
        <v>0</v>
      </c>
      <c r="V143" s="33">
        <f t="shared" si="81"/>
        <v>0</v>
      </c>
      <c r="W143" s="33">
        <f t="shared" si="81"/>
        <v>0</v>
      </c>
      <c r="X143" s="33">
        <f t="shared" si="81"/>
        <v>167900000</v>
      </c>
      <c r="Y143" s="33">
        <f t="shared" si="81"/>
        <v>167900000</v>
      </c>
      <c r="Z143" s="33">
        <f t="shared" si="81"/>
        <v>0</v>
      </c>
      <c r="AA143" s="33">
        <f t="shared" si="81"/>
        <v>0</v>
      </c>
      <c r="AB143" s="33">
        <f t="shared" si="81"/>
        <v>0</v>
      </c>
      <c r="AC143" s="33">
        <f t="shared" si="81"/>
        <v>0</v>
      </c>
      <c r="AD143" s="33">
        <f t="shared" si="81"/>
        <v>0</v>
      </c>
      <c r="AE143" s="33">
        <f t="shared" si="81"/>
        <v>0</v>
      </c>
      <c r="AF143" s="33">
        <f t="shared" si="81"/>
        <v>0</v>
      </c>
      <c r="AG143" s="33">
        <f t="shared" si="81"/>
        <v>0</v>
      </c>
      <c r="AH143" s="33">
        <f t="shared" si="81"/>
        <v>167900000</v>
      </c>
      <c r="AI143" s="36">
        <f>IF(ISERROR(AH143/J143),0,AH143/J143)</f>
        <v>0.18957943174948508</v>
      </c>
      <c r="AJ143" s="36">
        <f>IF(ISERROR(AH143/$AH$199),0,AH143/$AH$199)</f>
        <v>1.851896277263837E-2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x14ac:dyDescent="0.25">
      <c r="A144" s="129" t="s">
        <v>74</v>
      </c>
      <c r="B144" s="130"/>
      <c r="C144" s="130"/>
      <c r="D144" s="130"/>
      <c r="E144" s="131"/>
      <c r="F144" s="9"/>
      <c r="G144" s="10"/>
      <c r="H144" s="11"/>
      <c r="I144" s="11"/>
      <c r="J144" s="127">
        <v>6971726100</v>
      </c>
      <c r="K144" s="13"/>
      <c r="L144" s="14"/>
      <c r="M144" s="15"/>
      <c r="N144" s="15"/>
      <c r="O144" s="15"/>
      <c r="P144" s="10"/>
      <c r="Q144" s="16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7"/>
      <c r="AJ144" s="17"/>
    </row>
    <row r="145" spans="1:106" ht="12.75" customHeight="1" outlineLevel="1" x14ac:dyDescent="0.25">
      <c r="A145" s="18">
        <v>1</v>
      </c>
      <c r="B145" s="19"/>
      <c r="C145" s="20" t="s">
        <v>233</v>
      </c>
      <c r="D145" s="21">
        <v>45393</v>
      </c>
      <c r="E145" s="22" t="s">
        <v>234</v>
      </c>
      <c r="F145" s="22" t="s">
        <v>89</v>
      </c>
      <c r="G145" s="22" t="s">
        <v>892</v>
      </c>
      <c r="H145" s="21"/>
      <c r="I145" s="21"/>
      <c r="J145" s="141"/>
      <c r="K145" s="23">
        <v>146000000</v>
      </c>
      <c r="L145" s="22" t="s">
        <v>893</v>
      </c>
      <c r="M145" s="24"/>
      <c r="N145" s="24"/>
      <c r="O145" s="24"/>
      <c r="P145" s="22"/>
      <c r="Q145" s="22"/>
      <c r="R145" s="24"/>
      <c r="S145" s="24"/>
      <c r="T145" s="24"/>
      <c r="U145" s="25">
        <f>SUM(R145:T145)</f>
        <v>0</v>
      </c>
      <c r="V145" s="24"/>
      <c r="W145" s="23">
        <v>146000000</v>
      </c>
      <c r="X145" s="24"/>
      <c r="Y145" s="25">
        <f>SUM(V145:X145)</f>
        <v>146000000</v>
      </c>
      <c r="Z145" s="24"/>
      <c r="AA145" s="24"/>
      <c r="AB145" s="24"/>
      <c r="AC145" s="25">
        <f>SUM(Z145:AB145)</f>
        <v>0</v>
      </c>
      <c r="AD145" s="24"/>
      <c r="AE145" s="24"/>
      <c r="AF145" s="24"/>
      <c r="AG145" s="25">
        <f>SUM(AD145:AF145)</f>
        <v>0</v>
      </c>
      <c r="AH145" s="25">
        <f>SUM(U145,Y145,AC145,AG145)</f>
        <v>146000000</v>
      </c>
      <c r="AI145" s="26">
        <f>IF(ISERROR(AH145/J145),0,AH145/J145)</f>
        <v>0</v>
      </c>
      <c r="AJ145" s="27">
        <f>IF(ISERROR(AH145/$AH$199),"-",AH145/$AH$199)</f>
        <v>1.6103445889250757E-2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8">
        <v>2</v>
      </c>
      <c r="B146" s="19"/>
      <c r="C146" s="28" t="s">
        <v>235</v>
      </c>
      <c r="D146" s="29">
        <v>45418</v>
      </c>
      <c r="E146" s="30" t="s">
        <v>236</v>
      </c>
      <c r="F146" s="22" t="s">
        <v>89</v>
      </c>
      <c r="G146" s="22" t="s">
        <v>892</v>
      </c>
      <c r="H146" s="29"/>
      <c r="I146" s="29"/>
      <c r="J146" s="141"/>
      <c r="K146" s="31">
        <v>52200000</v>
      </c>
      <c r="L146" s="22" t="s">
        <v>893</v>
      </c>
      <c r="M146" s="24"/>
      <c r="N146" s="24"/>
      <c r="O146" s="24"/>
      <c r="P146" s="30"/>
      <c r="Q146" s="30"/>
      <c r="R146" s="24"/>
      <c r="S146" s="24"/>
      <c r="T146" s="24"/>
      <c r="U146" s="25">
        <f t="shared" ref="U146:U179" si="82">SUM(R146:T146)</f>
        <v>0</v>
      </c>
      <c r="V146" s="24"/>
      <c r="W146" s="31">
        <v>52200000</v>
      </c>
      <c r="X146" s="24"/>
      <c r="Y146" s="25">
        <f t="shared" ref="Y146:Y179" si="83">SUM(V146:X146)</f>
        <v>52200000</v>
      </c>
      <c r="Z146" s="24"/>
      <c r="AA146" s="24"/>
      <c r="AB146" s="24"/>
      <c r="AC146" s="25">
        <f t="shared" ref="AC146:AC179" si="84">SUM(Z146:AB146)</f>
        <v>0</v>
      </c>
      <c r="AD146" s="24"/>
      <c r="AE146" s="24"/>
      <c r="AF146" s="24"/>
      <c r="AG146" s="25">
        <f t="shared" ref="AG146:AG179" si="85">SUM(AD146:AF146)</f>
        <v>0</v>
      </c>
      <c r="AH146" s="25">
        <f t="shared" ref="AH146:AH179" si="86">SUM(U146,Y146,AC146,AG146)</f>
        <v>52200000</v>
      </c>
      <c r="AI146" s="26">
        <f t="shared" ref="AI146:AI179" si="87">IF(ISERROR(AH146/J146),0,AH146/J146)</f>
        <v>0</v>
      </c>
      <c r="AJ146" s="27">
        <f t="shared" ref="AJ146:AJ179" si="88">IF(ISERROR(AH146/$AH$199),"-",AH146/$AH$199)</f>
        <v>5.7575333932800652E-3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8">
        <v>3</v>
      </c>
      <c r="B147" s="19"/>
      <c r="C147" s="28" t="s">
        <v>237</v>
      </c>
      <c r="D147" s="29">
        <v>45420</v>
      </c>
      <c r="E147" s="30" t="s">
        <v>238</v>
      </c>
      <c r="F147" s="22" t="s">
        <v>89</v>
      </c>
      <c r="G147" s="22" t="s">
        <v>892</v>
      </c>
      <c r="H147" s="29"/>
      <c r="I147" s="29"/>
      <c r="J147" s="141"/>
      <c r="K147" s="31">
        <v>52200000</v>
      </c>
      <c r="L147" s="22" t="s">
        <v>893</v>
      </c>
      <c r="M147" s="24"/>
      <c r="N147" s="24"/>
      <c r="O147" s="24"/>
      <c r="P147" s="30"/>
      <c r="Q147" s="30"/>
      <c r="R147" s="24"/>
      <c r="S147" s="24"/>
      <c r="T147" s="24"/>
      <c r="U147" s="25">
        <f t="shared" si="82"/>
        <v>0</v>
      </c>
      <c r="V147" s="24"/>
      <c r="W147" s="31">
        <v>52200000</v>
      </c>
      <c r="X147" s="24"/>
      <c r="Y147" s="25">
        <f t="shared" si="83"/>
        <v>52200000</v>
      </c>
      <c r="Z147" s="24"/>
      <c r="AA147" s="24"/>
      <c r="AB147" s="24"/>
      <c r="AC147" s="25">
        <f t="shared" si="84"/>
        <v>0</v>
      </c>
      <c r="AD147" s="24"/>
      <c r="AE147" s="24"/>
      <c r="AF147" s="24"/>
      <c r="AG147" s="25">
        <f t="shared" si="85"/>
        <v>0</v>
      </c>
      <c r="AH147" s="25">
        <f t="shared" si="86"/>
        <v>52200000</v>
      </c>
      <c r="AI147" s="26">
        <f t="shared" si="87"/>
        <v>0</v>
      </c>
      <c r="AJ147" s="27">
        <f t="shared" si="88"/>
        <v>5.7575333932800652E-3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8">
        <v>4</v>
      </c>
      <c r="B148" s="19"/>
      <c r="C148" s="28" t="s">
        <v>239</v>
      </c>
      <c r="D148" s="29">
        <v>45449</v>
      </c>
      <c r="E148" s="30" t="s">
        <v>240</v>
      </c>
      <c r="F148" s="22" t="s">
        <v>89</v>
      </c>
      <c r="G148" s="22" t="s">
        <v>892</v>
      </c>
      <c r="H148" s="29"/>
      <c r="I148" s="29"/>
      <c r="J148" s="141"/>
      <c r="K148" s="31">
        <v>100800000</v>
      </c>
      <c r="L148" s="22" t="s">
        <v>893</v>
      </c>
      <c r="M148" s="24"/>
      <c r="N148" s="24"/>
      <c r="O148" s="24"/>
      <c r="P148" s="30"/>
      <c r="Q148" s="30"/>
      <c r="R148" s="24"/>
      <c r="S148" s="24"/>
      <c r="T148" s="24"/>
      <c r="U148" s="25">
        <f t="shared" si="82"/>
        <v>0</v>
      </c>
      <c r="V148" s="24"/>
      <c r="W148" s="31">
        <v>100800000</v>
      </c>
      <c r="X148" s="24"/>
      <c r="Y148" s="25">
        <f t="shared" si="83"/>
        <v>100800000</v>
      </c>
      <c r="Z148" s="24"/>
      <c r="AA148" s="24"/>
      <c r="AB148" s="24"/>
      <c r="AC148" s="25">
        <f t="shared" si="84"/>
        <v>0</v>
      </c>
      <c r="AD148" s="24"/>
      <c r="AE148" s="24"/>
      <c r="AF148" s="24"/>
      <c r="AG148" s="25">
        <f t="shared" si="85"/>
        <v>0</v>
      </c>
      <c r="AH148" s="25">
        <f t="shared" si="86"/>
        <v>100800000</v>
      </c>
      <c r="AI148" s="26">
        <f t="shared" si="87"/>
        <v>0</v>
      </c>
      <c r="AJ148" s="27">
        <f t="shared" si="88"/>
        <v>1.1117995518058057E-2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8">
        <v>5</v>
      </c>
      <c r="B149" s="19"/>
      <c r="C149" s="28" t="s">
        <v>241</v>
      </c>
      <c r="D149" s="29">
        <v>45449</v>
      </c>
      <c r="E149" s="30" t="s">
        <v>242</v>
      </c>
      <c r="F149" s="22" t="s">
        <v>89</v>
      </c>
      <c r="G149" s="22" t="s">
        <v>892</v>
      </c>
      <c r="H149" s="29"/>
      <c r="I149" s="29"/>
      <c r="J149" s="141"/>
      <c r="K149" s="31">
        <v>50400000</v>
      </c>
      <c r="L149" s="22" t="s">
        <v>893</v>
      </c>
      <c r="M149" s="24"/>
      <c r="N149" s="24"/>
      <c r="O149" s="24"/>
      <c r="P149" s="30"/>
      <c r="Q149" s="30"/>
      <c r="R149" s="24"/>
      <c r="S149" s="24"/>
      <c r="T149" s="24"/>
      <c r="U149" s="25">
        <f t="shared" si="82"/>
        <v>0</v>
      </c>
      <c r="V149" s="24"/>
      <c r="W149" s="31">
        <v>50400000</v>
      </c>
      <c r="X149" s="24"/>
      <c r="Y149" s="25">
        <f t="shared" si="83"/>
        <v>50400000</v>
      </c>
      <c r="Z149" s="24"/>
      <c r="AA149" s="24"/>
      <c r="AB149" s="24"/>
      <c r="AC149" s="25">
        <f t="shared" si="84"/>
        <v>0</v>
      </c>
      <c r="AD149" s="24"/>
      <c r="AE149" s="24"/>
      <c r="AF149" s="24"/>
      <c r="AG149" s="25">
        <f t="shared" si="85"/>
        <v>0</v>
      </c>
      <c r="AH149" s="25">
        <f t="shared" si="86"/>
        <v>50400000</v>
      </c>
      <c r="AI149" s="26">
        <f t="shared" si="87"/>
        <v>0</v>
      </c>
      <c r="AJ149" s="27">
        <f t="shared" si="88"/>
        <v>5.5589977590290284E-3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8">
        <v>6</v>
      </c>
      <c r="B150" s="19"/>
      <c r="C150" s="28" t="s">
        <v>243</v>
      </c>
      <c r="D150" s="29">
        <v>45434</v>
      </c>
      <c r="E150" s="30" t="s">
        <v>244</v>
      </c>
      <c r="F150" s="22" t="s">
        <v>89</v>
      </c>
      <c r="G150" s="22" t="s">
        <v>892</v>
      </c>
      <c r="H150" s="29"/>
      <c r="I150" s="29"/>
      <c r="J150" s="141"/>
      <c r="K150" s="31">
        <v>12000000</v>
      </c>
      <c r="L150" s="22" t="s">
        <v>893</v>
      </c>
      <c r="M150" s="24"/>
      <c r="N150" s="24"/>
      <c r="O150" s="24"/>
      <c r="P150" s="30"/>
      <c r="Q150" s="30"/>
      <c r="R150" s="24"/>
      <c r="S150" s="24"/>
      <c r="T150" s="24"/>
      <c r="U150" s="25">
        <f t="shared" si="82"/>
        <v>0</v>
      </c>
      <c r="V150" s="24"/>
      <c r="W150" s="31">
        <v>12000000</v>
      </c>
      <c r="X150" s="24"/>
      <c r="Y150" s="25">
        <f t="shared" si="83"/>
        <v>12000000</v>
      </c>
      <c r="Z150" s="24"/>
      <c r="AA150" s="24"/>
      <c r="AB150" s="24"/>
      <c r="AC150" s="25">
        <f t="shared" si="84"/>
        <v>0</v>
      </c>
      <c r="AD150" s="24"/>
      <c r="AE150" s="24"/>
      <c r="AF150" s="24"/>
      <c r="AG150" s="25">
        <f t="shared" si="85"/>
        <v>0</v>
      </c>
      <c r="AH150" s="25">
        <f t="shared" si="86"/>
        <v>12000000</v>
      </c>
      <c r="AI150" s="26">
        <f t="shared" si="87"/>
        <v>0</v>
      </c>
      <c r="AJ150" s="27">
        <f t="shared" si="88"/>
        <v>1.3235708950069115E-3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8">
        <v>7</v>
      </c>
      <c r="B151" s="19"/>
      <c r="C151" s="28" t="s">
        <v>245</v>
      </c>
      <c r="D151" s="29">
        <v>45544</v>
      </c>
      <c r="E151" s="30" t="s">
        <v>246</v>
      </c>
      <c r="F151" s="22" t="s">
        <v>89</v>
      </c>
      <c r="G151" s="22" t="s">
        <v>892</v>
      </c>
      <c r="H151" s="29"/>
      <c r="I151" s="29"/>
      <c r="J151" s="141"/>
      <c r="K151" s="31">
        <v>50400000</v>
      </c>
      <c r="L151" s="22" t="s">
        <v>893</v>
      </c>
      <c r="M151" s="24"/>
      <c r="N151" s="24"/>
      <c r="O151" s="24"/>
      <c r="P151" s="30"/>
      <c r="Q151" s="30"/>
      <c r="R151" s="24"/>
      <c r="S151" s="24"/>
      <c r="T151" s="24"/>
      <c r="U151" s="25">
        <f t="shared" si="82"/>
        <v>0</v>
      </c>
      <c r="V151" s="24"/>
      <c r="W151" s="31">
        <v>50400000</v>
      </c>
      <c r="X151" s="24"/>
      <c r="Y151" s="25">
        <f t="shared" si="83"/>
        <v>50400000</v>
      </c>
      <c r="Z151" s="24"/>
      <c r="AA151" s="24"/>
      <c r="AB151" s="24"/>
      <c r="AC151" s="25">
        <f t="shared" si="84"/>
        <v>0</v>
      </c>
      <c r="AD151" s="24"/>
      <c r="AE151" s="24"/>
      <c r="AF151" s="24"/>
      <c r="AG151" s="25">
        <f t="shared" si="85"/>
        <v>0</v>
      </c>
      <c r="AH151" s="25">
        <f t="shared" si="86"/>
        <v>50400000</v>
      </c>
      <c r="AI151" s="26">
        <f t="shared" si="87"/>
        <v>0</v>
      </c>
      <c r="AJ151" s="27">
        <f t="shared" si="88"/>
        <v>5.5589977590290284E-3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8">
        <v>8</v>
      </c>
      <c r="B152" s="19"/>
      <c r="C152" s="28" t="s">
        <v>247</v>
      </c>
      <c r="D152" s="29">
        <v>45435</v>
      </c>
      <c r="E152" s="30" t="s">
        <v>244</v>
      </c>
      <c r="F152" s="22" t="s">
        <v>89</v>
      </c>
      <c r="G152" s="22" t="s">
        <v>892</v>
      </c>
      <c r="H152" s="29"/>
      <c r="I152" s="29"/>
      <c r="J152" s="141"/>
      <c r="K152" s="31">
        <v>50400000</v>
      </c>
      <c r="L152" s="22" t="s">
        <v>893</v>
      </c>
      <c r="M152" s="24"/>
      <c r="N152" s="24"/>
      <c r="O152" s="24"/>
      <c r="P152" s="30"/>
      <c r="Q152" s="30"/>
      <c r="R152" s="24"/>
      <c r="S152" s="24"/>
      <c r="T152" s="24"/>
      <c r="U152" s="25">
        <f t="shared" si="82"/>
        <v>0</v>
      </c>
      <c r="V152" s="24"/>
      <c r="W152" s="31">
        <v>50400000</v>
      </c>
      <c r="X152" s="24"/>
      <c r="Y152" s="25">
        <f t="shared" si="83"/>
        <v>50400000</v>
      </c>
      <c r="Z152" s="24"/>
      <c r="AA152" s="24"/>
      <c r="AB152" s="24"/>
      <c r="AC152" s="25">
        <f t="shared" si="84"/>
        <v>0</v>
      </c>
      <c r="AD152" s="24"/>
      <c r="AE152" s="24"/>
      <c r="AF152" s="24"/>
      <c r="AG152" s="25">
        <f t="shared" si="85"/>
        <v>0</v>
      </c>
      <c r="AH152" s="25">
        <f t="shared" si="86"/>
        <v>50400000</v>
      </c>
      <c r="AI152" s="26">
        <f t="shared" si="87"/>
        <v>0</v>
      </c>
      <c r="AJ152" s="27">
        <f t="shared" si="88"/>
        <v>5.5589977590290284E-3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8">
        <v>9</v>
      </c>
      <c r="B153" s="19"/>
      <c r="C153" s="28" t="s">
        <v>248</v>
      </c>
      <c r="D153" s="29">
        <v>45420</v>
      </c>
      <c r="E153" s="30" t="s">
        <v>249</v>
      </c>
      <c r="F153" s="22" t="s">
        <v>89</v>
      </c>
      <c r="G153" s="22" t="s">
        <v>892</v>
      </c>
      <c r="H153" s="29"/>
      <c r="I153" s="29"/>
      <c r="J153" s="141"/>
      <c r="K153" s="31">
        <v>52200000</v>
      </c>
      <c r="L153" s="22" t="s">
        <v>893</v>
      </c>
      <c r="M153" s="24"/>
      <c r="N153" s="24"/>
      <c r="O153" s="24"/>
      <c r="P153" s="30"/>
      <c r="Q153" s="30"/>
      <c r="R153" s="24"/>
      <c r="S153" s="24"/>
      <c r="T153" s="24"/>
      <c r="U153" s="25">
        <f t="shared" si="82"/>
        <v>0</v>
      </c>
      <c r="V153" s="24"/>
      <c r="W153" s="31">
        <v>52200000</v>
      </c>
      <c r="X153" s="31"/>
      <c r="Y153" s="25">
        <f t="shared" si="83"/>
        <v>52200000</v>
      </c>
      <c r="Z153" s="24"/>
      <c r="AA153" s="24"/>
      <c r="AB153" s="24"/>
      <c r="AC153" s="25">
        <f t="shared" si="84"/>
        <v>0</v>
      </c>
      <c r="AD153" s="24"/>
      <c r="AE153" s="24"/>
      <c r="AF153" s="24"/>
      <c r="AG153" s="25">
        <f t="shared" si="85"/>
        <v>0</v>
      </c>
      <c r="AH153" s="25">
        <f t="shared" si="86"/>
        <v>52200000</v>
      </c>
      <c r="AI153" s="26">
        <f t="shared" si="87"/>
        <v>0</v>
      </c>
      <c r="AJ153" s="27">
        <f t="shared" si="88"/>
        <v>5.7575333932800652E-3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customHeight="1" outlineLevel="1" x14ac:dyDescent="0.25">
      <c r="A154" s="18">
        <v>10</v>
      </c>
      <c r="B154" s="19"/>
      <c r="C154" s="28" t="s">
        <v>250</v>
      </c>
      <c r="D154" s="29">
        <v>45420</v>
      </c>
      <c r="E154" s="30" t="s">
        <v>251</v>
      </c>
      <c r="F154" s="22" t="s">
        <v>89</v>
      </c>
      <c r="G154" s="22" t="s">
        <v>892</v>
      </c>
      <c r="H154" s="29"/>
      <c r="I154" s="29"/>
      <c r="J154" s="141"/>
      <c r="K154" s="31">
        <v>52200000</v>
      </c>
      <c r="L154" s="22" t="s">
        <v>893</v>
      </c>
      <c r="M154" s="24"/>
      <c r="N154" s="24"/>
      <c r="O154" s="24"/>
      <c r="P154" s="30"/>
      <c r="Q154" s="30"/>
      <c r="R154" s="24"/>
      <c r="S154" s="24"/>
      <c r="T154" s="24"/>
      <c r="U154" s="25">
        <f t="shared" si="82"/>
        <v>0</v>
      </c>
      <c r="V154" s="24"/>
      <c r="W154" s="31">
        <v>52200000</v>
      </c>
      <c r="X154" s="31"/>
      <c r="Y154" s="25">
        <f t="shared" si="83"/>
        <v>52200000</v>
      </c>
      <c r="Z154" s="24"/>
      <c r="AA154" s="24"/>
      <c r="AB154" s="24"/>
      <c r="AC154" s="25">
        <f t="shared" si="84"/>
        <v>0</v>
      </c>
      <c r="AD154" s="24"/>
      <c r="AE154" s="24"/>
      <c r="AF154" s="24"/>
      <c r="AG154" s="25">
        <f t="shared" si="85"/>
        <v>0</v>
      </c>
      <c r="AH154" s="25">
        <f t="shared" si="86"/>
        <v>52200000</v>
      </c>
      <c r="AI154" s="26">
        <f t="shared" si="87"/>
        <v>0</v>
      </c>
      <c r="AJ154" s="27">
        <f t="shared" si="88"/>
        <v>5.7575333932800652E-3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outlineLevel="1" x14ac:dyDescent="0.25">
      <c r="A155" s="18">
        <v>11</v>
      </c>
      <c r="B155" s="19"/>
      <c r="C155" s="28" t="s">
        <v>252</v>
      </c>
      <c r="D155" s="29">
        <v>45449</v>
      </c>
      <c r="E155" s="30" t="s">
        <v>253</v>
      </c>
      <c r="F155" s="22" t="s">
        <v>89</v>
      </c>
      <c r="G155" s="22" t="s">
        <v>892</v>
      </c>
      <c r="H155" s="29"/>
      <c r="I155" s="29"/>
      <c r="J155" s="141"/>
      <c r="K155" s="31">
        <v>262360000</v>
      </c>
      <c r="L155" s="22" t="s">
        <v>893</v>
      </c>
      <c r="M155" s="24"/>
      <c r="N155" s="24"/>
      <c r="O155" s="24"/>
      <c r="P155" s="30"/>
      <c r="Q155" s="30"/>
      <c r="R155" s="24"/>
      <c r="S155" s="24"/>
      <c r="T155" s="24"/>
      <c r="U155" s="25">
        <f t="shared" si="82"/>
        <v>0</v>
      </c>
      <c r="V155" s="24"/>
      <c r="W155" s="24"/>
      <c r="X155" s="31">
        <v>262360000</v>
      </c>
      <c r="Y155" s="25">
        <f t="shared" si="83"/>
        <v>262360000</v>
      </c>
      <c r="Z155" s="24"/>
      <c r="AA155" s="24"/>
      <c r="AB155" s="24"/>
      <c r="AC155" s="25">
        <f t="shared" si="84"/>
        <v>0</v>
      </c>
      <c r="AD155" s="24"/>
      <c r="AE155" s="24"/>
      <c r="AF155" s="24"/>
      <c r="AG155" s="25">
        <f t="shared" si="85"/>
        <v>0</v>
      </c>
      <c r="AH155" s="25">
        <f t="shared" si="86"/>
        <v>262360000</v>
      </c>
      <c r="AI155" s="26">
        <f t="shared" si="87"/>
        <v>0</v>
      </c>
      <c r="AJ155" s="27">
        <f t="shared" si="88"/>
        <v>2.8937671667834442E-2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8">
        <v>12</v>
      </c>
      <c r="B156" s="19"/>
      <c r="C156" s="28" t="s">
        <v>254</v>
      </c>
      <c r="D156" s="29">
        <v>45418</v>
      </c>
      <c r="E156" s="30" t="s">
        <v>255</v>
      </c>
      <c r="F156" s="22" t="s">
        <v>89</v>
      </c>
      <c r="G156" s="22" t="s">
        <v>892</v>
      </c>
      <c r="H156" s="29"/>
      <c r="I156" s="29"/>
      <c r="J156" s="141"/>
      <c r="K156" s="31">
        <v>69600000</v>
      </c>
      <c r="L156" s="22" t="s">
        <v>893</v>
      </c>
      <c r="M156" s="24"/>
      <c r="N156" s="24"/>
      <c r="O156" s="24"/>
      <c r="P156" s="30"/>
      <c r="Q156" s="30"/>
      <c r="R156" s="24"/>
      <c r="S156" s="24"/>
      <c r="T156" s="24"/>
      <c r="U156" s="25">
        <f t="shared" si="82"/>
        <v>0</v>
      </c>
      <c r="V156" s="24"/>
      <c r="W156" s="24"/>
      <c r="X156" s="31">
        <v>69600000</v>
      </c>
      <c r="Y156" s="25">
        <f t="shared" si="83"/>
        <v>69600000</v>
      </c>
      <c r="Z156" s="24"/>
      <c r="AA156" s="24"/>
      <c r="AB156" s="24"/>
      <c r="AC156" s="25">
        <f t="shared" si="84"/>
        <v>0</v>
      </c>
      <c r="AD156" s="24"/>
      <c r="AE156" s="24"/>
      <c r="AF156" s="24"/>
      <c r="AG156" s="25">
        <f t="shared" si="85"/>
        <v>0</v>
      </c>
      <c r="AH156" s="25">
        <f t="shared" si="86"/>
        <v>69600000</v>
      </c>
      <c r="AI156" s="26">
        <f t="shared" si="87"/>
        <v>0</v>
      </c>
      <c r="AJ156" s="27">
        <f t="shared" si="88"/>
        <v>7.6767111910400867E-3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12.75" customHeight="1" outlineLevel="1" x14ac:dyDescent="0.25">
      <c r="A157" s="18">
        <v>13</v>
      </c>
      <c r="B157" s="19"/>
      <c r="C157" s="28" t="s">
        <v>256</v>
      </c>
      <c r="D157" s="29">
        <v>45432</v>
      </c>
      <c r="E157" s="30" t="s">
        <v>257</v>
      </c>
      <c r="F157" s="22" t="s">
        <v>89</v>
      </c>
      <c r="G157" s="22" t="s">
        <v>892</v>
      </c>
      <c r="H157" s="29"/>
      <c r="I157" s="29"/>
      <c r="J157" s="141"/>
      <c r="K157" s="31">
        <v>12000000</v>
      </c>
      <c r="L157" s="22" t="s">
        <v>893</v>
      </c>
      <c r="M157" s="24"/>
      <c r="N157" s="24"/>
      <c r="O157" s="24"/>
      <c r="P157" s="30"/>
      <c r="Q157" s="30"/>
      <c r="R157" s="24"/>
      <c r="S157" s="24"/>
      <c r="T157" s="24"/>
      <c r="U157" s="25">
        <f t="shared" si="82"/>
        <v>0</v>
      </c>
      <c r="V157" s="24"/>
      <c r="W157" s="24"/>
      <c r="X157" s="31">
        <v>12000000</v>
      </c>
      <c r="Y157" s="25">
        <f t="shared" si="83"/>
        <v>12000000</v>
      </c>
      <c r="Z157" s="24"/>
      <c r="AA157" s="24"/>
      <c r="AB157" s="24"/>
      <c r="AC157" s="25">
        <f t="shared" si="84"/>
        <v>0</v>
      </c>
      <c r="AD157" s="24"/>
      <c r="AE157" s="24"/>
      <c r="AF157" s="24"/>
      <c r="AG157" s="25">
        <f t="shared" si="85"/>
        <v>0</v>
      </c>
      <c r="AH157" s="25">
        <f t="shared" si="86"/>
        <v>12000000</v>
      </c>
      <c r="AI157" s="26">
        <f t="shared" si="87"/>
        <v>0</v>
      </c>
      <c r="AJ157" s="27">
        <f t="shared" si="88"/>
        <v>1.3235708950069115E-3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8">
        <v>14</v>
      </c>
      <c r="B158" s="19"/>
      <c r="C158" s="28" t="s">
        <v>258</v>
      </c>
      <c r="D158" s="29">
        <v>45418</v>
      </c>
      <c r="E158" s="30" t="s">
        <v>257</v>
      </c>
      <c r="F158" s="22" t="s">
        <v>89</v>
      </c>
      <c r="G158" s="22" t="s">
        <v>892</v>
      </c>
      <c r="H158" s="29"/>
      <c r="I158" s="29"/>
      <c r="J158" s="141"/>
      <c r="K158" s="31">
        <v>50400000</v>
      </c>
      <c r="L158" s="22" t="s">
        <v>893</v>
      </c>
      <c r="M158" s="24"/>
      <c r="N158" s="24"/>
      <c r="O158" s="24"/>
      <c r="P158" s="30"/>
      <c r="Q158" s="30"/>
      <c r="R158" s="24"/>
      <c r="S158" s="24"/>
      <c r="T158" s="24"/>
      <c r="U158" s="25">
        <f t="shared" si="82"/>
        <v>0</v>
      </c>
      <c r="V158" s="24"/>
      <c r="W158" s="24"/>
      <c r="X158" s="31">
        <v>50400000</v>
      </c>
      <c r="Y158" s="25">
        <f t="shared" si="83"/>
        <v>50400000</v>
      </c>
      <c r="Z158" s="24"/>
      <c r="AA158" s="24"/>
      <c r="AB158" s="24"/>
      <c r="AC158" s="25">
        <f t="shared" si="84"/>
        <v>0</v>
      </c>
      <c r="AD158" s="24"/>
      <c r="AE158" s="24"/>
      <c r="AF158" s="24"/>
      <c r="AG158" s="25">
        <f t="shared" si="85"/>
        <v>0</v>
      </c>
      <c r="AH158" s="25">
        <f t="shared" si="86"/>
        <v>50400000</v>
      </c>
      <c r="AI158" s="26">
        <f t="shared" si="87"/>
        <v>0</v>
      </c>
      <c r="AJ158" s="27">
        <f t="shared" si="88"/>
        <v>5.5589977590290284E-3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8">
        <v>15</v>
      </c>
      <c r="B159" s="19"/>
      <c r="C159" s="28" t="s">
        <v>259</v>
      </c>
      <c r="D159" s="29">
        <v>45435</v>
      </c>
      <c r="E159" s="30" t="s">
        <v>260</v>
      </c>
      <c r="F159" s="22" t="s">
        <v>89</v>
      </c>
      <c r="G159" s="22" t="s">
        <v>892</v>
      </c>
      <c r="H159" s="29"/>
      <c r="I159" s="29"/>
      <c r="J159" s="141"/>
      <c r="K159" s="31">
        <v>151200000</v>
      </c>
      <c r="L159" s="22" t="s">
        <v>893</v>
      </c>
      <c r="M159" s="24"/>
      <c r="N159" s="24"/>
      <c r="O159" s="24"/>
      <c r="P159" s="30"/>
      <c r="Q159" s="30"/>
      <c r="R159" s="24"/>
      <c r="S159" s="24"/>
      <c r="T159" s="24"/>
      <c r="U159" s="25">
        <f t="shared" si="82"/>
        <v>0</v>
      </c>
      <c r="V159" s="24"/>
      <c r="W159" s="24"/>
      <c r="X159" s="31">
        <v>151200000</v>
      </c>
      <c r="Y159" s="25">
        <f t="shared" si="83"/>
        <v>151200000</v>
      </c>
      <c r="Z159" s="24"/>
      <c r="AA159" s="24"/>
      <c r="AB159" s="24"/>
      <c r="AC159" s="25">
        <f t="shared" si="84"/>
        <v>0</v>
      </c>
      <c r="AD159" s="24"/>
      <c r="AE159" s="24"/>
      <c r="AF159" s="24"/>
      <c r="AG159" s="25">
        <f t="shared" si="85"/>
        <v>0</v>
      </c>
      <c r="AH159" s="25">
        <f t="shared" si="86"/>
        <v>151200000</v>
      </c>
      <c r="AI159" s="26">
        <f t="shared" si="87"/>
        <v>0</v>
      </c>
      <c r="AJ159" s="27">
        <f t="shared" si="88"/>
        <v>1.6676993277087084E-2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8">
        <v>16</v>
      </c>
      <c r="B160" s="19"/>
      <c r="C160" s="28" t="s">
        <v>261</v>
      </c>
      <c r="D160" s="29">
        <v>45436</v>
      </c>
      <c r="E160" s="30" t="s">
        <v>260</v>
      </c>
      <c r="F160" s="22" t="s">
        <v>89</v>
      </c>
      <c r="G160" s="22" t="s">
        <v>892</v>
      </c>
      <c r="H160" s="29"/>
      <c r="I160" s="29"/>
      <c r="J160" s="141"/>
      <c r="K160" s="31">
        <v>28750000</v>
      </c>
      <c r="L160" s="22" t="s">
        <v>893</v>
      </c>
      <c r="M160" s="24"/>
      <c r="N160" s="24"/>
      <c r="O160" s="24"/>
      <c r="P160" s="30"/>
      <c r="Q160" s="30"/>
      <c r="R160" s="24"/>
      <c r="S160" s="24"/>
      <c r="T160" s="24"/>
      <c r="U160" s="25">
        <f t="shared" si="82"/>
        <v>0</v>
      </c>
      <c r="V160" s="24"/>
      <c r="W160" s="24"/>
      <c r="X160" s="31">
        <v>28750000</v>
      </c>
      <c r="Y160" s="25">
        <f t="shared" si="83"/>
        <v>28750000</v>
      </c>
      <c r="Z160" s="24"/>
      <c r="AA160" s="24"/>
      <c r="AB160" s="24"/>
      <c r="AC160" s="25">
        <f t="shared" si="84"/>
        <v>0</v>
      </c>
      <c r="AD160" s="24"/>
      <c r="AE160" s="24"/>
      <c r="AF160" s="24"/>
      <c r="AG160" s="25">
        <f t="shared" si="85"/>
        <v>0</v>
      </c>
      <c r="AH160" s="25">
        <f t="shared" si="86"/>
        <v>28750000</v>
      </c>
      <c r="AI160" s="26">
        <f t="shared" si="87"/>
        <v>0</v>
      </c>
      <c r="AJ160" s="27">
        <f t="shared" si="88"/>
        <v>3.1710552692873922E-3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customHeight="1" outlineLevel="1" x14ac:dyDescent="0.25">
      <c r="A161" s="18">
        <v>17</v>
      </c>
      <c r="B161" s="19"/>
      <c r="C161" s="28" t="s">
        <v>262</v>
      </c>
      <c r="D161" s="29">
        <v>45439</v>
      </c>
      <c r="E161" s="30" t="s">
        <v>263</v>
      </c>
      <c r="F161" s="22" t="s">
        <v>89</v>
      </c>
      <c r="G161" s="22" t="s">
        <v>892</v>
      </c>
      <c r="H161" s="29"/>
      <c r="I161" s="29"/>
      <c r="J161" s="141"/>
      <c r="K161" s="31">
        <v>12000000</v>
      </c>
      <c r="L161" s="22" t="s">
        <v>893</v>
      </c>
      <c r="M161" s="24"/>
      <c r="N161" s="24"/>
      <c r="O161" s="24"/>
      <c r="P161" s="30"/>
      <c r="Q161" s="30"/>
      <c r="R161" s="24"/>
      <c r="S161" s="24"/>
      <c r="T161" s="24"/>
      <c r="U161" s="25">
        <f t="shared" si="82"/>
        <v>0</v>
      </c>
      <c r="V161" s="24"/>
      <c r="W161" s="24"/>
      <c r="X161" s="31">
        <v>12000000</v>
      </c>
      <c r="Y161" s="25">
        <f t="shared" si="83"/>
        <v>12000000</v>
      </c>
      <c r="Z161" s="24"/>
      <c r="AA161" s="24"/>
      <c r="AB161" s="24"/>
      <c r="AC161" s="25">
        <f t="shared" si="84"/>
        <v>0</v>
      </c>
      <c r="AD161" s="24"/>
      <c r="AE161" s="24"/>
      <c r="AF161" s="24"/>
      <c r="AG161" s="25">
        <f t="shared" si="85"/>
        <v>0</v>
      </c>
      <c r="AH161" s="25">
        <f t="shared" si="86"/>
        <v>12000000</v>
      </c>
      <c r="AI161" s="26">
        <f t="shared" si="87"/>
        <v>0</v>
      </c>
      <c r="AJ161" s="27">
        <f t="shared" si="88"/>
        <v>1.3235708950069115E-3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8">
        <v>18</v>
      </c>
      <c r="B162" s="19"/>
      <c r="C162" s="28" t="s">
        <v>264</v>
      </c>
      <c r="D162" s="29">
        <v>45440</v>
      </c>
      <c r="E162" s="30" t="s">
        <v>263</v>
      </c>
      <c r="F162" s="22" t="s">
        <v>89</v>
      </c>
      <c r="G162" s="22" t="s">
        <v>892</v>
      </c>
      <c r="H162" s="29"/>
      <c r="I162" s="29"/>
      <c r="J162" s="141"/>
      <c r="K162" s="31">
        <v>50400000</v>
      </c>
      <c r="L162" s="22" t="s">
        <v>893</v>
      </c>
      <c r="M162" s="24"/>
      <c r="N162" s="24"/>
      <c r="O162" s="24"/>
      <c r="P162" s="30"/>
      <c r="Q162" s="30"/>
      <c r="R162" s="24"/>
      <c r="S162" s="24"/>
      <c r="T162" s="24"/>
      <c r="U162" s="25">
        <f t="shared" si="82"/>
        <v>0</v>
      </c>
      <c r="V162" s="24"/>
      <c r="W162" s="24"/>
      <c r="X162" s="31">
        <v>50400000</v>
      </c>
      <c r="Y162" s="25">
        <f t="shared" si="83"/>
        <v>50400000</v>
      </c>
      <c r="Z162" s="24"/>
      <c r="AA162" s="24"/>
      <c r="AB162" s="24"/>
      <c r="AC162" s="25">
        <f t="shared" si="84"/>
        <v>0</v>
      </c>
      <c r="AD162" s="24"/>
      <c r="AE162" s="24"/>
      <c r="AF162" s="24"/>
      <c r="AG162" s="25">
        <f t="shared" si="85"/>
        <v>0</v>
      </c>
      <c r="AH162" s="25">
        <f t="shared" si="86"/>
        <v>50400000</v>
      </c>
      <c r="AI162" s="26">
        <f t="shared" si="87"/>
        <v>0</v>
      </c>
      <c r="AJ162" s="27">
        <f t="shared" si="88"/>
        <v>5.5589977590290284E-3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12.75" customHeight="1" outlineLevel="1" x14ac:dyDescent="0.25">
      <c r="A163" s="18">
        <v>19</v>
      </c>
      <c r="B163" s="19"/>
      <c r="C163" s="28" t="s">
        <v>265</v>
      </c>
      <c r="D163" s="29">
        <v>45432</v>
      </c>
      <c r="E163" s="30" t="s">
        <v>266</v>
      </c>
      <c r="F163" s="22" t="s">
        <v>89</v>
      </c>
      <c r="G163" s="22" t="s">
        <v>892</v>
      </c>
      <c r="H163" s="29"/>
      <c r="I163" s="29"/>
      <c r="J163" s="141"/>
      <c r="K163" s="31">
        <v>12000000</v>
      </c>
      <c r="L163" s="22" t="s">
        <v>893</v>
      </c>
      <c r="M163" s="24"/>
      <c r="N163" s="24"/>
      <c r="O163" s="24"/>
      <c r="P163" s="30"/>
      <c r="Q163" s="30"/>
      <c r="R163" s="24"/>
      <c r="S163" s="24"/>
      <c r="T163" s="24"/>
      <c r="U163" s="25">
        <f t="shared" si="82"/>
        <v>0</v>
      </c>
      <c r="V163" s="24"/>
      <c r="W163" s="24"/>
      <c r="X163" s="31">
        <v>12000000</v>
      </c>
      <c r="Y163" s="25">
        <f t="shared" si="83"/>
        <v>12000000</v>
      </c>
      <c r="Z163" s="24"/>
      <c r="AA163" s="24"/>
      <c r="AB163" s="24"/>
      <c r="AC163" s="25">
        <f t="shared" si="84"/>
        <v>0</v>
      </c>
      <c r="AD163" s="24"/>
      <c r="AE163" s="24"/>
      <c r="AF163" s="24"/>
      <c r="AG163" s="25">
        <f t="shared" si="85"/>
        <v>0</v>
      </c>
      <c r="AH163" s="25">
        <f t="shared" si="86"/>
        <v>12000000</v>
      </c>
      <c r="AI163" s="26">
        <f t="shared" si="87"/>
        <v>0</v>
      </c>
      <c r="AJ163" s="27">
        <f t="shared" si="88"/>
        <v>1.3235708950069115E-3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outlineLevel="1" x14ac:dyDescent="0.25">
      <c r="A164" s="18">
        <v>20</v>
      </c>
      <c r="B164" s="19"/>
      <c r="C164" s="28" t="s">
        <v>267</v>
      </c>
      <c r="D164" s="29">
        <v>45448</v>
      </c>
      <c r="E164" s="30" t="s">
        <v>268</v>
      </c>
      <c r="F164" s="22" t="s">
        <v>89</v>
      </c>
      <c r="G164" s="22" t="s">
        <v>892</v>
      </c>
      <c r="H164" s="29"/>
      <c r="I164" s="29"/>
      <c r="J164" s="141"/>
      <c r="K164" s="31">
        <v>24000000</v>
      </c>
      <c r="L164" s="22" t="s">
        <v>893</v>
      </c>
      <c r="M164" s="24"/>
      <c r="N164" s="24"/>
      <c r="O164" s="24"/>
      <c r="P164" s="30"/>
      <c r="Q164" s="30"/>
      <c r="R164" s="24"/>
      <c r="S164" s="24"/>
      <c r="T164" s="24"/>
      <c r="U164" s="25">
        <f t="shared" si="82"/>
        <v>0</v>
      </c>
      <c r="V164" s="24"/>
      <c r="W164" s="24"/>
      <c r="X164" s="31">
        <v>24000000</v>
      </c>
      <c r="Y164" s="25">
        <f t="shared" si="83"/>
        <v>24000000</v>
      </c>
      <c r="Z164" s="24"/>
      <c r="AA164" s="24"/>
      <c r="AB164" s="24"/>
      <c r="AC164" s="25">
        <f t="shared" si="84"/>
        <v>0</v>
      </c>
      <c r="AD164" s="24"/>
      <c r="AE164" s="24"/>
      <c r="AF164" s="24"/>
      <c r="AG164" s="25">
        <f t="shared" si="85"/>
        <v>0</v>
      </c>
      <c r="AH164" s="25">
        <f t="shared" si="86"/>
        <v>24000000</v>
      </c>
      <c r="AI164" s="26">
        <f t="shared" si="87"/>
        <v>0</v>
      </c>
      <c r="AJ164" s="27">
        <f t="shared" si="88"/>
        <v>2.647141790013823E-3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12.75" customHeight="1" outlineLevel="1" x14ac:dyDescent="0.25">
      <c r="A165" s="18">
        <v>21</v>
      </c>
      <c r="B165" s="19"/>
      <c r="C165" s="28" t="s">
        <v>269</v>
      </c>
      <c r="D165" s="29">
        <v>45432</v>
      </c>
      <c r="E165" s="30" t="s">
        <v>270</v>
      </c>
      <c r="F165" s="22" t="s">
        <v>89</v>
      </c>
      <c r="G165" s="22" t="s">
        <v>892</v>
      </c>
      <c r="H165" s="29"/>
      <c r="I165" s="29"/>
      <c r="J165" s="141"/>
      <c r="K165" s="31">
        <v>12000000</v>
      </c>
      <c r="L165" s="22" t="s">
        <v>893</v>
      </c>
      <c r="M165" s="24"/>
      <c r="N165" s="24"/>
      <c r="O165" s="24"/>
      <c r="P165" s="30"/>
      <c r="Q165" s="30"/>
      <c r="R165" s="24"/>
      <c r="S165" s="24"/>
      <c r="T165" s="24"/>
      <c r="U165" s="25">
        <f t="shared" si="82"/>
        <v>0</v>
      </c>
      <c r="V165" s="24"/>
      <c r="W165" s="24"/>
      <c r="X165" s="31">
        <v>12000000</v>
      </c>
      <c r="Y165" s="25">
        <f t="shared" si="83"/>
        <v>12000000</v>
      </c>
      <c r="Z165" s="24"/>
      <c r="AA165" s="24"/>
      <c r="AB165" s="24"/>
      <c r="AC165" s="25">
        <f t="shared" si="84"/>
        <v>0</v>
      </c>
      <c r="AD165" s="24"/>
      <c r="AE165" s="24"/>
      <c r="AF165" s="24"/>
      <c r="AG165" s="25">
        <f t="shared" si="85"/>
        <v>0</v>
      </c>
      <c r="AH165" s="25">
        <f t="shared" si="86"/>
        <v>12000000</v>
      </c>
      <c r="AI165" s="26">
        <f t="shared" si="87"/>
        <v>0</v>
      </c>
      <c r="AJ165" s="27">
        <f t="shared" si="88"/>
        <v>1.3235708950069115E-3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8">
        <v>22</v>
      </c>
      <c r="B166" s="19"/>
      <c r="C166" s="28" t="s">
        <v>271</v>
      </c>
      <c r="D166" s="29">
        <v>45435</v>
      </c>
      <c r="E166" s="30" t="s">
        <v>270</v>
      </c>
      <c r="F166" s="22" t="s">
        <v>89</v>
      </c>
      <c r="G166" s="22" t="s">
        <v>892</v>
      </c>
      <c r="H166" s="29"/>
      <c r="I166" s="29"/>
      <c r="J166" s="141"/>
      <c r="K166" s="31">
        <v>50400000</v>
      </c>
      <c r="L166" s="22" t="s">
        <v>893</v>
      </c>
      <c r="M166" s="24"/>
      <c r="N166" s="24"/>
      <c r="O166" s="24"/>
      <c r="P166" s="30"/>
      <c r="Q166" s="30"/>
      <c r="R166" s="24"/>
      <c r="S166" s="24"/>
      <c r="T166" s="24"/>
      <c r="U166" s="25">
        <f t="shared" si="82"/>
        <v>0</v>
      </c>
      <c r="V166" s="24"/>
      <c r="W166" s="24"/>
      <c r="X166" s="31">
        <v>50400000</v>
      </c>
      <c r="Y166" s="25">
        <f t="shared" si="83"/>
        <v>50400000</v>
      </c>
      <c r="Z166" s="24"/>
      <c r="AA166" s="24"/>
      <c r="AB166" s="24"/>
      <c r="AC166" s="25">
        <f t="shared" si="84"/>
        <v>0</v>
      </c>
      <c r="AD166" s="24"/>
      <c r="AE166" s="24"/>
      <c r="AF166" s="24"/>
      <c r="AG166" s="25">
        <f t="shared" si="85"/>
        <v>0</v>
      </c>
      <c r="AH166" s="25">
        <f t="shared" si="86"/>
        <v>50400000</v>
      </c>
      <c r="AI166" s="26">
        <f t="shared" si="87"/>
        <v>0</v>
      </c>
      <c r="AJ166" s="27">
        <f t="shared" si="88"/>
        <v>5.5589977590290284E-3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8">
        <v>23</v>
      </c>
      <c r="B167" s="19"/>
      <c r="C167" s="28" t="s">
        <v>272</v>
      </c>
      <c r="D167" s="29">
        <v>45439</v>
      </c>
      <c r="E167" s="30" t="s">
        <v>273</v>
      </c>
      <c r="F167" s="22" t="s">
        <v>89</v>
      </c>
      <c r="G167" s="22" t="s">
        <v>892</v>
      </c>
      <c r="H167" s="29"/>
      <c r="I167" s="29"/>
      <c r="J167" s="141"/>
      <c r="K167" s="31">
        <v>28750000</v>
      </c>
      <c r="L167" s="22" t="s">
        <v>893</v>
      </c>
      <c r="M167" s="24"/>
      <c r="N167" s="24"/>
      <c r="O167" s="24"/>
      <c r="P167" s="30"/>
      <c r="Q167" s="30"/>
      <c r="R167" s="24"/>
      <c r="S167" s="24"/>
      <c r="T167" s="24"/>
      <c r="U167" s="25">
        <f t="shared" si="82"/>
        <v>0</v>
      </c>
      <c r="V167" s="24"/>
      <c r="W167" s="24"/>
      <c r="X167" s="31">
        <v>28750000</v>
      </c>
      <c r="Y167" s="25">
        <f t="shared" si="83"/>
        <v>28750000</v>
      </c>
      <c r="Z167" s="24"/>
      <c r="AA167" s="24"/>
      <c r="AB167" s="24"/>
      <c r="AC167" s="25">
        <f t="shared" si="84"/>
        <v>0</v>
      </c>
      <c r="AD167" s="24"/>
      <c r="AE167" s="24"/>
      <c r="AF167" s="24"/>
      <c r="AG167" s="25">
        <f t="shared" si="85"/>
        <v>0</v>
      </c>
      <c r="AH167" s="25">
        <f t="shared" si="86"/>
        <v>28750000</v>
      </c>
      <c r="AI167" s="26">
        <f t="shared" si="87"/>
        <v>0</v>
      </c>
      <c r="AJ167" s="27">
        <f t="shared" si="88"/>
        <v>3.1710552692873922E-3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8">
        <v>24</v>
      </c>
      <c r="B168" s="19"/>
      <c r="C168" s="28" t="s">
        <v>274</v>
      </c>
      <c r="D168" s="29">
        <v>45439</v>
      </c>
      <c r="E168" s="30" t="s">
        <v>275</v>
      </c>
      <c r="F168" s="22" t="s">
        <v>89</v>
      </c>
      <c r="G168" s="22" t="s">
        <v>892</v>
      </c>
      <c r="H168" s="29"/>
      <c r="I168" s="29"/>
      <c r="J168" s="141"/>
      <c r="K168" s="31">
        <v>20125000</v>
      </c>
      <c r="L168" s="22" t="s">
        <v>893</v>
      </c>
      <c r="M168" s="24"/>
      <c r="N168" s="24"/>
      <c r="O168" s="24"/>
      <c r="P168" s="30"/>
      <c r="Q168" s="30"/>
      <c r="R168" s="24"/>
      <c r="S168" s="24"/>
      <c r="T168" s="24"/>
      <c r="U168" s="25">
        <f t="shared" si="82"/>
        <v>0</v>
      </c>
      <c r="V168" s="24"/>
      <c r="W168" s="24"/>
      <c r="X168" s="31">
        <v>20125000</v>
      </c>
      <c r="Y168" s="25">
        <f t="shared" si="83"/>
        <v>20125000</v>
      </c>
      <c r="Z168" s="24"/>
      <c r="AA168" s="24"/>
      <c r="AB168" s="24"/>
      <c r="AC168" s="25">
        <f t="shared" si="84"/>
        <v>0</v>
      </c>
      <c r="AD168" s="24"/>
      <c r="AE168" s="24"/>
      <c r="AF168" s="24"/>
      <c r="AG168" s="25">
        <f t="shared" si="85"/>
        <v>0</v>
      </c>
      <c r="AH168" s="25">
        <f t="shared" si="86"/>
        <v>20125000</v>
      </c>
      <c r="AI168" s="26">
        <f t="shared" si="87"/>
        <v>0</v>
      </c>
      <c r="AJ168" s="27">
        <f t="shared" si="88"/>
        <v>2.2197386885011747E-3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8">
        <v>25</v>
      </c>
      <c r="B169" s="19"/>
      <c r="C169" s="28" t="s">
        <v>276</v>
      </c>
      <c r="D169" s="29">
        <v>45436</v>
      </c>
      <c r="E169" s="30" t="s">
        <v>277</v>
      </c>
      <c r="F169" s="22" t="s">
        <v>89</v>
      </c>
      <c r="G169" s="22" t="s">
        <v>892</v>
      </c>
      <c r="H169" s="29"/>
      <c r="I169" s="29"/>
      <c r="J169" s="141"/>
      <c r="K169" s="31">
        <v>100800000</v>
      </c>
      <c r="L169" s="22" t="s">
        <v>893</v>
      </c>
      <c r="M169" s="24"/>
      <c r="N169" s="24"/>
      <c r="O169" s="24"/>
      <c r="P169" s="30"/>
      <c r="Q169" s="30"/>
      <c r="R169" s="24"/>
      <c r="S169" s="24"/>
      <c r="T169" s="24"/>
      <c r="U169" s="25">
        <f t="shared" si="82"/>
        <v>0</v>
      </c>
      <c r="V169" s="24"/>
      <c r="W169" s="24"/>
      <c r="X169" s="31">
        <v>100800000</v>
      </c>
      <c r="Y169" s="25">
        <f t="shared" si="83"/>
        <v>100800000</v>
      </c>
      <c r="Z169" s="24"/>
      <c r="AA169" s="24"/>
      <c r="AB169" s="24"/>
      <c r="AC169" s="25">
        <f t="shared" si="84"/>
        <v>0</v>
      </c>
      <c r="AD169" s="24"/>
      <c r="AE169" s="24"/>
      <c r="AF169" s="24"/>
      <c r="AG169" s="25">
        <f t="shared" si="85"/>
        <v>0</v>
      </c>
      <c r="AH169" s="25">
        <f t="shared" si="86"/>
        <v>100800000</v>
      </c>
      <c r="AI169" s="26">
        <f t="shared" si="87"/>
        <v>0</v>
      </c>
      <c r="AJ169" s="27">
        <f t="shared" si="88"/>
        <v>1.1117995518058057E-2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8">
        <v>26</v>
      </c>
      <c r="B170" s="19"/>
      <c r="C170" s="28" t="s">
        <v>278</v>
      </c>
      <c r="D170" s="29">
        <v>45421</v>
      </c>
      <c r="E170" s="30" t="s">
        <v>279</v>
      </c>
      <c r="F170" s="22" t="s">
        <v>89</v>
      </c>
      <c r="G170" s="22" t="s">
        <v>892</v>
      </c>
      <c r="H170" s="29"/>
      <c r="I170" s="29"/>
      <c r="J170" s="141"/>
      <c r="K170" s="31">
        <v>50400000</v>
      </c>
      <c r="L170" s="22" t="s">
        <v>893</v>
      </c>
      <c r="M170" s="24"/>
      <c r="N170" s="24"/>
      <c r="O170" s="24"/>
      <c r="P170" s="30"/>
      <c r="Q170" s="30"/>
      <c r="R170" s="24"/>
      <c r="S170" s="24"/>
      <c r="T170" s="24"/>
      <c r="U170" s="25">
        <f t="shared" si="82"/>
        <v>0</v>
      </c>
      <c r="V170" s="24"/>
      <c r="W170" s="24"/>
      <c r="X170" s="31">
        <v>50400000</v>
      </c>
      <c r="Y170" s="25">
        <f t="shared" si="83"/>
        <v>50400000</v>
      </c>
      <c r="Z170" s="24"/>
      <c r="AA170" s="24"/>
      <c r="AB170" s="24"/>
      <c r="AC170" s="25">
        <f t="shared" si="84"/>
        <v>0</v>
      </c>
      <c r="AD170" s="24"/>
      <c r="AE170" s="24"/>
      <c r="AF170" s="24"/>
      <c r="AG170" s="25">
        <f t="shared" si="85"/>
        <v>0</v>
      </c>
      <c r="AH170" s="25">
        <f t="shared" si="86"/>
        <v>50400000</v>
      </c>
      <c r="AI170" s="26">
        <f t="shared" si="87"/>
        <v>0</v>
      </c>
      <c r="AJ170" s="27">
        <f t="shared" si="88"/>
        <v>5.5589977590290284E-3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customHeight="1" outlineLevel="1" x14ac:dyDescent="0.25">
      <c r="A171" s="18">
        <v>27</v>
      </c>
      <c r="B171" s="19"/>
      <c r="C171" s="28" t="s">
        <v>280</v>
      </c>
      <c r="D171" s="29">
        <v>45421</v>
      </c>
      <c r="E171" s="30" t="s">
        <v>281</v>
      </c>
      <c r="F171" s="22" t="s">
        <v>89</v>
      </c>
      <c r="G171" s="22" t="s">
        <v>892</v>
      </c>
      <c r="H171" s="29"/>
      <c r="I171" s="29"/>
      <c r="J171" s="141"/>
      <c r="K171" s="31">
        <v>50400000</v>
      </c>
      <c r="L171" s="22" t="s">
        <v>893</v>
      </c>
      <c r="M171" s="24"/>
      <c r="N171" s="24"/>
      <c r="O171" s="24"/>
      <c r="P171" s="30"/>
      <c r="Q171" s="30"/>
      <c r="R171" s="24"/>
      <c r="S171" s="24"/>
      <c r="T171" s="24"/>
      <c r="U171" s="25">
        <f t="shared" si="82"/>
        <v>0</v>
      </c>
      <c r="V171" s="24"/>
      <c r="W171" s="24"/>
      <c r="X171" s="31">
        <v>50400000</v>
      </c>
      <c r="Y171" s="25">
        <f t="shared" si="83"/>
        <v>50400000</v>
      </c>
      <c r="Z171" s="24"/>
      <c r="AA171" s="24"/>
      <c r="AB171" s="24"/>
      <c r="AC171" s="25">
        <f t="shared" si="84"/>
        <v>0</v>
      </c>
      <c r="AD171" s="24"/>
      <c r="AE171" s="24"/>
      <c r="AF171" s="24"/>
      <c r="AG171" s="25">
        <f t="shared" si="85"/>
        <v>0</v>
      </c>
      <c r="AH171" s="25">
        <f t="shared" si="86"/>
        <v>50400000</v>
      </c>
      <c r="AI171" s="26">
        <f t="shared" si="87"/>
        <v>0</v>
      </c>
      <c r="AJ171" s="27">
        <f t="shared" si="88"/>
        <v>5.5589977590290284E-3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outlineLevel="1" x14ac:dyDescent="0.25">
      <c r="A172" s="18">
        <v>28</v>
      </c>
      <c r="B172" s="19"/>
      <c r="C172" s="28" t="s">
        <v>282</v>
      </c>
      <c r="D172" s="29">
        <v>45447</v>
      </c>
      <c r="E172" s="30" t="s">
        <v>283</v>
      </c>
      <c r="F172" s="22" t="s">
        <v>89</v>
      </c>
      <c r="G172" s="22" t="s">
        <v>892</v>
      </c>
      <c r="H172" s="29"/>
      <c r="I172" s="29"/>
      <c r="J172" s="141"/>
      <c r="K172" s="31">
        <v>117530000</v>
      </c>
      <c r="L172" s="22" t="s">
        <v>893</v>
      </c>
      <c r="M172" s="24"/>
      <c r="N172" s="24"/>
      <c r="O172" s="24"/>
      <c r="P172" s="30"/>
      <c r="Q172" s="30"/>
      <c r="R172" s="24"/>
      <c r="S172" s="24"/>
      <c r="T172" s="24"/>
      <c r="U172" s="25">
        <f t="shared" si="82"/>
        <v>0</v>
      </c>
      <c r="V172" s="24"/>
      <c r="W172" s="24"/>
      <c r="X172" s="31">
        <v>117530000</v>
      </c>
      <c r="Y172" s="25">
        <f t="shared" si="83"/>
        <v>117530000</v>
      </c>
      <c r="Z172" s="24"/>
      <c r="AA172" s="24"/>
      <c r="AB172" s="24"/>
      <c r="AC172" s="25">
        <f t="shared" si="84"/>
        <v>0</v>
      </c>
      <c r="AD172" s="24"/>
      <c r="AE172" s="24"/>
      <c r="AF172" s="24"/>
      <c r="AG172" s="25">
        <f t="shared" si="85"/>
        <v>0</v>
      </c>
      <c r="AH172" s="25">
        <f t="shared" si="86"/>
        <v>117530000</v>
      </c>
      <c r="AI172" s="26">
        <f t="shared" si="87"/>
        <v>0</v>
      </c>
      <c r="AJ172" s="27">
        <f t="shared" si="88"/>
        <v>1.296327394084686E-2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12.75" customHeight="1" outlineLevel="1" x14ac:dyDescent="0.25">
      <c r="A173" s="18">
        <v>29</v>
      </c>
      <c r="B173" s="19"/>
      <c r="C173" s="28" t="s">
        <v>284</v>
      </c>
      <c r="D173" s="29">
        <v>45443</v>
      </c>
      <c r="E173" s="30" t="s">
        <v>285</v>
      </c>
      <c r="F173" s="22" t="s">
        <v>89</v>
      </c>
      <c r="G173" s="22" t="s">
        <v>892</v>
      </c>
      <c r="H173" s="29"/>
      <c r="I173" s="29"/>
      <c r="J173" s="141"/>
      <c r="K173" s="31">
        <v>117530000</v>
      </c>
      <c r="L173" s="22" t="s">
        <v>893</v>
      </c>
      <c r="M173" s="24"/>
      <c r="N173" s="24"/>
      <c r="O173" s="24"/>
      <c r="P173" s="30"/>
      <c r="Q173" s="30"/>
      <c r="R173" s="24"/>
      <c r="S173" s="24"/>
      <c r="T173" s="24"/>
      <c r="U173" s="25">
        <f t="shared" si="82"/>
        <v>0</v>
      </c>
      <c r="V173" s="24"/>
      <c r="W173" s="24"/>
      <c r="X173" s="31">
        <v>117530000</v>
      </c>
      <c r="Y173" s="25">
        <f t="shared" si="83"/>
        <v>117530000</v>
      </c>
      <c r="Z173" s="24"/>
      <c r="AA173" s="24"/>
      <c r="AB173" s="24"/>
      <c r="AC173" s="25">
        <f t="shared" si="84"/>
        <v>0</v>
      </c>
      <c r="AD173" s="24"/>
      <c r="AE173" s="24"/>
      <c r="AF173" s="24"/>
      <c r="AG173" s="25">
        <f t="shared" si="85"/>
        <v>0</v>
      </c>
      <c r="AH173" s="25">
        <f t="shared" si="86"/>
        <v>117530000</v>
      </c>
      <c r="AI173" s="26">
        <f t="shared" si="87"/>
        <v>0</v>
      </c>
      <c r="AJ173" s="27">
        <f t="shared" si="88"/>
        <v>1.296327394084686E-2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outlineLevel="1" x14ac:dyDescent="0.25">
      <c r="A174" s="18">
        <v>30</v>
      </c>
      <c r="B174" s="19"/>
      <c r="C174" s="28" t="s">
        <v>286</v>
      </c>
      <c r="D174" s="29">
        <v>45436</v>
      </c>
      <c r="E174" s="30" t="s">
        <v>287</v>
      </c>
      <c r="F174" s="22" t="s">
        <v>89</v>
      </c>
      <c r="G174" s="22" t="s">
        <v>892</v>
      </c>
      <c r="H174" s="29"/>
      <c r="I174" s="29"/>
      <c r="J174" s="141"/>
      <c r="K174" s="31">
        <v>28750000</v>
      </c>
      <c r="L174" s="22" t="s">
        <v>893</v>
      </c>
      <c r="M174" s="24"/>
      <c r="N174" s="24"/>
      <c r="O174" s="24"/>
      <c r="P174" s="30"/>
      <c r="Q174" s="30"/>
      <c r="R174" s="24"/>
      <c r="S174" s="24"/>
      <c r="T174" s="24"/>
      <c r="U174" s="25">
        <f t="shared" si="82"/>
        <v>0</v>
      </c>
      <c r="V174" s="24"/>
      <c r="W174" s="24"/>
      <c r="X174" s="31">
        <v>28750000</v>
      </c>
      <c r="Y174" s="25">
        <f t="shared" si="83"/>
        <v>28750000</v>
      </c>
      <c r="Z174" s="24"/>
      <c r="AA174" s="24"/>
      <c r="AB174" s="24"/>
      <c r="AC174" s="25">
        <f t="shared" si="84"/>
        <v>0</v>
      </c>
      <c r="AD174" s="24"/>
      <c r="AE174" s="24"/>
      <c r="AF174" s="24"/>
      <c r="AG174" s="25">
        <f t="shared" si="85"/>
        <v>0</v>
      </c>
      <c r="AH174" s="25">
        <f t="shared" si="86"/>
        <v>28750000</v>
      </c>
      <c r="AI174" s="26">
        <f t="shared" si="87"/>
        <v>0</v>
      </c>
      <c r="AJ174" s="27">
        <f t="shared" si="88"/>
        <v>3.1710552692873922E-3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customHeight="1" outlineLevel="1" x14ac:dyDescent="0.25">
      <c r="A175" s="18">
        <v>31</v>
      </c>
      <c r="B175" s="19"/>
      <c r="C175" s="28" t="s">
        <v>288</v>
      </c>
      <c r="D175" s="29">
        <v>45443</v>
      </c>
      <c r="E175" s="30" t="s">
        <v>270</v>
      </c>
      <c r="F175" s="22" t="s">
        <v>89</v>
      </c>
      <c r="G175" s="22" t="s">
        <v>892</v>
      </c>
      <c r="H175" s="29"/>
      <c r="I175" s="29"/>
      <c r="J175" s="141"/>
      <c r="K175" s="31">
        <v>105850000</v>
      </c>
      <c r="L175" s="22" t="s">
        <v>893</v>
      </c>
      <c r="M175" s="24"/>
      <c r="N175" s="24"/>
      <c r="O175" s="24"/>
      <c r="P175" s="30"/>
      <c r="Q175" s="30"/>
      <c r="R175" s="24"/>
      <c r="S175" s="24"/>
      <c r="T175" s="24"/>
      <c r="U175" s="25">
        <f t="shared" si="82"/>
        <v>0</v>
      </c>
      <c r="V175" s="24"/>
      <c r="W175" s="24"/>
      <c r="X175" s="31">
        <v>105850000</v>
      </c>
      <c r="Y175" s="25">
        <f t="shared" si="83"/>
        <v>105850000</v>
      </c>
      <c r="Z175" s="24"/>
      <c r="AA175" s="24"/>
      <c r="AB175" s="24"/>
      <c r="AC175" s="25">
        <f t="shared" si="84"/>
        <v>0</v>
      </c>
      <c r="AD175" s="24"/>
      <c r="AE175" s="24"/>
      <c r="AF175" s="24"/>
      <c r="AG175" s="25">
        <f t="shared" si="85"/>
        <v>0</v>
      </c>
      <c r="AH175" s="25">
        <f t="shared" si="86"/>
        <v>105850000</v>
      </c>
      <c r="AI175" s="26">
        <f t="shared" si="87"/>
        <v>0</v>
      </c>
      <c r="AJ175" s="27">
        <f t="shared" si="88"/>
        <v>1.1674998269706799E-2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customHeight="1" outlineLevel="1" x14ac:dyDescent="0.25">
      <c r="A176" s="18">
        <v>32</v>
      </c>
      <c r="B176" s="19"/>
      <c r="C176" s="28" t="s">
        <v>289</v>
      </c>
      <c r="D176" s="29">
        <v>45448</v>
      </c>
      <c r="E176" s="30" t="s">
        <v>260</v>
      </c>
      <c r="F176" s="22" t="s">
        <v>89</v>
      </c>
      <c r="G176" s="22" t="s">
        <v>892</v>
      </c>
      <c r="H176" s="29"/>
      <c r="I176" s="29"/>
      <c r="J176" s="141"/>
      <c r="K176" s="31">
        <v>105850000</v>
      </c>
      <c r="L176" s="22" t="s">
        <v>893</v>
      </c>
      <c r="M176" s="24"/>
      <c r="N176" s="24"/>
      <c r="O176" s="24"/>
      <c r="P176" s="30"/>
      <c r="Q176" s="30"/>
      <c r="R176" s="24"/>
      <c r="S176" s="24"/>
      <c r="T176" s="24"/>
      <c r="U176" s="25">
        <f t="shared" si="82"/>
        <v>0</v>
      </c>
      <c r="V176" s="24"/>
      <c r="W176" s="24"/>
      <c r="X176" s="31">
        <v>105850000</v>
      </c>
      <c r="Y176" s="25">
        <f t="shared" si="83"/>
        <v>105850000</v>
      </c>
      <c r="Z176" s="24"/>
      <c r="AA176" s="24"/>
      <c r="AB176" s="24"/>
      <c r="AC176" s="25">
        <f t="shared" si="84"/>
        <v>0</v>
      </c>
      <c r="AD176" s="24"/>
      <c r="AE176" s="24"/>
      <c r="AF176" s="24"/>
      <c r="AG176" s="25">
        <f t="shared" si="85"/>
        <v>0</v>
      </c>
      <c r="AH176" s="25">
        <f t="shared" si="86"/>
        <v>105850000</v>
      </c>
      <c r="AI176" s="26">
        <f t="shared" si="87"/>
        <v>0</v>
      </c>
      <c r="AJ176" s="27">
        <f t="shared" si="88"/>
        <v>1.1674998269706799E-2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.75" hidden="1" customHeight="1" outlineLevel="1" x14ac:dyDescent="0.25">
      <c r="A177" s="18">
        <v>33</v>
      </c>
      <c r="B177" s="19"/>
      <c r="C177" s="28"/>
      <c r="D177" s="29"/>
      <c r="E177" s="30"/>
      <c r="F177" s="30"/>
      <c r="G177" s="30"/>
      <c r="H177" s="29"/>
      <c r="I177" s="29"/>
      <c r="J177" s="141"/>
      <c r="K177" s="31"/>
      <c r="L177" s="30"/>
      <c r="M177" s="24"/>
      <c r="N177" s="24"/>
      <c r="O177" s="24"/>
      <c r="P177" s="30"/>
      <c r="Q177" s="30"/>
      <c r="R177" s="24"/>
      <c r="S177" s="24"/>
      <c r="T177" s="24"/>
      <c r="U177" s="25">
        <f t="shared" si="82"/>
        <v>0</v>
      </c>
      <c r="V177" s="24"/>
      <c r="W177" s="24"/>
      <c r="X177" s="24"/>
      <c r="Y177" s="25">
        <f t="shared" si="83"/>
        <v>0</v>
      </c>
      <c r="Z177" s="24"/>
      <c r="AA177" s="24"/>
      <c r="AB177" s="24"/>
      <c r="AC177" s="25">
        <f t="shared" si="84"/>
        <v>0</v>
      </c>
      <c r="AD177" s="24"/>
      <c r="AE177" s="24"/>
      <c r="AF177" s="24"/>
      <c r="AG177" s="25">
        <f t="shared" si="85"/>
        <v>0</v>
      </c>
      <c r="AH177" s="25">
        <f t="shared" si="86"/>
        <v>0</v>
      </c>
      <c r="AI177" s="26">
        <f t="shared" si="87"/>
        <v>0</v>
      </c>
      <c r="AJ177" s="27">
        <f t="shared" si="88"/>
        <v>0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hidden="1" customHeight="1" outlineLevel="1" x14ac:dyDescent="0.25">
      <c r="A178" s="18">
        <v>34</v>
      </c>
      <c r="B178" s="19"/>
      <c r="C178" s="28"/>
      <c r="D178" s="29"/>
      <c r="E178" s="30"/>
      <c r="F178" s="30"/>
      <c r="G178" s="30"/>
      <c r="H178" s="29"/>
      <c r="I178" s="29"/>
      <c r="J178" s="141"/>
      <c r="K178" s="31"/>
      <c r="L178" s="30"/>
      <c r="M178" s="24"/>
      <c r="N178" s="24"/>
      <c r="O178" s="24"/>
      <c r="P178" s="30"/>
      <c r="Q178" s="30"/>
      <c r="R178" s="24"/>
      <c r="S178" s="24"/>
      <c r="T178" s="24"/>
      <c r="U178" s="25">
        <f t="shared" si="82"/>
        <v>0</v>
      </c>
      <c r="V178" s="24"/>
      <c r="W178" s="24"/>
      <c r="X178" s="24"/>
      <c r="Y178" s="25">
        <f t="shared" si="83"/>
        <v>0</v>
      </c>
      <c r="Z178" s="24"/>
      <c r="AA178" s="24"/>
      <c r="AB178" s="24"/>
      <c r="AC178" s="25">
        <f t="shared" si="84"/>
        <v>0</v>
      </c>
      <c r="AD178" s="24"/>
      <c r="AE178" s="24"/>
      <c r="AF178" s="24"/>
      <c r="AG178" s="25">
        <f t="shared" si="85"/>
        <v>0</v>
      </c>
      <c r="AH178" s="25">
        <f t="shared" si="86"/>
        <v>0</v>
      </c>
      <c r="AI178" s="26">
        <f t="shared" si="87"/>
        <v>0</v>
      </c>
      <c r="AJ178" s="27">
        <f t="shared" si="88"/>
        <v>0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hidden="1" customHeight="1" outlineLevel="1" x14ac:dyDescent="0.25">
      <c r="A179" s="18">
        <v>35</v>
      </c>
      <c r="B179" s="19"/>
      <c r="C179" s="28"/>
      <c r="D179" s="29"/>
      <c r="E179" s="30"/>
      <c r="F179" s="30"/>
      <c r="G179" s="30"/>
      <c r="H179" s="29"/>
      <c r="I179" s="29"/>
      <c r="J179" s="141"/>
      <c r="K179" s="31"/>
      <c r="L179" s="30"/>
      <c r="M179" s="24"/>
      <c r="N179" s="24"/>
      <c r="O179" s="24"/>
      <c r="P179" s="30"/>
      <c r="Q179" s="30"/>
      <c r="R179" s="24"/>
      <c r="S179" s="24"/>
      <c r="T179" s="24"/>
      <c r="U179" s="25">
        <f t="shared" si="82"/>
        <v>0</v>
      </c>
      <c r="V179" s="24"/>
      <c r="W179" s="24"/>
      <c r="X179" s="24"/>
      <c r="Y179" s="25">
        <f t="shared" si="83"/>
        <v>0</v>
      </c>
      <c r="Z179" s="24"/>
      <c r="AA179" s="24"/>
      <c r="AB179" s="24"/>
      <c r="AC179" s="25">
        <f t="shared" si="84"/>
        <v>0</v>
      </c>
      <c r="AD179" s="24"/>
      <c r="AE179" s="24"/>
      <c r="AF179" s="24"/>
      <c r="AG179" s="25">
        <f t="shared" si="85"/>
        <v>0</v>
      </c>
      <c r="AH179" s="25">
        <f t="shared" si="86"/>
        <v>0</v>
      </c>
      <c r="AI179" s="26">
        <f t="shared" si="87"/>
        <v>0</v>
      </c>
      <c r="AJ179" s="27">
        <f t="shared" si="88"/>
        <v>0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outlineLevel="1" x14ac:dyDescent="0.25">
      <c r="A180" s="18">
        <v>36</v>
      </c>
      <c r="B180" s="19"/>
      <c r="C180" s="28"/>
      <c r="D180" s="29"/>
      <c r="E180" s="30"/>
      <c r="F180" s="30"/>
      <c r="G180" s="30"/>
      <c r="H180" s="29"/>
      <c r="I180" s="29"/>
      <c r="J180" s="128"/>
      <c r="K180" s="31">
        <f>6971726100-SUM(K145:K178)</f>
        <v>4891831100</v>
      </c>
      <c r="L180" s="30"/>
      <c r="M180" s="24"/>
      <c r="N180" s="24"/>
      <c r="O180" s="24"/>
      <c r="P180" s="30"/>
      <c r="Q180" s="30"/>
      <c r="R180" s="24"/>
      <c r="S180" s="24"/>
      <c r="T180" s="24"/>
      <c r="U180" s="25">
        <f>SUM(R180:T180)</f>
        <v>0</v>
      </c>
      <c r="V180" s="24"/>
      <c r="W180" s="24"/>
      <c r="X180" s="24"/>
      <c r="Y180" s="25">
        <f>SUM(V180:X180)</f>
        <v>0</v>
      </c>
      <c r="Z180" s="24"/>
      <c r="AA180" s="24"/>
      <c r="AB180" s="24"/>
      <c r="AC180" s="25">
        <f>SUM(Z180:AB180)</f>
        <v>0</v>
      </c>
      <c r="AD180" s="24"/>
      <c r="AE180" s="24"/>
      <c r="AF180" s="24"/>
      <c r="AG180" s="25">
        <f>SUM(AD180:AF180)</f>
        <v>0</v>
      </c>
      <c r="AH180" s="25">
        <f>SUM(U180,Y180,AC180,AG180)</f>
        <v>0</v>
      </c>
      <c r="AI180" s="26">
        <f>IF(ISERROR(AH180/J180),0,AH180/J180)</f>
        <v>0</v>
      </c>
      <c r="AJ180" s="27">
        <f>IF(ISERROR(AH180/$AH$199),"-",AH180/$AH$199)</f>
        <v>0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s="37" customFormat="1" ht="12.75" customHeight="1" x14ac:dyDescent="0.25">
      <c r="A181" s="117" t="s">
        <v>75</v>
      </c>
      <c r="B181" s="119"/>
      <c r="C181" s="119"/>
      <c r="D181" s="119"/>
      <c r="E181" s="119"/>
      <c r="F181" s="119"/>
      <c r="G181" s="119"/>
      <c r="H181" s="119"/>
      <c r="I181" s="120"/>
      <c r="J181" s="33">
        <f>SUM(J144)</f>
        <v>6971726100</v>
      </c>
      <c r="K181" s="33">
        <f>SUM(K145:K180)</f>
        <v>6971726100</v>
      </c>
      <c r="L181" s="32"/>
      <c r="M181" s="33">
        <f>SUM(M145:M180)</f>
        <v>0</v>
      </c>
      <c r="N181" s="33">
        <f>SUM(N145:N180)</f>
        <v>0</v>
      </c>
      <c r="O181" s="33">
        <f>SUM(O145:O180)</f>
        <v>0</v>
      </c>
      <c r="P181" s="34"/>
      <c r="Q181" s="35"/>
      <c r="R181" s="33">
        <f t="shared" ref="R181:AH181" si="89">SUM(R145:R180)</f>
        <v>0</v>
      </c>
      <c r="S181" s="33">
        <f t="shared" si="89"/>
        <v>0</v>
      </c>
      <c r="T181" s="33">
        <f t="shared" si="89"/>
        <v>0</v>
      </c>
      <c r="U181" s="33">
        <f t="shared" si="89"/>
        <v>0</v>
      </c>
      <c r="V181" s="33">
        <f t="shared" si="89"/>
        <v>0</v>
      </c>
      <c r="W181" s="33">
        <f t="shared" si="89"/>
        <v>618800000</v>
      </c>
      <c r="X181" s="33">
        <f t="shared" si="89"/>
        <v>1461095000</v>
      </c>
      <c r="Y181" s="33">
        <f t="shared" si="89"/>
        <v>2079895000</v>
      </c>
      <c r="Z181" s="33">
        <f t="shared" si="89"/>
        <v>0</v>
      </c>
      <c r="AA181" s="33">
        <f t="shared" si="89"/>
        <v>0</v>
      </c>
      <c r="AB181" s="33">
        <f t="shared" si="89"/>
        <v>0</v>
      </c>
      <c r="AC181" s="33">
        <f t="shared" si="89"/>
        <v>0</v>
      </c>
      <c r="AD181" s="33">
        <f t="shared" si="89"/>
        <v>0</v>
      </c>
      <c r="AE181" s="33">
        <f t="shared" si="89"/>
        <v>0</v>
      </c>
      <c r="AF181" s="33">
        <f t="shared" si="89"/>
        <v>0</v>
      </c>
      <c r="AG181" s="33">
        <f t="shared" si="89"/>
        <v>0</v>
      </c>
      <c r="AH181" s="33">
        <f t="shared" si="89"/>
        <v>2079895000</v>
      </c>
      <c r="AI181" s="36">
        <f>IF(ISERROR(AH181/J181),0,AH181/J181)</f>
        <v>0.29833286192927172</v>
      </c>
      <c r="AJ181" s="36">
        <f>IF(ISERROR(AH181/$AH$199),0,AH181/$AH$199)</f>
        <v>0.22940737388920002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x14ac:dyDescent="0.25">
      <c r="A182" s="129" t="s">
        <v>290</v>
      </c>
      <c r="B182" s="130"/>
      <c r="C182" s="130"/>
      <c r="D182" s="130"/>
      <c r="E182" s="131"/>
      <c r="F182" s="9"/>
      <c r="G182" s="10"/>
      <c r="H182" s="11"/>
      <c r="I182" s="11"/>
      <c r="J182" s="127">
        <v>630800000</v>
      </c>
      <c r="K182" s="13"/>
      <c r="L182" s="14"/>
      <c r="M182" s="15"/>
      <c r="N182" s="15"/>
      <c r="O182" s="15"/>
      <c r="P182" s="10"/>
      <c r="Q182" s="16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7"/>
      <c r="AJ182" s="17"/>
    </row>
    <row r="183" spans="1:106" ht="25.5" outlineLevel="1" x14ac:dyDescent="0.25">
      <c r="A183" s="19">
        <v>1</v>
      </c>
      <c r="B183" s="19"/>
      <c r="C183" s="50" t="s">
        <v>291</v>
      </c>
      <c r="D183" s="51">
        <v>45408</v>
      </c>
      <c r="E183" s="68" t="s">
        <v>292</v>
      </c>
      <c r="F183" s="22" t="s">
        <v>89</v>
      </c>
      <c r="G183" s="22" t="s">
        <v>892</v>
      </c>
      <c r="H183" s="53"/>
      <c r="I183" s="55"/>
      <c r="J183" s="141"/>
      <c r="K183" s="71">
        <v>50400000</v>
      </c>
      <c r="L183" s="22" t="s">
        <v>893</v>
      </c>
      <c r="M183" s="47"/>
      <c r="N183" s="72"/>
      <c r="O183" s="47"/>
      <c r="P183" s="73"/>
      <c r="Q183" s="73"/>
      <c r="R183" s="24"/>
      <c r="S183" s="24"/>
      <c r="T183" s="24"/>
      <c r="U183" s="25">
        <f>SUM(R183:T183)</f>
        <v>0</v>
      </c>
      <c r="V183" s="24"/>
      <c r="W183" s="71">
        <v>50400000</v>
      </c>
      <c r="X183" s="24"/>
      <c r="Y183" s="25">
        <f>SUM(V183:X183)</f>
        <v>50400000</v>
      </c>
      <c r="Z183" s="24"/>
      <c r="AA183" s="24"/>
      <c r="AB183" s="24"/>
      <c r="AC183" s="25">
        <f>SUM(Z183:AB183)</f>
        <v>0</v>
      </c>
      <c r="AD183" s="24"/>
      <c r="AE183" s="24">
        <v>0</v>
      </c>
      <c r="AF183" s="24">
        <v>0</v>
      </c>
      <c r="AG183" s="25">
        <f>SUM(AD183:AF183)</f>
        <v>0</v>
      </c>
      <c r="AH183" s="25">
        <f>SUM(U183,Y183,AC183,AG183)</f>
        <v>50400000</v>
      </c>
      <c r="AI183" s="26">
        <f>IF(ISERROR(AH183/J182),0,AH183/J182)</f>
        <v>7.9898541534559289E-2</v>
      </c>
      <c r="AJ183" s="27">
        <f>IF(ISERROR(AH183/$AH$199),"-",AH183/$AH$199)</f>
        <v>5.5589977590290284E-3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25.5" outlineLevel="1" x14ac:dyDescent="0.25">
      <c r="A184" s="19">
        <v>2</v>
      </c>
      <c r="B184" s="19"/>
      <c r="C184" s="50" t="s">
        <v>293</v>
      </c>
      <c r="D184" s="51">
        <v>45429</v>
      </c>
      <c r="E184" s="68" t="s">
        <v>292</v>
      </c>
      <c r="F184" s="22" t="s">
        <v>89</v>
      </c>
      <c r="G184" s="22" t="s">
        <v>892</v>
      </c>
      <c r="H184" s="53"/>
      <c r="I184" s="55"/>
      <c r="J184" s="141"/>
      <c r="K184" s="71">
        <v>4000000</v>
      </c>
      <c r="L184" s="22" t="s">
        <v>893</v>
      </c>
      <c r="M184" s="47"/>
      <c r="N184" s="72"/>
      <c r="O184" s="47"/>
      <c r="P184" s="73"/>
      <c r="Q184" s="73"/>
      <c r="R184" s="24"/>
      <c r="S184" s="24"/>
      <c r="T184" s="24"/>
      <c r="U184" s="25">
        <f t="shared" ref="U184:U191" si="90">SUM(R184:T184)</f>
        <v>0</v>
      </c>
      <c r="V184" s="24"/>
      <c r="W184" s="71">
        <v>4000000</v>
      </c>
      <c r="X184" s="24"/>
      <c r="Y184" s="25">
        <f t="shared" ref="Y184:Y191" si="91">SUM(V184:X184)</f>
        <v>4000000</v>
      </c>
      <c r="Z184" s="24"/>
      <c r="AA184" s="24"/>
      <c r="AB184" s="24"/>
      <c r="AC184" s="25">
        <f t="shared" ref="AC184:AC191" si="92">SUM(Z184:AB184)</f>
        <v>0</v>
      </c>
      <c r="AD184" s="24"/>
      <c r="AE184" s="24">
        <v>0</v>
      </c>
      <c r="AF184" s="24">
        <v>0</v>
      </c>
      <c r="AG184" s="25">
        <f t="shared" ref="AG184:AG191" si="93">SUM(AD184:AF184)</f>
        <v>0</v>
      </c>
      <c r="AH184" s="25">
        <f t="shared" ref="AH184:AH191" si="94">SUM(U184,Y184,AC184,AG184)</f>
        <v>4000000</v>
      </c>
      <c r="AI184" s="26">
        <f>IF(ISERROR(AH184/J141),0,AH184/J141)</f>
        <v>0</v>
      </c>
      <c r="AJ184" s="27">
        <f t="shared" ref="AJ184:AJ191" si="95">IF(ISERROR(AH184/$AH$199),"-",AH184/$AH$199)</f>
        <v>4.4119029833563717E-4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25.5" outlineLevel="1" x14ac:dyDescent="0.25">
      <c r="A185" s="19">
        <v>3</v>
      </c>
      <c r="B185" s="19"/>
      <c r="C185" s="50" t="s">
        <v>294</v>
      </c>
      <c r="D185" s="51">
        <v>45435</v>
      </c>
      <c r="E185" s="68" t="s">
        <v>295</v>
      </c>
      <c r="F185" s="22" t="s">
        <v>89</v>
      </c>
      <c r="G185" s="22" t="s">
        <v>892</v>
      </c>
      <c r="H185" s="53"/>
      <c r="I185" s="55"/>
      <c r="J185" s="141"/>
      <c r="K185" s="71">
        <v>12000000</v>
      </c>
      <c r="L185" s="22" t="s">
        <v>893</v>
      </c>
      <c r="M185" s="47"/>
      <c r="N185" s="72"/>
      <c r="O185" s="47"/>
      <c r="P185" s="73"/>
      <c r="Q185" s="73"/>
      <c r="R185" s="24"/>
      <c r="S185" s="24"/>
      <c r="T185" s="24"/>
      <c r="U185" s="25">
        <f t="shared" si="90"/>
        <v>0</v>
      </c>
      <c r="V185" s="24"/>
      <c r="W185" s="71">
        <v>12000000</v>
      </c>
      <c r="X185" s="24"/>
      <c r="Y185" s="25">
        <f t="shared" si="91"/>
        <v>12000000</v>
      </c>
      <c r="Z185" s="24"/>
      <c r="AA185" s="24"/>
      <c r="AB185" s="24"/>
      <c r="AC185" s="25">
        <f t="shared" si="92"/>
        <v>0</v>
      </c>
      <c r="AD185" s="24"/>
      <c r="AE185" s="24">
        <v>0</v>
      </c>
      <c r="AF185" s="24">
        <v>0</v>
      </c>
      <c r="AG185" s="25">
        <f t="shared" si="93"/>
        <v>0</v>
      </c>
      <c r="AH185" s="25">
        <f t="shared" si="94"/>
        <v>12000000</v>
      </c>
      <c r="AI185" s="26">
        <f>IF(ISERROR(AH185/J142),0,AH185/J142)</f>
        <v>0</v>
      </c>
      <c r="AJ185" s="27">
        <f t="shared" si="95"/>
        <v>1.3235708950069115E-3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25.5" outlineLevel="1" x14ac:dyDescent="0.25">
      <c r="A186" s="19">
        <v>4</v>
      </c>
      <c r="B186" s="19"/>
      <c r="C186" s="50" t="s">
        <v>90</v>
      </c>
      <c r="D186" s="51">
        <v>45420</v>
      </c>
      <c r="E186" s="68" t="s">
        <v>296</v>
      </c>
      <c r="F186" s="22" t="s">
        <v>89</v>
      </c>
      <c r="G186" s="22" t="s">
        <v>892</v>
      </c>
      <c r="H186" s="53"/>
      <c r="I186" s="55"/>
      <c r="J186" s="141"/>
      <c r="K186" s="71">
        <v>12075000</v>
      </c>
      <c r="L186" s="22" t="s">
        <v>893</v>
      </c>
      <c r="M186" s="47"/>
      <c r="N186" s="72"/>
      <c r="O186" s="47"/>
      <c r="P186" s="73"/>
      <c r="Q186" s="73"/>
      <c r="R186" s="24"/>
      <c r="S186" s="24"/>
      <c r="T186" s="24"/>
      <c r="U186" s="25">
        <f t="shared" si="90"/>
        <v>0</v>
      </c>
      <c r="V186" s="24"/>
      <c r="W186" s="71">
        <v>12075000</v>
      </c>
      <c r="X186" s="24"/>
      <c r="Y186" s="25">
        <f t="shared" si="91"/>
        <v>12075000</v>
      </c>
      <c r="Z186" s="24"/>
      <c r="AA186" s="24"/>
      <c r="AB186" s="24"/>
      <c r="AC186" s="25">
        <f t="shared" si="92"/>
        <v>0</v>
      </c>
      <c r="AD186" s="24"/>
      <c r="AE186" s="24">
        <v>0</v>
      </c>
      <c r="AF186" s="24">
        <v>0</v>
      </c>
      <c r="AG186" s="25">
        <f t="shared" si="93"/>
        <v>0</v>
      </c>
      <c r="AH186" s="25">
        <f t="shared" si="94"/>
        <v>12075000</v>
      </c>
      <c r="AI186" s="26">
        <f>IF(ISERROR(AH186/J143),0,AH186/J143)</f>
        <v>1.3634137214860228E-2</v>
      </c>
      <c r="AJ186" s="27">
        <f t="shared" si="95"/>
        <v>1.3318432131007047E-3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25.5" outlineLevel="1" x14ac:dyDescent="0.25">
      <c r="A187" s="19">
        <v>5</v>
      </c>
      <c r="B187" s="19"/>
      <c r="C187" s="50" t="s">
        <v>297</v>
      </c>
      <c r="D187" s="51">
        <v>45450</v>
      </c>
      <c r="E187" s="68" t="s">
        <v>170</v>
      </c>
      <c r="F187" s="22" t="s">
        <v>89</v>
      </c>
      <c r="G187" s="22" t="s">
        <v>892</v>
      </c>
      <c r="H187" s="53"/>
      <c r="I187" s="55"/>
      <c r="J187" s="141"/>
      <c r="K187" s="71">
        <v>117530000</v>
      </c>
      <c r="L187" s="22" t="s">
        <v>893</v>
      </c>
      <c r="M187" s="47"/>
      <c r="N187" s="72"/>
      <c r="O187" s="47"/>
      <c r="P187" s="73"/>
      <c r="Q187" s="73"/>
      <c r="R187" s="24"/>
      <c r="S187" s="24"/>
      <c r="T187" s="24"/>
      <c r="U187" s="25">
        <f t="shared" si="90"/>
        <v>0</v>
      </c>
      <c r="V187" s="24"/>
      <c r="W187" s="24"/>
      <c r="X187" s="71">
        <v>117530000</v>
      </c>
      <c r="Y187" s="25">
        <f t="shared" si="91"/>
        <v>117530000</v>
      </c>
      <c r="Z187" s="24"/>
      <c r="AA187" s="24"/>
      <c r="AB187" s="24"/>
      <c r="AC187" s="25">
        <f t="shared" si="92"/>
        <v>0</v>
      </c>
      <c r="AD187" s="24"/>
      <c r="AE187" s="24">
        <v>0</v>
      </c>
      <c r="AF187" s="24">
        <v>0</v>
      </c>
      <c r="AG187" s="25">
        <f t="shared" si="93"/>
        <v>0</v>
      </c>
      <c r="AH187" s="25">
        <f t="shared" si="94"/>
        <v>117530000</v>
      </c>
      <c r="AI187" s="26">
        <f>IF(ISERROR(AH187/J144),0,AH187/J144)</f>
        <v>1.6858092001061257E-2</v>
      </c>
      <c r="AJ187" s="27">
        <f t="shared" si="95"/>
        <v>1.296327394084686E-2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25.5" outlineLevel="1" x14ac:dyDescent="0.25">
      <c r="A188" s="19">
        <v>6</v>
      </c>
      <c r="B188" s="19"/>
      <c r="C188" s="50" t="s">
        <v>298</v>
      </c>
      <c r="D188" s="51">
        <v>45447</v>
      </c>
      <c r="E188" s="68" t="s">
        <v>292</v>
      </c>
      <c r="F188" s="22" t="s">
        <v>89</v>
      </c>
      <c r="G188" s="22" t="s">
        <v>892</v>
      </c>
      <c r="H188" s="53"/>
      <c r="I188" s="55"/>
      <c r="J188" s="141"/>
      <c r="K188" s="71">
        <v>34800000</v>
      </c>
      <c r="L188" s="22" t="s">
        <v>893</v>
      </c>
      <c r="M188" s="47"/>
      <c r="N188" s="72"/>
      <c r="O188" s="47"/>
      <c r="P188" s="73"/>
      <c r="Q188" s="73"/>
      <c r="R188" s="24"/>
      <c r="S188" s="24"/>
      <c r="T188" s="24"/>
      <c r="U188" s="25">
        <f t="shared" si="90"/>
        <v>0</v>
      </c>
      <c r="V188" s="24"/>
      <c r="W188" s="24"/>
      <c r="X188" s="71">
        <v>34800000</v>
      </c>
      <c r="Y188" s="25">
        <f t="shared" si="91"/>
        <v>34800000</v>
      </c>
      <c r="Z188" s="24"/>
      <c r="AA188" s="24"/>
      <c r="AB188" s="24"/>
      <c r="AC188" s="25">
        <f t="shared" si="92"/>
        <v>0</v>
      </c>
      <c r="AD188" s="24"/>
      <c r="AE188" s="24">
        <v>0</v>
      </c>
      <c r="AF188" s="24">
        <v>0</v>
      </c>
      <c r="AG188" s="25">
        <f t="shared" si="93"/>
        <v>0</v>
      </c>
      <c r="AH188" s="25">
        <f t="shared" si="94"/>
        <v>34800000</v>
      </c>
      <c r="AI188" s="26">
        <f>IF(ISERROR(AH188/J145),0,AH188/J145)</f>
        <v>0</v>
      </c>
      <c r="AJ188" s="27">
        <f t="shared" si="95"/>
        <v>3.8383555955200433E-3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25.5" outlineLevel="1" x14ac:dyDescent="0.25">
      <c r="A189" s="19">
        <v>7</v>
      </c>
      <c r="B189" s="19"/>
      <c r="C189" s="50" t="s">
        <v>299</v>
      </c>
      <c r="D189" s="51">
        <v>45450</v>
      </c>
      <c r="E189" s="30" t="s">
        <v>300</v>
      </c>
      <c r="F189" s="22" t="s">
        <v>89</v>
      </c>
      <c r="G189" s="22" t="s">
        <v>892</v>
      </c>
      <c r="H189" s="53"/>
      <c r="I189" s="55"/>
      <c r="J189" s="141"/>
      <c r="K189" s="71">
        <v>25000000</v>
      </c>
      <c r="L189" s="22" t="s">
        <v>893</v>
      </c>
      <c r="M189" s="47"/>
      <c r="N189" s="72"/>
      <c r="O189" s="47"/>
      <c r="P189" s="73"/>
      <c r="Q189" s="73"/>
      <c r="R189" s="24"/>
      <c r="S189" s="24"/>
      <c r="T189" s="24"/>
      <c r="U189" s="25">
        <f t="shared" si="90"/>
        <v>0</v>
      </c>
      <c r="V189" s="24"/>
      <c r="W189" s="24"/>
      <c r="X189" s="71">
        <v>25000000</v>
      </c>
      <c r="Y189" s="25">
        <f t="shared" si="91"/>
        <v>25000000</v>
      </c>
      <c r="Z189" s="24"/>
      <c r="AA189" s="24"/>
      <c r="AB189" s="24"/>
      <c r="AC189" s="25">
        <f t="shared" si="92"/>
        <v>0</v>
      </c>
      <c r="AD189" s="24"/>
      <c r="AE189" s="24">
        <v>0</v>
      </c>
      <c r="AF189" s="24">
        <v>0</v>
      </c>
      <c r="AG189" s="25">
        <f t="shared" si="93"/>
        <v>0</v>
      </c>
      <c r="AH189" s="25">
        <f t="shared" si="94"/>
        <v>25000000</v>
      </c>
      <c r="AI189" s="26">
        <f t="shared" ref="AI189:AI191" si="96">IF(ISERROR(AH189/J180),0,AH189/J180)</f>
        <v>0</v>
      </c>
      <c r="AJ189" s="27">
        <f t="shared" si="95"/>
        <v>2.7574393645977322E-3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25.5" outlineLevel="1" x14ac:dyDescent="0.25">
      <c r="A190" s="19">
        <v>8</v>
      </c>
      <c r="B190" s="19"/>
      <c r="C190" s="50" t="s">
        <v>301</v>
      </c>
      <c r="D190" s="51">
        <v>45462</v>
      </c>
      <c r="E190" s="68" t="s">
        <v>295</v>
      </c>
      <c r="F190" s="22" t="s">
        <v>89</v>
      </c>
      <c r="G190" s="22" t="s">
        <v>892</v>
      </c>
      <c r="H190" s="53"/>
      <c r="I190" s="55"/>
      <c r="J190" s="141"/>
      <c r="K190" s="71">
        <v>12000000</v>
      </c>
      <c r="L190" s="22" t="s">
        <v>893</v>
      </c>
      <c r="M190" s="47"/>
      <c r="N190" s="72"/>
      <c r="O190" s="47"/>
      <c r="P190" s="73"/>
      <c r="Q190" s="73"/>
      <c r="R190" s="24"/>
      <c r="S190" s="24"/>
      <c r="T190" s="24"/>
      <c r="U190" s="25">
        <f t="shared" si="90"/>
        <v>0</v>
      </c>
      <c r="V190" s="24"/>
      <c r="W190" s="24"/>
      <c r="X190" s="71">
        <v>12000000</v>
      </c>
      <c r="Y190" s="25">
        <f t="shared" si="91"/>
        <v>12000000</v>
      </c>
      <c r="Z190" s="24"/>
      <c r="AA190" s="24"/>
      <c r="AB190" s="24"/>
      <c r="AC190" s="25">
        <f t="shared" si="92"/>
        <v>0</v>
      </c>
      <c r="AD190" s="24"/>
      <c r="AE190" s="24">
        <v>0</v>
      </c>
      <c r="AF190" s="24">
        <v>0</v>
      </c>
      <c r="AG190" s="25">
        <f t="shared" si="93"/>
        <v>0</v>
      </c>
      <c r="AH190" s="25">
        <f t="shared" si="94"/>
        <v>12000000</v>
      </c>
      <c r="AI190" s="26">
        <f t="shared" si="96"/>
        <v>1.7212380159341027E-3</v>
      </c>
      <c r="AJ190" s="27">
        <f t="shared" si="95"/>
        <v>1.3235708950069115E-3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outlineLevel="1" x14ac:dyDescent="0.25">
      <c r="A191" s="19">
        <v>9</v>
      </c>
      <c r="B191" s="19"/>
      <c r="C191" s="50"/>
      <c r="D191" s="51"/>
      <c r="E191" s="68"/>
      <c r="F191" s="22"/>
      <c r="G191" s="101"/>
      <c r="H191" s="53"/>
      <c r="I191" s="55"/>
      <c r="J191" s="141"/>
      <c r="K191" s="71"/>
      <c r="L191" s="22"/>
      <c r="M191" s="47"/>
      <c r="N191" s="72"/>
      <c r="O191" s="47"/>
      <c r="P191" s="73"/>
      <c r="Q191" s="73"/>
      <c r="R191" s="24"/>
      <c r="S191" s="24"/>
      <c r="T191" s="24"/>
      <c r="U191" s="25">
        <f t="shared" si="90"/>
        <v>0</v>
      </c>
      <c r="V191" s="24"/>
      <c r="W191" s="24"/>
      <c r="X191" s="24"/>
      <c r="Y191" s="25">
        <f t="shared" si="91"/>
        <v>0</v>
      </c>
      <c r="Z191" s="24"/>
      <c r="AA191" s="24"/>
      <c r="AB191" s="24"/>
      <c r="AC191" s="25">
        <f t="shared" si="92"/>
        <v>0</v>
      </c>
      <c r="AD191" s="24"/>
      <c r="AE191" s="24">
        <v>0</v>
      </c>
      <c r="AF191" s="24">
        <v>0</v>
      </c>
      <c r="AG191" s="25">
        <f t="shared" si="93"/>
        <v>0</v>
      </c>
      <c r="AH191" s="25">
        <f t="shared" si="94"/>
        <v>0</v>
      </c>
      <c r="AI191" s="26">
        <f t="shared" si="96"/>
        <v>0</v>
      </c>
      <c r="AJ191" s="27">
        <f t="shared" si="95"/>
        <v>0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outlineLevel="1" x14ac:dyDescent="0.25">
      <c r="A192" s="19">
        <v>10</v>
      </c>
      <c r="B192" s="19"/>
      <c r="C192" s="50"/>
      <c r="D192" s="51"/>
      <c r="E192" s="68"/>
      <c r="F192" s="22"/>
      <c r="G192" s="101"/>
      <c r="H192" s="53"/>
      <c r="I192" s="55"/>
      <c r="J192" s="128"/>
      <c r="K192" s="71">
        <f>580430000-SUM(K183:K191)</f>
        <v>312625000</v>
      </c>
      <c r="L192" s="59"/>
      <c r="M192" s="47"/>
      <c r="N192" s="72"/>
      <c r="O192" s="47"/>
      <c r="P192" s="73"/>
      <c r="Q192" s="73"/>
      <c r="R192" s="24"/>
      <c r="S192" s="24"/>
      <c r="T192" s="24"/>
      <c r="U192" s="25">
        <f>SUM(R192:T192)</f>
        <v>0</v>
      </c>
      <c r="V192" s="24"/>
      <c r="W192" s="24"/>
      <c r="X192" s="24"/>
      <c r="Y192" s="25">
        <f>SUM(V192:X192)</f>
        <v>0</v>
      </c>
      <c r="Z192" s="24"/>
      <c r="AA192" s="24"/>
      <c r="AB192" s="24"/>
      <c r="AC192" s="25">
        <f>SUM(Z192:AB192)</f>
        <v>0</v>
      </c>
      <c r="AD192" s="24"/>
      <c r="AE192" s="24">
        <v>0</v>
      </c>
      <c r="AF192" s="24">
        <v>0</v>
      </c>
      <c r="AG192" s="25">
        <f>SUM(AD192:AF192)</f>
        <v>0</v>
      </c>
      <c r="AH192" s="25">
        <f>SUM(U192,Y192,AC192,AG192)</f>
        <v>0</v>
      </c>
      <c r="AI192" s="26">
        <f>IF(ISERROR(AH192/J183),0,AH192/J183)</f>
        <v>0</v>
      </c>
      <c r="AJ192" s="27">
        <f>IF(ISERROR(AH192/$AH$199),"-",AH192/$AH$199)</f>
        <v>0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s="37" customFormat="1" ht="12.75" customHeight="1" x14ac:dyDescent="0.25">
      <c r="A193" s="129" t="s">
        <v>302</v>
      </c>
      <c r="B193" s="130"/>
      <c r="C193" s="130"/>
      <c r="D193" s="130"/>
      <c r="E193" s="131"/>
      <c r="F193" s="129"/>
      <c r="G193" s="130"/>
      <c r="H193" s="130"/>
      <c r="I193" s="130"/>
      <c r="J193" s="74">
        <f>J182</f>
        <v>630800000</v>
      </c>
      <c r="K193" s="74">
        <f>SUM(K183:K192)</f>
        <v>580430000</v>
      </c>
      <c r="L193" s="75"/>
      <c r="M193" s="74">
        <f>SUM(M183:M183)</f>
        <v>0</v>
      </c>
      <c r="N193" s="74">
        <f>SUM(N183:N183)</f>
        <v>0</v>
      </c>
      <c r="O193" s="74">
        <f>SUM(O183:O183)</f>
        <v>0</v>
      </c>
      <c r="P193" s="76"/>
      <c r="Q193" s="38"/>
      <c r="R193" s="74">
        <f t="shared" ref="R193:U193" si="97">SUM(R183:R183)</f>
        <v>0</v>
      </c>
      <c r="S193" s="74">
        <f t="shared" si="97"/>
        <v>0</v>
      </c>
      <c r="T193" s="74">
        <f t="shared" si="97"/>
        <v>0</v>
      </c>
      <c r="U193" s="74">
        <f t="shared" si="97"/>
        <v>0</v>
      </c>
      <c r="V193" s="74">
        <f t="shared" ref="V193:AH193" si="98">SUM(V183:V192)</f>
        <v>0</v>
      </c>
      <c r="W193" s="74">
        <f t="shared" si="98"/>
        <v>78475000</v>
      </c>
      <c r="X193" s="74">
        <f t="shared" si="98"/>
        <v>189330000</v>
      </c>
      <c r="Y193" s="74">
        <f t="shared" si="98"/>
        <v>267805000</v>
      </c>
      <c r="Z193" s="74">
        <f t="shared" si="98"/>
        <v>0</v>
      </c>
      <c r="AA193" s="74">
        <f t="shared" si="98"/>
        <v>0</v>
      </c>
      <c r="AB193" s="74">
        <f t="shared" si="98"/>
        <v>0</v>
      </c>
      <c r="AC193" s="74">
        <f t="shared" si="98"/>
        <v>0</v>
      </c>
      <c r="AD193" s="74">
        <f t="shared" si="98"/>
        <v>0</v>
      </c>
      <c r="AE193" s="74">
        <f t="shared" si="98"/>
        <v>0</v>
      </c>
      <c r="AF193" s="74">
        <f t="shared" si="98"/>
        <v>0</v>
      </c>
      <c r="AG193" s="74">
        <f t="shared" si="98"/>
        <v>0</v>
      </c>
      <c r="AH193" s="74">
        <f t="shared" si="98"/>
        <v>267805000</v>
      </c>
      <c r="AI193" s="77">
        <f>IF(ISERROR(AH193/J193),0,AH193/J193)</f>
        <v>0.42454819277108435</v>
      </c>
      <c r="AJ193" s="77">
        <f>IF(ISERROR(AH193/$AH$199),0,AH193/$AH$199)</f>
        <v>2.9538241961443827E-2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x14ac:dyDescent="0.25">
      <c r="A194" s="129" t="s">
        <v>76</v>
      </c>
      <c r="B194" s="130"/>
      <c r="C194" s="130"/>
      <c r="D194" s="130"/>
      <c r="E194" s="131"/>
      <c r="F194" s="9"/>
      <c r="G194" s="10"/>
      <c r="H194" s="11"/>
      <c r="I194" s="11"/>
      <c r="J194" s="127">
        <v>2878704050</v>
      </c>
      <c r="K194" s="13"/>
      <c r="L194" s="14"/>
      <c r="M194" s="15"/>
      <c r="N194" s="15"/>
      <c r="O194" s="15"/>
      <c r="P194" s="10"/>
      <c r="Q194" s="16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7"/>
      <c r="AJ194" s="17"/>
    </row>
    <row r="195" spans="1:106" ht="15.75" customHeight="1" outlineLevel="1" x14ac:dyDescent="0.25">
      <c r="A195" s="19">
        <v>1</v>
      </c>
      <c r="B195" s="19"/>
      <c r="C195" s="50"/>
      <c r="D195" s="51"/>
      <c r="E195" s="68"/>
      <c r="F195" s="69"/>
      <c r="G195" s="70"/>
      <c r="H195" s="53"/>
      <c r="I195" s="55"/>
      <c r="J195" s="141"/>
      <c r="K195" s="71">
        <v>13037500</v>
      </c>
      <c r="L195" s="22" t="s">
        <v>303</v>
      </c>
      <c r="M195" s="47"/>
      <c r="N195" s="72"/>
      <c r="O195" s="47"/>
      <c r="P195" s="73"/>
      <c r="Q195" s="73"/>
      <c r="R195" s="24"/>
      <c r="S195" s="24">
        <f>2607500+2607500</f>
        <v>5215000</v>
      </c>
      <c r="T195" s="24">
        <v>2607500</v>
      </c>
      <c r="U195" s="25">
        <f>SUM(R195:T195)</f>
        <v>7822500</v>
      </c>
      <c r="V195" s="24">
        <v>2607500</v>
      </c>
      <c r="W195" s="24">
        <v>2607500</v>
      </c>
      <c r="X195" s="24"/>
      <c r="Y195" s="25">
        <f>SUM(V195:X195)</f>
        <v>5215000</v>
      </c>
      <c r="Z195" s="24"/>
      <c r="AA195" s="24"/>
      <c r="AB195" s="24"/>
      <c r="AC195" s="25">
        <f>SUM(Z195:AB195)</f>
        <v>0</v>
      </c>
      <c r="AD195" s="24"/>
      <c r="AE195" s="24">
        <v>0</v>
      </c>
      <c r="AF195" s="24">
        <v>0</v>
      </c>
      <c r="AG195" s="25">
        <f>SUM(AD195:AF195)</f>
        <v>0</v>
      </c>
      <c r="AH195" s="25">
        <f>SUM(U195,Y195,AC195,AG195)</f>
        <v>13037500</v>
      </c>
      <c r="AI195" s="26">
        <f>IF(ISERROR(AH195/J194),0,AH195/J194)</f>
        <v>4.5289476700461793E-3</v>
      </c>
      <c r="AJ195" s="27">
        <f>IF(ISERROR(AH195/$AH$199),"-",AH195/$AH$199)</f>
        <v>1.4380046286377175E-3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5.75" customHeight="1" outlineLevel="1" x14ac:dyDescent="0.25">
      <c r="A196" s="19">
        <v>2</v>
      </c>
      <c r="B196" s="19"/>
      <c r="C196" s="50"/>
      <c r="D196" s="51"/>
      <c r="E196" s="68"/>
      <c r="F196" s="69"/>
      <c r="G196" s="70"/>
      <c r="H196" s="53"/>
      <c r="I196" s="55"/>
      <c r="J196" s="141"/>
      <c r="K196" s="71">
        <v>50000000</v>
      </c>
      <c r="L196" s="22" t="s">
        <v>304</v>
      </c>
      <c r="M196" s="47"/>
      <c r="N196" s="72"/>
      <c r="O196" s="47"/>
      <c r="P196" s="73"/>
      <c r="Q196" s="73"/>
      <c r="R196" s="24"/>
      <c r="S196" s="24"/>
      <c r="T196" s="24"/>
      <c r="U196" s="25">
        <f>SUM(R196:T196)</f>
        <v>0</v>
      </c>
      <c r="V196" s="24"/>
      <c r="W196" s="24"/>
      <c r="X196" s="24"/>
      <c r="Y196" s="25">
        <f>SUM(V196:X196)</f>
        <v>0</v>
      </c>
      <c r="Z196" s="24"/>
      <c r="AA196" s="24"/>
      <c r="AB196" s="24"/>
      <c r="AC196" s="25">
        <f>SUM(Z196:AB196)</f>
        <v>0</v>
      </c>
      <c r="AD196" s="24"/>
      <c r="AE196" s="24">
        <v>0</v>
      </c>
      <c r="AF196" s="24">
        <v>0</v>
      </c>
      <c r="AG196" s="25">
        <f>SUM(AD196:AF196)</f>
        <v>0</v>
      </c>
      <c r="AH196" s="25">
        <f>SUM(U196,Y196,AC196,AG196)</f>
        <v>0</v>
      </c>
      <c r="AI196" s="26">
        <f>IF(ISERROR(AH196/J194),0,AH196/J194)</f>
        <v>0</v>
      </c>
      <c r="AJ196" s="27">
        <f>IF(ISERROR(AH196/$AH$199),"-",AH196/$AH$199)</f>
        <v>0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5.75" customHeight="1" outlineLevel="1" x14ac:dyDescent="0.25">
      <c r="A197" s="19">
        <v>2</v>
      </c>
      <c r="B197" s="19"/>
      <c r="C197" s="50"/>
      <c r="D197" s="51"/>
      <c r="E197" s="68"/>
      <c r="F197" s="69"/>
      <c r="G197" s="70"/>
      <c r="H197" s="53"/>
      <c r="I197" s="55"/>
      <c r="J197" s="128"/>
      <c r="K197" s="71">
        <v>1010995152</v>
      </c>
      <c r="L197" s="22" t="s">
        <v>893</v>
      </c>
      <c r="M197" s="47"/>
      <c r="N197" s="72"/>
      <c r="O197" s="47"/>
      <c r="P197" s="73"/>
      <c r="Q197" s="73"/>
      <c r="R197" s="24"/>
      <c r="S197" s="24"/>
      <c r="T197" s="24"/>
      <c r="U197" s="25">
        <f>SUM(R197:T197)</f>
        <v>0</v>
      </c>
      <c r="V197" s="24"/>
      <c r="W197" s="24"/>
      <c r="X197" s="24"/>
      <c r="Y197" s="25">
        <f>SUM(V197:X197)</f>
        <v>0</v>
      </c>
      <c r="Z197" s="24"/>
      <c r="AA197" s="24"/>
      <c r="AB197" s="24"/>
      <c r="AC197" s="25">
        <f>SUM(Z197:AB197)</f>
        <v>0</v>
      </c>
      <c r="AD197" s="24"/>
      <c r="AE197" s="24">
        <v>0</v>
      </c>
      <c r="AF197" s="24">
        <v>0</v>
      </c>
      <c r="AG197" s="25">
        <f>SUM(AD197:AF197)</f>
        <v>0</v>
      </c>
      <c r="AH197" s="25">
        <f>SUM(U197,Y197,AC197,AG197)</f>
        <v>0</v>
      </c>
      <c r="AI197" s="26">
        <f>IF(ISERROR(AH197/J195),0,AH197/J195)</f>
        <v>0</v>
      </c>
      <c r="AJ197" s="27">
        <f>IF(ISERROR(AH197/$AH$199),"-",AH197/$AH$199)</f>
        <v>0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s="37" customFormat="1" ht="12.75" customHeight="1" x14ac:dyDescent="0.25">
      <c r="A198" s="129" t="s">
        <v>79</v>
      </c>
      <c r="B198" s="130"/>
      <c r="C198" s="130"/>
      <c r="D198" s="130"/>
      <c r="E198" s="131"/>
      <c r="F198" s="129"/>
      <c r="G198" s="130"/>
      <c r="H198" s="130"/>
      <c r="I198" s="130"/>
      <c r="J198" s="74">
        <f>J194</f>
        <v>2878704050</v>
      </c>
      <c r="K198" s="74">
        <f>SUM(K195:K197)</f>
        <v>1074032652</v>
      </c>
      <c r="L198" s="75"/>
      <c r="M198" s="74">
        <f>SUM(M195:M195)</f>
        <v>0</v>
      </c>
      <c r="N198" s="74">
        <f>SUM(N195:N195)</f>
        <v>0</v>
      </c>
      <c r="O198" s="74">
        <f>SUM(O195:O195)</f>
        <v>0</v>
      </c>
      <c r="P198" s="76"/>
      <c r="Q198" s="38"/>
      <c r="R198" s="74">
        <f t="shared" ref="R198:AH198" si="99">SUM(R195:R195)</f>
        <v>0</v>
      </c>
      <c r="S198" s="74">
        <f t="shared" si="99"/>
        <v>5215000</v>
      </c>
      <c r="T198" s="74">
        <f t="shared" si="99"/>
        <v>2607500</v>
      </c>
      <c r="U198" s="74">
        <f t="shared" si="99"/>
        <v>7822500</v>
      </c>
      <c r="V198" s="74">
        <f t="shared" si="99"/>
        <v>2607500</v>
      </c>
      <c r="W198" s="74">
        <f t="shared" si="99"/>
        <v>2607500</v>
      </c>
      <c r="X198" s="74">
        <f t="shared" si="99"/>
        <v>0</v>
      </c>
      <c r="Y198" s="74">
        <f t="shared" si="99"/>
        <v>5215000</v>
      </c>
      <c r="Z198" s="74">
        <f t="shared" si="99"/>
        <v>0</v>
      </c>
      <c r="AA198" s="74">
        <f t="shared" si="99"/>
        <v>0</v>
      </c>
      <c r="AB198" s="74">
        <f t="shared" si="99"/>
        <v>0</v>
      </c>
      <c r="AC198" s="74">
        <f t="shared" si="99"/>
        <v>0</v>
      </c>
      <c r="AD198" s="74">
        <f t="shared" si="99"/>
        <v>0</v>
      </c>
      <c r="AE198" s="74">
        <f t="shared" si="99"/>
        <v>0</v>
      </c>
      <c r="AF198" s="74">
        <f t="shared" si="99"/>
        <v>0</v>
      </c>
      <c r="AG198" s="74">
        <f t="shared" si="99"/>
        <v>0</v>
      </c>
      <c r="AH198" s="74">
        <f t="shared" si="99"/>
        <v>13037500</v>
      </c>
      <c r="AI198" s="77">
        <f>IF(ISERROR(AH198/J198),0,AH198/J198)</f>
        <v>4.5289476700461793E-3</v>
      </c>
      <c r="AJ198" s="77">
        <f>IF(ISERROR(AH198/$AH$199),0,AH198/$AH$199)</f>
        <v>1.4380046286377175E-3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s="78" customFormat="1" ht="15" customHeight="1" x14ac:dyDescent="0.25">
      <c r="A199" s="138" t="str">
        <f>"TOTAL ASIG."&amp;" "&amp;$A$5</f>
        <v>TOTAL ASIG. 24-01-998 "Programa Noche Digna"</v>
      </c>
      <c r="B199" s="139"/>
      <c r="C199" s="139"/>
      <c r="D199" s="139"/>
      <c r="E199" s="139"/>
      <c r="F199" s="139"/>
      <c r="G199" s="139"/>
      <c r="H199" s="139"/>
      <c r="I199" s="140"/>
      <c r="J199" s="33">
        <f>SUM(J14,J23,J27,J32,J56,J66,J78,J96,J104,J116,J121,J127,J139,J143,J181,J193,J198)</f>
        <v>23487120000</v>
      </c>
      <c r="K199" s="33">
        <f t="shared" ref="K199:AH199" si="100">SUM(K14,K23,K27,K32,K56,K66,K78,K96,K104,K116,K121,K127,K139,K143,K181,K193,K198)</f>
        <v>21529103602</v>
      </c>
      <c r="L199" s="33">
        <f t="shared" si="100"/>
        <v>0</v>
      </c>
      <c r="M199" s="33">
        <f t="shared" si="100"/>
        <v>0</v>
      </c>
      <c r="N199" s="33">
        <f t="shared" si="100"/>
        <v>0</v>
      </c>
      <c r="O199" s="33">
        <f t="shared" si="100"/>
        <v>0</v>
      </c>
      <c r="P199" s="33">
        <f t="shared" si="100"/>
        <v>0</v>
      </c>
      <c r="Q199" s="33">
        <f t="shared" si="100"/>
        <v>0</v>
      </c>
      <c r="R199" s="33">
        <f t="shared" si="100"/>
        <v>0</v>
      </c>
      <c r="S199" s="33">
        <f t="shared" si="100"/>
        <v>5215000</v>
      </c>
      <c r="T199" s="33">
        <f t="shared" si="100"/>
        <v>2607500</v>
      </c>
      <c r="U199" s="33">
        <f t="shared" si="100"/>
        <v>7822500</v>
      </c>
      <c r="V199" s="33">
        <f t="shared" si="100"/>
        <v>153807500</v>
      </c>
      <c r="W199" s="33">
        <f t="shared" si="100"/>
        <v>3020962500</v>
      </c>
      <c r="X199" s="33">
        <f t="shared" si="100"/>
        <v>5883790000</v>
      </c>
      <c r="Y199" s="33">
        <f t="shared" si="100"/>
        <v>9058560000</v>
      </c>
      <c r="Z199" s="33">
        <f t="shared" si="100"/>
        <v>0</v>
      </c>
      <c r="AA199" s="33">
        <f t="shared" si="100"/>
        <v>0</v>
      </c>
      <c r="AB199" s="33">
        <f t="shared" si="100"/>
        <v>0</v>
      </c>
      <c r="AC199" s="33">
        <f t="shared" si="100"/>
        <v>0</v>
      </c>
      <c r="AD199" s="33">
        <f t="shared" si="100"/>
        <v>0</v>
      </c>
      <c r="AE199" s="33">
        <f t="shared" si="100"/>
        <v>0</v>
      </c>
      <c r="AF199" s="33">
        <f t="shared" si="100"/>
        <v>0</v>
      </c>
      <c r="AG199" s="33">
        <f t="shared" si="100"/>
        <v>0</v>
      </c>
      <c r="AH199" s="33">
        <f t="shared" si="100"/>
        <v>9066382500</v>
      </c>
      <c r="AI199" s="36">
        <f>IF(ISERROR(AH199/J199),0,AH199/J199)</f>
        <v>0.38601507975435045</v>
      </c>
      <c r="AJ199" s="36">
        <f>IF(ISERROR(AH199/$AH$199),0,AH199/$AH$199)</f>
        <v>1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</row>
    <row r="200" spans="1:106" x14ac:dyDescent="0.25">
      <c r="J200" s="80"/>
      <c r="R200" s="80"/>
      <c r="S200" s="80"/>
      <c r="T200" s="80"/>
      <c r="V200" s="80"/>
      <c r="W200" s="80"/>
      <c r="X200" s="80"/>
      <c r="Z200" s="80"/>
      <c r="AA200" s="80"/>
      <c r="AB200" s="80"/>
      <c r="AD200" s="80"/>
      <c r="AE200" s="80"/>
      <c r="AF200" s="80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x14ac:dyDescent="0.25">
      <c r="J201" s="80"/>
      <c r="R201" s="80"/>
      <c r="S201" s="80"/>
      <c r="T201" s="80"/>
      <c r="V201" s="80"/>
      <c r="W201" s="80"/>
      <c r="X201" s="80"/>
      <c r="Z201" s="80"/>
      <c r="AA201" s="80"/>
      <c r="AB201" s="80"/>
      <c r="AD201" s="80"/>
      <c r="AE201" s="80"/>
      <c r="AF201" s="80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x14ac:dyDescent="0.25">
      <c r="J202" s="80"/>
      <c r="R202" s="80"/>
      <c r="S202" s="80"/>
      <c r="T202" s="80"/>
      <c r="V202" s="80"/>
      <c r="W202" s="80"/>
      <c r="X202" s="80"/>
      <c r="Z202" s="80"/>
      <c r="AA202" s="80"/>
      <c r="AB202" s="80"/>
      <c r="AD202" s="80"/>
      <c r="AE202" s="80"/>
      <c r="AF202" s="80"/>
    </row>
    <row r="203" spans="1:106" x14ac:dyDescent="0.25">
      <c r="J203" s="80"/>
      <c r="R203" s="80"/>
      <c r="S203" s="80"/>
      <c r="T203" s="80"/>
      <c r="V203" s="80"/>
      <c r="W203" s="80"/>
      <c r="X203" s="80"/>
      <c r="Z203" s="80"/>
      <c r="AA203" s="80"/>
      <c r="AB203" s="80"/>
      <c r="AD203" s="80"/>
      <c r="AE203" s="80"/>
      <c r="AF203" s="80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x14ac:dyDescent="0.25">
      <c r="J204" s="80"/>
      <c r="R204" s="80"/>
      <c r="S204" s="80"/>
      <c r="T204" s="80"/>
      <c r="V204" s="80"/>
      <c r="W204" s="80"/>
      <c r="X204" s="80"/>
      <c r="Z204" s="80"/>
      <c r="AA204" s="80"/>
      <c r="AB204" s="80"/>
      <c r="AD204" s="80"/>
      <c r="AE204" s="80"/>
      <c r="AF204" s="80"/>
    </row>
    <row r="205" spans="1:106" x14ac:dyDescent="0.25">
      <c r="J205" s="80"/>
      <c r="R205" s="80"/>
      <c r="S205" s="80"/>
      <c r="T205" s="80"/>
      <c r="V205" s="80"/>
      <c r="W205" s="80"/>
      <c r="X205" s="80"/>
      <c r="Z205" s="80"/>
      <c r="AA205" s="80"/>
      <c r="AB205" s="80"/>
      <c r="AD205" s="80"/>
      <c r="AE205" s="80"/>
      <c r="AF205" s="80"/>
    </row>
    <row r="206" spans="1:106" x14ac:dyDescent="0.25">
      <c r="J206" s="80"/>
      <c r="R206" s="80"/>
      <c r="S206" s="80"/>
      <c r="T206" s="80"/>
      <c r="V206" s="80"/>
      <c r="W206" s="80"/>
      <c r="X206" s="80"/>
      <c r="Z206" s="80"/>
      <c r="AA206" s="80"/>
      <c r="AB206" s="80"/>
      <c r="AD206" s="80"/>
      <c r="AE206" s="80"/>
      <c r="AF206" s="80"/>
    </row>
    <row r="207" spans="1:106" x14ac:dyDescent="0.25">
      <c r="J207" s="80"/>
      <c r="R207" s="80"/>
      <c r="S207" s="80"/>
      <c r="T207" s="80"/>
      <c r="V207" s="80"/>
      <c r="W207" s="80"/>
      <c r="X207" s="80"/>
      <c r="Z207" s="80"/>
      <c r="AA207" s="80"/>
      <c r="AB207" s="80"/>
      <c r="AD207" s="80"/>
      <c r="AE207" s="80"/>
      <c r="AF207" s="80"/>
    </row>
    <row r="208" spans="1:106" x14ac:dyDescent="0.25">
      <c r="A208" s="2"/>
      <c r="J208" s="80"/>
      <c r="R208" s="80"/>
      <c r="S208" s="80"/>
      <c r="T208" s="80"/>
      <c r="V208" s="80"/>
      <c r="W208" s="80"/>
      <c r="X208" s="80"/>
      <c r="Z208" s="80"/>
      <c r="AA208" s="80"/>
      <c r="AB208" s="80"/>
      <c r="AD208" s="80"/>
      <c r="AE208" s="80"/>
      <c r="AF208" s="80"/>
    </row>
    <row r="209" spans="1:32" x14ac:dyDescent="0.25">
      <c r="A209" s="2"/>
      <c r="J209" s="80"/>
      <c r="R209" s="80"/>
      <c r="S209" s="80"/>
      <c r="T209" s="80"/>
      <c r="V209" s="80"/>
      <c r="W209" s="80"/>
      <c r="X209" s="80"/>
      <c r="Z209" s="80"/>
      <c r="AA209" s="80"/>
      <c r="AB209" s="80"/>
      <c r="AD209" s="80"/>
      <c r="AE209" s="80"/>
      <c r="AF209" s="80"/>
    </row>
    <row r="210" spans="1:32" x14ac:dyDescent="0.25">
      <c r="A210" s="2"/>
      <c r="J210" s="80"/>
      <c r="R210" s="80"/>
      <c r="S210" s="80"/>
      <c r="T210" s="80"/>
      <c r="V210" s="80"/>
      <c r="W210" s="80"/>
      <c r="X210" s="80"/>
      <c r="Z210" s="80"/>
      <c r="AA210" s="80"/>
      <c r="AB210" s="80"/>
      <c r="AD210" s="80"/>
      <c r="AE210" s="80"/>
      <c r="AF210" s="80"/>
    </row>
    <row r="211" spans="1:32" x14ac:dyDescent="0.25">
      <c r="A211" s="2"/>
      <c r="J211" s="80"/>
      <c r="R211" s="80"/>
      <c r="S211" s="80"/>
      <c r="T211" s="80"/>
      <c r="V211" s="80"/>
      <c r="W211" s="80"/>
      <c r="X211" s="80"/>
      <c r="Z211" s="80"/>
      <c r="AA211" s="80"/>
      <c r="AB211" s="80"/>
      <c r="AD211" s="80"/>
      <c r="AE211" s="80"/>
      <c r="AF211" s="80"/>
    </row>
    <row r="212" spans="1:32" x14ac:dyDescent="0.25">
      <c r="A212" s="2"/>
      <c r="J212" s="80"/>
      <c r="R212" s="80"/>
      <c r="S212" s="80"/>
      <c r="T212" s="80"/>
      <c r="V212" s="80"/>
      <c r="W212" s="80"/>
      <c r="X212" s="80"/>
      <c r="Z212" s="80"/>
      <c r="AA212" s="80"/>
      <c r="AB212" s="80"/>
      <c r="AD212" s="80"/>
      <c r="AE212" s="80"/>
      <c r="AF212" s="80"/>
    </row>
    <row r="213" spans="1:32" x14ac:dyDescent="0.25">
      <c r="A213" s="2"/>
      <c r="J213" s="80"/>
      <c r="R213" s="80"/>
      <c r="S213" s="80"/>
      <c r="T213" s="80"/>
      <c r="V213" s="80"/>
      <c r="W213" s="80"/>
      <c r="X213" s="80"/>
      <c r="Z213" s="80"/>
      <c r="AA213" s="80"/>
      <c r="AB213" s="80"/>
      <c r="AD213" s="80"/>
      <c r="AE213" s="80"/>
      <c r="AF213" s="80"/>
    </row>
    <row r="214" spans="1:32" x14ac:dyDescent="0.25">
      <c r="A214" s="2"/>
      <c r="J214" s="80"/>
      <c r="R214" s="80"/>
      <c r="S214" s="80"/>
      <c r="T214" s="80"/>
      <c r="V214" s="80"/>
      <c r="W214" s="80"/>
      <c r="X214" s="80"/>
      <c r="Z214" s="80"/>
      <c r="AA214" s="80"/>
      <c r="AB214" s="80"/>
      <c r="AD214" s="80"/>
      <c r="AE214" s="80"/>
      <c r="AF214" s="80"/>
    </row>
    <row r="215" spans="1:32" x14ac:dyDescent="0.25">
      <c r="A215" s="2"/>
      <c r="J215" s="80"/>
      <c r="R215" s="80"/>
      <c r="S215" s="80"/>
      <c r="T215" s="80"/>
      <c r="V215" s="80"/>
      <c r="W215" s="80"/>
      <c r="X215" s="80"/>
      <c r="Z215" s="80"/>
      <c r="AA215" s="80"/>
      <c r="AB215" s="80"/>
      <c r="AD215" s="80"/>
      <c r="AE215" s="80"/>
      <c r="AF215" s="80"/>
    </row>
    <row r="216" spans="1:32" x14ac:dyDescent="0.25">
      <c r="A216" s="2"/>
      <c r="J216" s="80"/>
      <c r="R216" s="80"/>
      <c r="S216" s="80"/>
      <c r="T216" s="80"/>
      <c r="V216" s="80"/>
      <c r="W216" s="80"/>
      <c r="X216" s="80"/>
      <c r="Z216" s="80"/>
      <c r="AA216" s="80"/>
      <c r="AB216" s="80"/>
      <c r="AD216" s="80"/>
      <c r="AE216" s="80"/>
      <c r="AF216" s="80"/>
    </row>
    <row r="218" spans="1:32" x14ac:dyDescent="0.25">
      <c r="E218" s="84"/>
    </row>
  </sheetData>
  <mergeCells count="82">
    <mergeCell ref="F193:I193"/>
    <mergeCell ref="J182:J192"/>
    <mergeCell ref="A199:I199"/>
    <mergeCell ref="A144:E144"/>
    <mergeCell ref="A181:I181"/>
    <mergeCell ref="A194:E194"/>
    <mergeCell ref="A198:E198"/>
    <mergeCell ref="F198:I198"/>
    <mergeCell ref="J194:J197"/>
    <mergeCell ref="A182:E182"/>
    <mergeCell ref="A193:E193"/>
    <mergeCell ref="A143:I143"/>
    <mergeCell ref="A117:E117"/>
    <mergeCell ref="A121:I121"/>
    <mergeCell ref="A122:E122"/>
    <mergeCell ref="A127:I127"/>
    <mergeCell ref="A128:E128"/>
    <mergeCell ref="A139:I139"/>
    <mergeCell ref="A140:E140"/>
    <mergeCell ref="J117:J120"/>
    <mergeCell ref="J122:J126"/>
    <mergeCell ref="J128:J138"/>
    <mergeCell ref="J140:J142"/>
    <mergeCell ref="J144:J180"/>
    <mergeCell ref="A116:I116"/>
    <mergeCell ref="A67:E67"/>
    <mergeCell ref="A78:I78"/>
    <mergeCell ref="A79:E79"/>
    <mergeCell ref="A96:I96"/>
    <mergeCell ref="A97:E97"/>
    <mergeCell ref="A104:I104"/>
    <mergeCell ref="A105:E105"/>
    <mergeCell ref="J67:J77"/>
    <mergeCell ref="J79:J95"/>
    <mergeCell ref="J97:J103"/>
    <mergeCell ref="J105:J115"/>
    <mergeCell ref="A66:I66"/>
    <mergeCell ref="A56:I56"/>
    <mergeCell ref="A57:E57"/>
    <mergeCell ref="J24:J26"/>
    <mergeCell ref="J28:J31"/>
    <mergeCell ref="J33:J55"/>
    <mergeCell ref="J57:J65"/>
    <mergeCell ref="A24:E24"/>
    <mergeCell ref="A27:I27"/>
    <mergeCell ref="A28:E28"/>
    <mergeCell ref="A32:I32"/>
    <mergeCell ref="A33:E33"/>
    <mergeCell ref="A8:E8"/>
    <mergeCell ref="A14:I14"/>
    <mergeCell ref="A15:E15"/>
    <mergeCell ref="J8:J13"/>
    <mergeCell ref="J15:J22"/>
    <mergeCell ref="A23:I23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141:N142 R141:T142 AD141:AF142 Z141:AB142 X137:X138 M123:N126 R123:T126 X120 X103 X68:X75 X54:X55 X26 Z9:AB13 X12:X13 R9:T13 V195:X197 M9:N13 M25:N26 W17:W22 Z25:AB26 AD25:AF26 R25:T26 X31 X64:X65 M98 W83:W95 X114:X115 X126 R129:T138 M129:N138 X191:X192 X142 AD195:AF197 R195:T197 Z195:AB197 M195:M197 V9:W13 AD9:AF13 M16:N22 R16:T22 AD16:AF22 Z16:AB22 X21:X22 V16:V22 V25:W26 M29:N31 R29:T31 Z29:AB31 AD29:AF31 V29:W31 R34:T55 M34:M55 Z34:AB55 AD34:AF55 V34:V55 W48:W55 X34:X47 M58:N65 Z58:AB65 AD58:AF65 R58:T65 V58:W65 X58 M68:N77 R68:T77 AD68:AF77 Z68:AB77 V69:V77 W76:W77 W68 M80:N95 Z80:AB95 AD80:AF95 R80:T95 X94:X95 V80:V95 R98:T103 Z98:AB103 M99:N103 AD98:AF103 V98:V103 W100:W103 X98:X99 M107:N115 AD106:AF115 Z106:AB115 R106:T115 M106 V106:V115 W112:W115 X106:X111 M118:N120 R118:T120 AD118:AF120 Z118:AB120 V118:W120 AD123:AF126 Z123:AB126 V123:W126 AD129:AF138 Z129:AB138 V129:V138 W131:W138 X129:X130 V141:W142 R183:T192 Z183:AB192 AD183:AF192 M183:M192 V183:V192 W187:W192 X183:X186 R145:T180 AD145:AF180 Z145:AB180 M145:N180 V145:V180 X177:X180 X145:X152 W155:W180" xr:uid="{00000000-0002-0000-1400-000000000000}">
      <formula1>-100000000</formula1>
      <formula2>10000000000</formula2>
    </dataValidation>
    <dataValidation type="textLength" operator="lessThanOrEqual" allowBlank="1" showInputMessage="1" showErrorMessage="1" sqref="X187:X190 K141:K142 K123:K126 X100:X102 W69:W74 X48:X53 X25 X9:X11 K9:K13 W16 X29:X30 X59:X63 W80:W82 W106 X123:X125 X141 K195:K197 K16:K22 X16:X20 K25:K26 K29:K31 K34:K55 W34:W47 K58:K65 K68:K77 V68 X75:X77 K80:K95 X80:X93 K98:K103 W98:W99 K106 K118:K120 X118:X119 K129:K138 W129:W130 X131:X136 K183:K192 W183:W186 K145:K180 W145:W154 X153:X176" xr:uid="{00000000-0002-0000-1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141:Q142 E118:G120 E123:G126 C141:C142 P123:Q126 L118:L120 C123:C126 N106 E80:G95 L16:L22 E141:G142 P195:Q197 P9:Q13 E183:G192 C25:C26 E9:G13 C9:C13 P25:Q26 L34:L55 E25:G26 E34:G55 N98 E68:G77 P119:Q120 Q118 E58:G65 E98:G103 C129:C138 L123:L126 E106:G115 P129:Q138 L129:L138 L183:L191 E16:G22 E145:G180 E129:G138 E195:G197 N195:N197 P16:Q22 L9:L13 C16:C22 P29:Q31 C29:C31 L25:L26 N34:N55 L29:L31 P34:Q55 P58:Q65 C58:C65 E29:G31 P68:Q77 P80:Q95 C68:C77 L58:L65 C80:C95 L68:L77 P98:Q103 C99:C103 L80:L95 P106:Q115 L98:L103 C107:C115 L106:L115 C118:C120 L145:L180 N183:N192 P183:Q192 L141:L142 P145:Q180 C145:C180 L195:L197" xr:uid="{00000000-0002-0000-1400-000002000000}">
      <formula1>255</formula1>
    </dataValidation>
    <dataValidation allowBlank="1" showInputMessage="1" showErrorMessage="1" errorTitle="Sólo números" error="Sólo ingresar números sin letras_x000a_" sqref="O182:O192 O140:O142 O122:O126 O97:O103 O67:O77 O33:O55 O15:O22 O194:O197 O8:O13 O24:O26 O28:O31 O57:O65 O79:O95 P118 O105:O115 O128:O138 O117:O120 O144:O180" xr:uid="{00000000-0002-0000-1400-000003000000}"/>
    <dataValidation type="date" errorStyle="information" operator="greaterThan" allowBlank="1" showInputMessage="1" showErrorMessage="1" errorTitle="SÓLO FECHAS" error="Las fechas corresponden al presupuesto 2014" sqref="H118:I120 H141:I142 H123:I126 H68:I77 H29:I31 H16:I22 H129:I138 H13:I13 H25:I26 H58:I65 H107:I115 H80:I95 H99:I103 H145:I180" xr:uid="{00000000-0002-0000-1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129:D138 D141:D142 D118:D120 D68:D77 D29:D31 D16:D22 D9:D13 D123:D126 D25:D26 D58:D65 D107:D115 D80:D95 D99:D103 D145:D180" xr:uid="{00000000-0002-0000-1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2" xr:uid="{00000000-0002-0000-1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2" xr:uid="{00000000-0002-0000-1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53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Y42"/>
  <sheetViews>
    <sheetView topLeftCell="A8" zoomScaleNormal="100" workbookViewId="0">
      <selection activeCell="L12" sqref="L12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s="1" customFormat="1" ht="1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s="1" customFormat="1" ht="15" customHeight="1" x14ac:dyDescent="0.25">
      <c r="A3" s="104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s="1" customFormat="1" ht="1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18" customHeight="1" x14ac:dyDescent="0.25">
      <c r="A5" s="143" t="str">
        <f>'24-01-998 Ind. N DIGNA'!A5:U5</f>
        <v>24-01-998 "Programa Noche Digna"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6"/>
    </row>
    <row r="6" spans="1:25" s="79" customFormat="1" x14ac:dyDescent="0.25">
      <c r="A6" s="113" t="s">
        <v>7</v>
      </c>
      <c r="B6" s="110" t="s">
        <v>13</v>
      </c>
      <c r="C6" s="110" t="s">
        <v>80</v>
      </c>
      <c r="D6" s="121" t="s">
        <v>16</v>
      </c>
      <c r="E6" s="122"/>
      <c r="F6" s="123"/>
      <c r="G6" s="116" t="s">
        <v>19</v>
      </c>
      <c r="H6" s="116"/>
      <c r="I6" s="116"/>
      <c r="J6" s="110" t="s">
        <v>20</v>
      </c>
      <c r="K6" s="116" t="s">
        <v>19</v>
      </c>
      <c r="L6" s="116"/>
      <c r="M6" s="116"/>
      <c r="N6" s="110" t="s">
        <v>21</v>
      </c>
      <c r="O6" s="116" t="s">
        <v>19</v>
      </c>
      <c r="P6" s="116"/>
      <c r="Q6" s="116"/>
      <c r="R6" s="110" t="s">
        <v>22</v>
      </c>
      <c r="S6" s="116" t="s">
        <v>19</v>
      </c>
      <c r="T6" s="116"/>
      <c r="U6" s="116"/>
      <c r="V6" s="110" t="s">
        <v>23</v>
      </c>
      <c r="W6" s="110" t="s">
        <v>24</v>
      </c>
      <c r="X6" s="112" t="s">
        <v>81</v>
      </c>
      <c r="Y6" s="112"/>
    </row>
    <row r="7" spans="1:25" s="79" customFormat="1" ht="25.5" x14ac:dyDescent="0.25">
      <c r="A7" s="113"/>
      <c r="B7" s="111"/>
      <c r="C7" s="111"/>
      <c r="D7" s="5" t="s">
        <v>29</v>
      </c>
      <c r="E7" s="5" t="s">
        <v>30</v>
      </c>
      <c r="F7" s="5" t="s">
        <v>31</v>
      </c>
      <c r="G7" s="5" t="s">
        <v>32</v>
      </c>
      <c r="H7" s="5" t="s">
        <v>33</v>
      </c>
      <c r="I7" s="5" t="s">
        <v>34</v>
      </c>
      <c r="J7" s="111"/>
      <c r="K7" s="5" t="s">
        <v>35</v>
      </c>
      <c r="L7" s="5" t="s">
        <v>36</v>
      </c>
      <c r="M7" s="5" t="s">
        <v>37</v>
      </c>
      <c r="N7" s="111"/>
      <c r="O7" s="5" t="s">
        <v>38</v>
      </c>
      <c r="P7" s="5" t="s">
        <v>39</v>
      </c>
      <c r="Q7" s="5" t="s">
        <v>40</v>
      </c>
      <c r="R7" s="111"/>
      <c r="S7" s="5" t="s">
        <v>41</v>
      </c>
      <c r="T7" s="5" t="s">
        <v>42</v>
      </c>
      <c r="U7" s="5" t="s">
        <v>82</v>
      </c>
      <c r="V7" s="111"/>
      <c r="W7" s="111"/>
      <c r="X7" s="7" t="s">
        <v>44</v>
      </c>
      <c r="Y7" s="7" t="s">
        <v>83</v>
      </c>
    </row>
    <row r="8" spans="1:25" ht="24.75" customHeight="1" x14ac:dyDescent="0.25">
      <c r="A8" s="85" t="s">
        <v>46</v>
      </c>
      <c r="B8" s="63">
        <f>+'24-01-998 Ind. N DIGNA'!J14</f>
        <v>1199407250</v>
      </c>
      <c r="C8" s="63">
        <f>+'24-01-998 Ind. N DIGNA'!K14</f>
        <v>1199407250</v>
      </c>
      <c r="D8" s="63">
        <f>+'24-01-998 Ind. N DIGNA'!M14</f>
        <v>0</v>
      </c>
      <c r="E8" s="63">
        <f>+'24-01-998 Ind. N DIGNA'!N14</f>
        <v>0</v>
      </c>
      <c r="F8" s="63">
        <f>+'24-01-998 Ind. N DIGNA'!O14</f>
        <v>0</v>
      </c>
      <c r="G8" s="63">
        <f>+'24-01-998 Ind. N DIGNA'!R14</f>
        <v>0</v>
      </c>
      <c r="H8" s="63">
        <f>+'24-01-998 Ind. N DIGNA'!S14</f>
        <v>0</v>
      </c>
      <c r="I8" s="63">
        <f>+'24-01-998 Ind. N DIGNA'!T14</f>
        <v>0</v>
      </c>
      <c r="J8" s="63">
        <f>+'24-01-998 Ind. N DIGNA'!U14</f>
        <v>0</v>
      </c>
      <c r="K8" s="63">
        <f>+'24-01-998 Ind. N DIGNA'!V14</f>
        <v>0</v>
      </c>
      <c r="L8" s="63">
        <f>+'24-01-998 Ind. N DIGNA'!W14</f>
        <v>0</v>
      </c>
      <c r="M8" s="63">
        <f>+'24-01-998 Ind. N DIGNA'!X14</f>
        <v>273750000</v>
      </c>
      <c r="N8" s="63">
        <f>+'24-01-998 Ind. N DIGNA'!Y14</f>
        <v>273750000</v>
      </c>
      <c r="O8" s="63">
        <f>+'24-01-998 Ind. N DIGNA'!Z14</f>
        <v>0</v>
      </c>
      <c r="P8" s="63">
        <f>+'24-01-998 Ind. N DIGNA'!AA14</f>
        <v>0</v>
      </c>
      <c r="Q8" s="63">
        <f>+'24-01-998 Ind. N DIGNA'!AB14</f>
        <v>0</v>
      </c>
      <c r="R8" s="63">
        <f>+'24-01-998 Ind. N DIGNA'!AC14</f>
        <v>0</v>
      </c>
      <c r="S8" s="63">
        <f>+'24-01-998 Ind. N DIGNA'!AD14</f>
        <v>0</v>
      </c>
      <c r="T8" s="63">
        <f>+'24-01-998 Ind. N DIGNA'!AE14</f>
        <v>0</v>
      </c>
      <c r="U8" s="63">
        <f>+'24-01-998 Ind. N DIGNA'!AF14</f>
        <v>0</v>
      </c>
      <c r="V8" s="63">
        <f>+'24-01-998 Ind. N DIGNA'!AG14</f>
        <v>0</v>
      </c>
      <c r="W8" s="63">
        <f>+'24-01-998 Ind. N DIGNA'!AH14</f>
        <v>273750000</v>
      </c>
      <c r="X8" s="86">
        <f>+'24-01-998 Ind. N DIGNA'!AI14</f>
        <v>0.22823773993362137</v>
      </c>
      <c r="Y8" s="86">
        <f>+'24-01-998 Ind. N DIGNA'!AJ14</f>
        <v>3.0193961042345167E-2</v>
      </c>
    </row>
    <row r="9" spans="1:25" ht="24.75" customHeight="1" x14ac:dyDescent="0.25">
      <c r="A9" s="85" t="s">
        <v>48</v>
      </c>
      <c r="B9" s="63">
        <f>+'24-01-998 Ind. N DIGNA'!J23</f>
        <v>909600000</v>
      </c>
      <c r="C9" s="63">
        <f>+'24-01-998 Ind. N DIGNA'!K23</f>
        <v>909600000</v>
      </c>
      <c r="D9" s="63">
        <f>+'24-01-998 Ind. N DIGNA'!M23</f>
        <v>0</v>
      </c>
      <c r="E9" s="63">
        <f>+'24-01-998 Ind. N DIGNA'!N23</f>
        <v>0</v>
      </c>
      <c r="F9" s="63">
        <f>+'24-01-998 Ind. N DIGNA'!O23</f>
        <v>0</v>
      </c>
      <c r="G9" s="63">
        <f>+'24-01-998 Ind. N DIGNA'!R23</f>
        <v>0</v>
      </c>
      <c r="H9" s="63">
        <f>+'24-01-998 Ind. N DIGNA'!S23</f>
        <v>0</v>
      </c>
      <c r="I9" s="63">
        <f>+'24-01-998 Ind. N DIGNA'!T23</f>
        <v>0</v>
      </c>
      <c r="J9" s="63">
        <f>+'24-01-998 Ind. N DIGNA'!U23</f>
        <v>0</v>
      </c>
      <c r="K9" s="63">
        <f>+'24-01-998 Ind. N DIGNA'!V23</f>
        <v>0</v>
      </c>
      <c r="L9" s="63">
        <f>+'24-01-998 Ind. N DIGNA'!W23</f>
        <v>26460000</v>
      </c>
      <c r="M9" s="63">
        <f>+'24-01-998 Ind. N DIGNA'!X23</f>
        <v>154260000</v>
      </c>
      <c r="N9" s="63">
        <f>+'24-01-998 Ind. N DIGNA'!Y23</f>
        <v>180720000</v>
      </c>
      <c r="O9" s="63">
        <f>+'24-01-998 Ind. N DIGNA'!Z23</f>
        <v>0</v>
      </c>
      <c r="P9" s="63">
        <f>+'24-01-998 Ind. N DIGNA'!AA23</f>
        <v>0</v>
      </c>
      <c r="Q9" s="63">
        <f>+'24-01-998 Ind. N DIGNA'!AB23</f>
        <v>0</v>
      </c>
      <c r="R9" s="63">
        <f>+'24-01-998 Ind. N DIGNA'!AC23</f>
        <v>0</v>
      </c>
      <c r="S9" s="63">
        <f>+'24-01-998 Ind. N DIGNA'!AD23</f>
        <v>0</v>
      </c>
      <c r="T9" s="63">
        <f>+'24-01-998 Ind. N DIGNA'!AE23</f>
        <v>0</v>
      </c>
      <c r="U9" s="63">
        <f>+'24-01-998 Ind. N DIGNA'!AF23</f>
        <v>0</v>
      </c>
      <c r="V9" s="63">
        <f>+'24-01-998 Ind. N DIGNA'!AG23</f>
        <v>0</v>
      </c>
      <c r="W9" s="63">
        <f>+'24-01-998 Ind. N DIGNA'!AH23</f>
        <v>180720000</v>
      </c>
      <c r="X9" s="86">
        <f>+'24-01-998 Ind. N DIGNA'!AI23</f>
        <v>0.19868073878627968</v>
      </c>
      <c r="Y9" s="86">
        <f>+'24-01-998 Ind. N DIGNA'!AJ23</f>
        <v>1.9932977678804087E-2</v>
      </c>
    </row>
    <row r="10" spans="1:25" ht="24.75" customHeight="1" x14ac:dyDescent="0.25">
      <c r="A10" s="85" t="s">
        <v>50</v>
      </c>
      <c r="B10" s="63">
        <f>+'24-01-998 Ind. N DIGNA'!J27</f>
        <v>556650000</v>
      </c>
      <c r="C10" s="63">
        <f>+'24-01-998 Ind. N DIGNA'!K27</f>
        <v>556650000</v>
      </c>
      <c r="D10" s="63">
        <f>+'24-01-998 Ind. N DIGNA'!M27</f>
        <v>0</v>
      </c>
      <c r="E10" s="63">
        <f>+'24-01-998 Ind. N DIGNA'!N27</f>
        <v>0</v>
      </c>
      <c r="F10" s="63">
        <f>+'24-01-998 Ind. N DIGNA'!O27</f>
        <v>0</v>
      </c>
      <c r="G10" s="63">
        <f>+'24-01-998 Ind. N DIGNA'!R27</f>
        <v>0</v>
      </c>
      <c r="H10" s="63">
        <f>+'24-01-998 Ind. N DIGNA'!S27</f>
        <v>0</v>
      </c>
      <c r="I10" s="63">
        <f>+'24-01-998 Ind. N DIGNA'!T27</f>
        <v>0</v>
      </c>
      <c r="J10" s="63">
        <f>+'24-01-998 Ind. N DIGNA'!U27</f>
        <v>0</v>
      </c>
      <c r="K10" s="63">
        <f>+'24-01-998 Ind. N DIGNA'!V27</f>
        <v>0</v>
      </c>
      <c r="L10" s="63">
        <f>+'24-01-998 Ind. N DIGNA'!W27</f>
        <v>0</v>
      </c>
      <c r="M10" s="63">
        <f>+'24-01-998 Ind. N DIGNA'!X27</f>
        <v>167900000</v>
      </c>
      <c r="N10" s="63">
        <f>+'24-01-998 Ind. N DIGNA'!Y27</f>
        <v>167900000</v>
      </c>
      <c r="O10" s="63">
        <f>+'24-01-998 Ind. N DIGNA'!Z27</f>
        <v>0</v>
      </c>
      <c r="P10" s="63">
        <f>+'24-01-998 Ind. N DIGNA'!AA27</f>
        <v>0</v>
      </c>
      <c r="Q10" s="63">
        <f>+'24-01-998 Ind. N DIGNA'!AB27</f>
        <v>0</v>
      </c>
      <c r="R10" s="63">
        <f>+'24-01-998 Ind. N DIGNA'!AC27</f>
        <v>0</v>
      </c>
      <c r="S10" s="63">
        <f>+'24-01-998 Ind. N DIGNA'!AD27</f>
        <v>0</v>
      </c>
      <c r="T10" s="63">
        <f>+'24-01-998 Ind. N DIGNA'!AE27</f>
        <v>0</v>
      </c>
      <c r="U10" s="63">
        <f>+'24-01-998 Ind. N DIGNA'!AF27</f>
        <v>0</v>
      </c>
      <c r="V10" s="63">
        <f>+'24-01-998 Ind. N DIGNA'!AG27</f>
        <v>0</v>
      </c>
      <c r="W10" s="63">
        <f>+'24-01-998 Ind. N DIGNA'!AH27</f>
        <v>167900000</v>
      </c>
      <c r="X10" s="86">
        <f>+'24-01-998 Ind. N DIGNA'!AI27</f>
        <v>0.30162579717955629</v>
      </c>
      <c r="Y10" s="86">
        <f>+'24-01-998 Ind. N DIGNA'!AJ27</f>
        <v>1.851896277263837E-2</v>
      </c>
    </row>
    <row r="11" spans="1:25" ht="24.75" customHeight="1" x14ac:dyDescent="0.25">
      <c r="A11" s="85" t="s">
        <v>52</v>
      </c>
      <c r="B11" s="63">
        <f>+'24-01-998 Ind. N DIGNA'!J32</f>
        <v>515200000</v>
      </c>
      <c r="C11" s="63">
        <f>+'24-01-998 Ind. N DIGNA'!K32</f>
        <v>515200000</v>
      </c>
      <c r="D11" s="63">
        <f>+'24-01-998 Ind. N DIGNA'!M32</f>
        <v>0</v>
      </c>
      <c r="E11" s="63">
        <f>+'24-01-998 Ind. N DIGNA'!N32</f>
        <v>0</v>
      </c>
      <c r="F11" s="63">
        <f>+'24-01-998 Ind. N DIGNA'!O32</f>
        <v>0</v>
      </c>
      <c r="G11" s="63">
        <f>+'24-01-998 Ind. N DIGNA'!R32</f>
        <v>0</v>
      </c>
      <c r="H11" s="63">
        <f>+'24-01-998 Ind. N DIGNA'!S32</f>
        <v>0</v>
      </c>
      <c r="I11" s="63">
        <f>+'24-01-998 Ind. N DIGNA'!T32</f>
        <v>0</v>
      </c>
      <c r="J11" s="63">
        <f>+'24-01-998 Ind. N DIGNA'!U32</f>
        <v>0</v>
      </c>
      <c r="K11" s="63">
        <f>+'24-01-998 Ind. N DIGNA'!V32</f>
        <v>0</v>
      </c>
      <c r="L11" s="63">
        <f>+'24-01-998 Ind. N DIGNA'!W32</f>
        <v>0</v>
      </c>
      <c r="M11" s="63">
        <f>+'24-01-998 Ind. N DIGNA'!X32</f>
        <v>205700000</v>
      </c>
      <c r="N11" s="63">
        <f>+'24-01-998 Ind. N DIGNA'!Y32</f>
        <v>205700000</v>
      </c>
      <c r="O11" s="63">
        <f>+'24-01-998 Ind. N DIGNA'!Z32</f>
        <v>0</v>
      </c>
      <c r="P11" s="63">
        <f>+'24-01-998 Ind. N DIGNA'!AA32</f>
        <v>0</v>
      </c>
      <c r="Q11" s="63">
        <f>+'24-01-998 Ind. N DIGNA'!AB32</f>
        <v>0</v>
      </c>
      <c r="R11" s="63">
        <f>+'24-01-998 Ind. N DIGNA'!AC32</f>
        <v>0</v>
      </c>
      <c r="S11" s="63">
        <f>+'24-01-998 Ind. N DIGNA'!AD32</f>
        <v>0</v>
      </c>
      <c r="T11" s="63">
        <f>+'24-01-998 Ind. N DIGNA'!AE32</f>
        <v>0</v>
      </c>
      <c r="U11" s="63">
        <f>+'24-01-998 Ind. N DIGNA'!AF32</f>
        <v>0</v>
      </c>
      <c r="V11" s="63">
        <f>+'24-01-998 Ind. N DIGNA'!AG32</f>
        <v>0</v>
      </c>
      <c r="W11" s="63">
        <f>+'24-01-998 Ind. N DIGNA'!AH32</f>
        <v>205700000</v>
      </c>
      <c r="X11" s="86">
        <f>+'24-01-998 Ind. N DIGNA'!AI32</f>
        <v>0.39926242236024845</v>
      </c>
      <c r="Y11" s="86">
        <f>+'24-01-998 Ind. N DIGNA'!AJ32</f>
        <v>2.2688211091910142E-2</v>
      </c>
    </row>
    <row r="12" spans="1:25" ht="24.75" customHeight="1" x14ac:dyDescent="0.25">
      <c r="A12" s="85" t="s">
        <v>54</v>
      </c>
      <c r="B12" s="63">
        <f>+'24-01-998 Ind. N DIGNA'!J56</f>
        <v>1603300000</v>
      </c>
      <c r="C12" s="63">
        <f>+'24-01-998 Ind. N DIGNA'!K56</f>
        <v>1588180000</v>
      </c>
      <c r="D12" s="63">
        <f>+'24-01-998 Ind. N DIGNA'!M56</f>
        <v>0</v>
      </c>
      <c r="E12" s="63">
        <f>+'24-01-998 Ind. N DIGNA'!N56</f>
        <v>0</v>
      </c>
      <c r="F12" s="63">
        <f>+'24-01-998 Ind. N DIGNA'!O56</f>
        <v>0</v>
      </c>
      <c r="G12" s="63">
        <f>+'24-01-998 Ind. N DIGNA'!R56</f>
        <v>0</v>
      </c>
      <c r="H12" s="63">
        <f>+'24-01-998 Ind. N DIGNA'!S56</f>
        <v>0</v>
      </c>
      <c r="I12" s="63">
        <f>+'24-01-998 Ind. N DIGNA'!T56</f>
        <v>0</v>
      </c>
      <c r="J12" s="63">
        <f>+'24-01-998 Ind. N DIGNA'!U56</f>
        <v>0</v>
      </c>
      <c r="K12" s="63">
        <f>+'24-01-998 Ind. N DIGNA'!V56</f>
        <v>0</v>
      </c>
      <c r="L12" s="63">
        <f>+'24-01-998 Ind. N DIGNA'!W56</f>
        <v>475200000</v>
      </c>
      <c r="M12" s="63">
        <f>+'24-01-998 Ind. N DIGNA'!X56</f>
        <v>644700000</v>
      </c>
      <c r="N12" s="63">
        <f>+'24-01-998 Ind. N DIGNA'!Y56</f>
        <v>1119900000</v>
      </c>
      <c r="O12" s="63">
        <f>+'24-01-998 Ind. N DIGNA'!Z56</f>
        <v>0</v>
      </c>
      <c r="P12" s="63">
        <f>+'24-01-998 Ind. N DIGNA'!AA56</f>
        <v>0</v>
      </c>
      <c r="Q12" s="63">
        <f>+'24-01-998 Ind. N DIGNA'!AB56</f>
        <v>0</v>
      </c>
      <c r="R12" s="63">
        <f>+'24-01-998 Ind. N DIGNA'!AC56</f>
        <v>0</v>
      </c>
      <c r="S12" s="63">
        <f>+'24-01-998 Ind. N DIGNA'!AD56</f>
        <v>0</v>
      </c>
      <c r="T12" s="63">
        <f>+'24-01-998 Ind. N DIGNA'!AE56</f>
        <v>0</v>
      </c>
      <c r="U12" s="63">
        <f>+'24-01-998 Ind. N DIGNA'!AF56</f>
        <v>0</v>
      </c>
      <c r="V12" s="63">
        <f>+'24-01-998 Ind. N DIGNA'!AG56</f>
        <v>0</v>
      </c>
      <c r="W12" s="63">
        <f>+'24-01-998 Ind. N DIGNA'!AH56</f>
        <v>1119900000</v>
      </c>
      <c r="X12" s="86">
        <f>+'24-01-998 Ind. N DIGNA'!AI56</f>
        <v>0.69849685024636687</v>
      </c>
      <c r="Y12" s="86">
        <f>+'24-01-998 Ind. N DIGNA'!AJ56</f>
        <v>0.12352225377652001</v>
      </c>
    </row>
    <row r="13" spans="1:25" ht="24.75" customHeight="1" x14ac:dyDescent="0.25">
      <c r="A13" s="85" t="s">
        <v>56</v>
      </c>
      <c r="B13" s="63">
        <f>+'24-01-998 Ind. N DIGNA'!J66</f>
        <v>1071188000</v>
      </c>
      <c r="C13" s="63">
        <f>+'24-01-998 Ind. N DIGNA'!K66</f>
        <v>1064288000</v>
      </c>
      <c r="D13" s="63">
        <f>+'24-01-998 Ind. N DIGNA'!M66</f>
        <v>0</v>
      </c>
      <c r="E13" s="63">
        <f>+'24-01-998 Ind. N DIGNA'!N66</f>
        <v>0</v>
      </c>
      <c r="F13" s="63">
        <f>+'24-01-998 Ind. N DIGNA'!O66</f>
        <v>0</v>
      </c>
      <c r="G13" s="63">
        <f>+'24-01-998 Ind. N DIGNA'!R66</f>
        <v>0</v>
      </c>
      <c r="H13" s="63">
        <f>+'24-01-998 Ind. N DIGNA'!S66</f>
        <v>0</v>
      </c>
      <c r="I13" s="63">
        <f>+'24-01-998 Ind. N DIGNA'!T66</f>
        <v>0</v>
      </c>
      <c r="J13" s="63">
        <f>+'24-01-998 Ind. N DIGNA'!U66</f>
        <v>0</v>
      </c>
      <c r="K13" s="63">
        <f>+'24-01-998 Ind. N DIGNA'!V66</f>
        <v>0</v>
      </c>
      <c r="L13" s="63">
        <f>+'24-01-998 Ind. N DIGNA'!W66</f>
        <v>23000000</v>
      </c>
      <c r="M13" s="63">
        <f>+'24-01-998 Ind. N DIGNA'!X66</f>
        <v>445125000</v>
      </c>
      <c r="N13" s="63">
        <f>+'24-01-998 Ind. N DIGNA'!Y66</f>
        <v>468125000</v>
      </c>
      <c r="O13" s="63">
        <f>+'24-01-998 Ind. N DIGNA'!Z66</f>
        <v>0</v>
      </c>
      <c r="P13" s="63">
        <f>+'24-01-998 Ind. N DIGNA'!AA66</f>
        <v>0</v>
      </c>
      <c r="Q13" s="63">
        <f>+'24-01-998 Ind. N DIGNA'!AB66</f>
        <v>0</v>
      </c>
      <c r="R13" s="63">
        <f>+'24-01-998 Ind. N DIGNA'!AC66</f>
        <v>0</v>
      </c>
      <c r="S13" s="63">
        <f>+'24-01-998 Ind. N DIGNA'!AD66</f>
        <v>0</v>
      </c>
      <c r="T13" s="63">
        <f>+'24-01-998 Ind. N DIGNA'!AE66</f>
        <v>0</v>
      </c>
      <c r="U13" s="63">
        <f>+'24-01-998 Ind. N DIGNA'!AF66</f>
        <v>0</v>
      </c>
      <c r="V13" s="63">
        <f>+'24-01-998 Ind. N DIGNA'!AG66</f>
        <v>0</v>
      </c>
      <c r="W13" s="63">
        <f>+'24-01-998 Ind. N DIGNA'!AH66</f>
        <v>468125000</v>
      </c>
      <c r="X13" s="86">
        <f>+'24-01-998 Ind. N DIGNA'!AI66</f>
        <v>0.43701479105441809</v>
      </c>
      <c r="Y13" s="86">
        <f>+'24-01-998 Ind. N DIGNA'!AJ66</f>
        <v>5.1633052102092541E-2</v>
      </c>
    </row>
    <row r="14" spans="1:25" ht="24.75" customHeight="1" x14ac:dyDescent="0.25">
      <c r="A14" s="85" t="s">
        <v>58</v>
      </c>
      <c r="B14" s="63">
        <f>+'24-01-998 Ind. N DIGNA'!J78</f>
        <v>1293300000</v>
      </c>
      <c r="C14" s="63">
        <f>+'24-01-998 Ind. N DIGNA'!K78</f>
        <v>1276050000</v>
      </c>
      <c r="D14" s="63">
        <f>+'24-01-998 Ind. N DIGNA'!M78</f>
        <v>0</v>
      </c>
      <c r="E14" s="63">
        <f>+'24-01-998 Ind. N DIGNA'!N78</f>
        <v>0</v>
      </c>
      <c r="F14" s="63">
        <f>+'24-01-998 Ind. N DIGNA'!O78</f>
        <v>0</v>
      </c>
      <c r="G14" s="63">
        <f>+'24-01-998 Ind. N DIGNA'!R78</f>
        <v>0</v>
      </c>
      <c r="H14" s="63">
        <f>+'24-01-998 Ind. N DIGNA'!S78</f>
        <v>0</v>
      </c>
      <c r="I14" s="63">
        <f>+'24-01-998 Ind. N DIGNA'!T78</f>
        <v>0</v>
      </c>
      <c r="J14" s="63">
        <f>+'24-01-998 Ind. N DIGNA'!U78</f>
        <v>0</v>
      </c>
      <c r="K14" s="63">
        <f>+'24-01-998 Ind. N DIGNA'!V78</f>
        <v>151200000</v>
      </c>
      <c r="L14" s="63">
        <f>+'24-01-998 Ind. N DIGNA'!W78</f>
        <v>463350000</v>
      </c>
      <c r="M14" s="63">
        <f>+'24-01-998 Ind. N DIGNA'!X78</f>
        <v>137280000</v>
      </c>
      <c r="N14" s="63">
        <f>+'24-01-998 Ind. N DIGNA'!Y78</f>
        <v>751830000</v>
      </c>
      <c r="O14" s="63">
        <f>+'24-01-998 Ind. N DIGNA'!Z78</f>
        <v>0</v>
      </c>
      <c r="P14" s="63">
        <f>+'24-01-998 Ind. N DIGNA'!AA78</f>
        <v>0</v>
      </c>
      <c r="Q14" s="63">
        <f>+'24-01-998 Ind. N DIGNA'!AB78</f>
        <v>0</v>
      </c>
      <c r="R14" s="63">
        <f>+'24-01-998 Ind. N DIGNA'!AC78</f>
        <v>0</v>
      </c>
      <c r="S14" s="63">
        <f>+'24-01-998 Ind. N DIGNA'!AD78</f>
        <v>0</v>
      </c>
      <c r="T14" s="63">
        <f>+'24-01-998 Ind. N DIGNA'!AE78</f>
        <v>0</v>
      </c>
      <c r="U14" s="63">
        <f>+'24-01-998 Ind. N DIGNA'!AF78</f>
        <v>0</v>
      </c>
      <c r="V14" s="63">
        <f>+'24-01-998 Ind. N DIGNA'!AG78</f>
        <v>0</v>
      </c>
      <c r="W14" s="63">
        <f>+'24-01-998 Ind. N DIGNA'!AH78</f>
        <v>751830000</v>
      </c>
      <c r="X14" s="86">
        <f>+'24-01-998 Ind. N DIGNA'!AI78</f>
        <v>0.5813268383205753</v>
      </c>
      <c r="Y14" s="86">
        <f>+'24-01-998 Ind. N DIGNA'!AJ78</f>
        <v>8.2925025499420518E-2</v>
      </c>
    </row>
    <row r="15" spans="1:25" ht="24.75" customHeight="1" x14ac:dyDescent="0.25">
      <c r="A15" s="85" t="s">
        <v>60</v>
      </c>
      <c r="B15" s="63">
        <f>+'24-01-998 Ind. N DIGNA'!J96</f>
        <v>1246000000</v>
      </c>
      <c r="C15" s="63">
        <f>+'24-01-998 Ind. N DIGNA'!K96</f>
        <v>1246000000</v>
      </c>
      <c r="D15" s="63">
        <f>+'24-01-998 Ind. N DIGNA'!M96</f>
        <v>0</v>
      </c>
      <c r="E15" s="63">
        <f>+'24-01-998 Ind. N DIGNA'!N96</f>
        <v>0</v>
      </c>
      <c r="F15" s="63">
        <f>+'24-01-998 Ind. N DIGNA'!O96</f>
        <v>0</v>
      </c>
      <c r="G15" s="63">
        <f>+'24-01-998 Ind. N DIGNA'!R96</f>
        <v>0</v>
      </c>
      <c r="H15" s="63">
        <f>+'24-01-998 Ind. N DIGNA'!S96</f>
        <v>0</v>
      </c>
      <c r="I15" s="63">
        <f>+'24-01-998 Ind. N DIGNA'!T96</f>
        <v>0</v>
      </c>
      <c r="J15" s="63">
        <f>+'24-01-998 Ind. N DIGNA'!U96</f>
        <v>0</v>
      </c>
      <c r="K15" s="63">
        <f>+'24-01-998 Ind. N DIGNA'!V96</f>
        <v>0</v>
      </c>
      <c r="L15" s="63">
        <f>+'24-01-998 Ind. N DIGNA'!W96</f>
        <v>185700000</v>
      </c>
      <c r="M15" s="63">
        <f>+'24-01-998 Ind. N DIGNA'!X96</f>
        <v>714765000</v>
      </c>
      <c r="N15" s="63">
        <f>+'24-01-998 Ind. N DIGNA'!Y96</f>
        <v>900465000</v>
      </c>
      <c r="O15" s="63">
        <f>+'24-01-998 Ind. N DIGNA'!Z96</f>
        <v>0</v>
      </c>
      <c r="P15" s="63">
        <f>+'24-01-998 Ind. N DIGNA'!AA96</f>
        <v>0</v>
      </c>
      <c r="Q15" s="63">
        <f>+'24-01-998 Ind. N DIGNA'!AB96</f>
        <v>0</v>
      </c>
      <c r="R15" s="63">
        <f>+'24-01-998 Ind. N DIGNA'!AC96</f>
        <v>0</v>
      </c>
      <c r="S15" s="63">
        <f>+'24-01-998 Ind. N DIGNA'!AD96</f>
        <v>0</v>
      </c>
      <c r="T15" s="63">
        <f>+'24-01-998 Ind. N DIGNA'!AE96</f>
        <v>0</v>
      </c>
      <c r="U15" s="63">
        <f>+'24-01-998 Ind. N DIGNA'!AF96</f>
        <v>0</v>
      </c>
      <c r="V15" s="63">
        <f>+'24-01-998 Ind. N DIGNA'!AG96</f>
        <v>0</v>
      </c>
      <c r="W15" s="63">
        <f>+'24-01-998 Ind. N DIGNA'!AH96</f>
        <v>900465000</v>
      </c>
      <c r="X15" s="86">
        <f>+'24-01-998 Ind. N DIGNA'!AI96</f>
        <v>0.72268459069020863</v>
      </c>
      <c r="Y15" s="86">
        <f>+'24-01-998 Ind. N DIGNA'!AJ96</f>
        <v>9.9319105497699886E-2</v>
      </c>
    </row>
    <row r="16" spans="1:25" ht="24.75" customHeight="1" x14ac:dyDescent="0.25">
      <c r="A16" s="85" t="s">
        <v>62</v>
      </c>
      <c r="B16" s="63">
        <f>+'24-01-998 Ind. N DIGNA'!J104</f>
        <v>747250000</v>
      </c>
      <c r="C16" s="63">
        <f>+'24-01-998 Ind. N DIGNA'!K104</f>
        <v>747250000</v>
      </c>
      <c r="D16" s="63">
        <f>+'24-01-998 Ind. N DIGNA'!M104</f>
        <v>0</v>
      </c>
      <c r="E16" s="63">
        <f>+'24-01-998 Ind. N DIGNA'!N104</f>
        <v>0</v>
      </c>
      <c r="F16" s="63">
        <f>+'24-01-998 Ind. N DIGNA'!O104</f>
        <v>0</v>
      </c>
      <c r="G16" s="63">
        <f>+'24-01-998 Ind. N DIGNA'!R104</f>
        <v>0</v>
      </c>
      <c r="H16" s="63">
        <f>+'24-01-998 Ind. N DIGNA'!S104</f>
        <v>0</v>
      </c>
      <c r="I16" s="63">
        <f>+'24-01-998 Ind. N DIGNA'!T104</f>
        <v>0</v>
      </c>
      <c r="J16" s="63">
        <f>+'24-01-998 Ind. N DIGNA'!U104</f>
        <v>0</v>
      </c>
      <c r="K16" s="63">
        <f>+'24-01-998 Ind. N DIGNA'!V104</f>
        <v>0</v>
      </c>
      <c r="L16" s="63">
        <f>+'24-01-998 Ind. N DIGNA'!W104</f>
        <v>255410000</v>
      </c>
      <c r="M16" s="63">
        <f>+'24-01-998 Ind. N DIGNA'!X104</f>
        <v>176695000</v>
      </c>
      <c r="N16" s="63">
        <f>+'24-01-998 Ind. N DIGNA'!Y104</f>
        <v>432105000</v>
      </c>
      <c r="O16" s="63">
        <f>+'24-01-998 Ind. N DIGNA'!Z104</f>
        <v>0</v>
      </c>
      <c r="P16" s="63">
        <f>+'24-01-998 Ind. N DIGNA'!AA104</f>
        <v>0</v>
      </c>
      <c r="Q16" s="63">
        <f>+'24-01-998 Ind. N DIGNA'!AB104</f>
        <v>0</v>
      </c>
      <c r="R16" s="63">
        <f>+'24-01-998 Ind. N DIGNA'!AC104</f>
        <v>0</v>
      </c>
      <c r="S16" s="63">
        <f>+'24-01-998 Ind. N DIGNA'!AD104</f>
        <v>0</v>
      </c>
      <c r="T16" s="63">
        <f>+'24-01-998 Ind. N DIGNA'!AE104</f>
        <v>0</v>
      </c>
      <c r="U16" s="63">
        <f>+'24-01-998 Ind. N DIGNA'!AF104</f>
        <v>0</v>
      </c>
      <c r="V16" s="63">
        <f>+'24-01-998 Ind. N DIGNA'!AG104</f>
        <v>0</v>
      </c>
      <c r="W16" s="63">
        <f>+'24-01-998 Ind. N DIGNA'!AH104</f>
        <v>432105000</v>
      </c>
      <c r="X16" s="86">
        <f>+'24-01-998 Ind. N DIGNA'!AI104</f>
        <v>0.57826028772164606</v>
      </c>
      <c r="Y16" s="86">
        <f>+'24-01-998 Ind. N DIGNA'!AJ104</f>
        <v>4.7660133465580123E-2</v>
      </c>
    </row>
    <row r="17" spans="1:25" ht="24.75" customHeight="1" x14ac:dyDescent="0.25">
      <c r="A17" s="85" t="s">
        <v>64</v>
      </c>
      <c r="B17" s="63">
        <f>+'24-01-998 Ind. N DIGNA'!J116</f>
        <v>980900000</v>
      </c>
      <c r="C17" s="63">
        <f>+'24-01-998 Ind. N DIGNA'!K116</f>
        <v>980900000</v>
      </c>
      <c r="D17" s="63">
        <f>+'24-01-998 Ind. N DIGNA'!M116</f>
        <v>0</v>
      </c>
      <c r="E17" s="63">
        <f>+'24-01-998 Ind. N DIGNA'!N116</f>
        <v>0</v>
      </c>
      <c r="F17" s="63">
        <f>+'24-01-998 Ind. N DIGNA'!O116</f>
        <v>0</v>
      </c>
      <c r="G17" s="63">
        <f>+'24-01-998 Ind. N DIGNA'!R116</f>
        <v>0</v>
      </c>
      <c r="H17" s="63">
        <f>+'24-01-998 Ind. N DIGNA'!S116</f>
        <v>0</v>
      </c>
      <c r="I17" s="63">
        <f>+'24-01-998 Ind. N DIGNA'!T116</f>
        <v>0</v>
      </c>
      <c r="J17" s="63">
        <f>+'24-01-998 Ind. N DIGNA'!U116</f>
        <v>0</v>
      </c>
      <c r="K17" s="63">
        <f>+'24-01-998 Ind. N DIGNA'!V116</f>
        <v>0</v>
      </c>
      <c r="L17" s="63">
        <f>+'24-01-998 Ind. N DIGNA'!W116</f>
        <v>711430000</v>
      </c>
      <c r="M17" s="63">
        <f>+'24-01-998 Ind. N DIGNA'!X116</f>
        <v>124095000</v>
      </c>
      <c r="N17" s="63">
        <f>+'24-01-998 Ind. N DIGNA'!Y116</f>
        <v>835525000</v>
      </c>
      <c r="O17" s="63">
        <f>+'24-01-998 Ind. N DIGNA'!Z116</f>
        <v>0</v>
      </c>
      <c r="P17" s="63">
        <f>+'24-01-998 Ind. N DIGNA'!AA116</f>
        <v>0</v>
      </c>
      <c r="Q17" s="63">
        <f>+'24-01-998 Ind. N DIGNA'!AB116</f>
        <v>0</v>
      </c>
      <c r="R17" s="63">
        <f>+'24-01-998 Ind. N DIGNA'!AC116</f>
        <v>0</v>
      </c>
      <c r="S17" s="63">
        <f>+'24-01-998 Ind. N DIGNA'!AD116</f>
        <v>0</v>
      </c>
      <c r="T17" s="63">
        <f>+'24-01-998 Ind. N DIGNA'!AE116</f>
        <v>0</v>
      </c>
      <c r="U17" s="63">
        <f>+'24-01-998 Ind. N DIGNA'!AF116</f>
        <v>0</v>
      </c>
      <c r="V17" s="63">
        <f>+'24-01-998 Ind. N DIGNA'!AG116</f>
        <v>0</v>
      </c>
      <c r="W17" s="63">
        <f>+'24-01-998 Ind. N DIGNA'!AH116</f>
        <v>835525000</v>
      </c>
      <c r="X17" s="86">
        <f>+'24-01-998 Ind. N DIGNA'!AI116</f>
        <v>0.85179427056784585</v>
      </c>
      <c r="Y17" s="86">
        <f>+'24-01-998 Ind. N DIGNA'!AJ105</f>
        <v>0</v>
      </c>
    </row>
    <row r="18" spans="1:25" ht="24.75" customHeight="1" x14ac:dyDescent="0.25">
      <c r="A18" s="85" t="s">
        <v>66</v>
      </c>
      <c r="B18" s="63">
        <f>+'24-01-998 Ind. N DIGNA'!J121</f>
        <v>513400000</v>
      </c>
      <c r="C18" s="63">
        <f>+'24-01-998 Ind. N DIGNA'!K121</f>
        <v>513400000</v>
      </c>
      <c r="D18" s="63">
        <f>+'24-01-998 Ind. N DIGNA'!M121</f>
        <v>0</v>
      </c>
      <c r="E18" s="63">
        <f>+'24-01-998 Ind. N DIGNA'!N121</f>
        <v>0</v>
      </c>
      <c r="F18" s="63">
        <f>+'24-01-998 Ind. N DIGNA'!O121</f>
        <v>0</v>
      </c>
      <c r="G18" s="63">
        <f>+'24-01-998 Ind. N DIGNA'!R121</f>
        <v>0</v>
      </c>
      <c r="H18" s="63">
        <f>+'24-01-998 Ind. N DIGNA'!S121</f>
        <v>0</v>
      </c>
      <c r="I18" s="63">
        <f>+'24-01-998 Ind. N DIGNA'!T121</f>
        <v>0</v>
      </c>
      <c r="J18" s="63">
        <f>+'24-01-998 Ind. N DIGNA'!U121</f>
        <v>0</v>
      </c>
      <c r="K18" s="63">
        <f>+'24-01-998 Ind. N DIGNA'!V121</f>
        <v>0</v>
      </c>
      <c r="L18" s="63">
        <f>+'24-01-998 Ind. N DIGNA'!W121</f>
        <v>0</v>
      </c>
      <c r="M18" s="63">
        <f>+'24-01-998 Ind. N DIGNA'!X121</f>
        <v>189650000</v>
      </c>
      <c r="N18" s="63">
        <f>+'24-01-998 Ind. N DIGNA'!Y121</f>
        <v>189650000</v>
      </c>
      <c r="O18" s="63">
        <f>+'24-01-998 Ind. N DIGNA'!Z121</f>
        <v>0</v>
      </c>
      <c r="P18" s="63">
        <f>+'24-01-998 Ind. N DIGNA'!AA121</f>
        <v>0</v>
      </c>
      <c r="Q18" s="63">
        <f>+'24-01-998 Ind. N DIGNA'!AB121</f>
        <v>0</v>
      </c>
      <c r="R18" s="63">
        <f>+'24-01-998 Ind. N DIGNA'!AC121</f>
        <v>0</v>
      </c>
      <c r="S18" s="63">
        <f>+'24-01-998 Ind. N DIGNA'!AD121</f>
        <v>0</v>
      </c>
      <c r="T18" s="63">
        <f>+'24-01-998 Ind. N DIGNA'!AE121</f>
        <v>0</v>
      </c>
      <c r="U18" s="63">
        <f>+'24-01-998 Ind. N DIGNA'!AF121</f>
        <v>0</v>
      </c>
      <c r="V18" s="63">
        <f>+'24-01-998 Ind. N DIGNA'!AG121</f>
        <v>0</v>
      </c>
      <c r="W18" s="63">
        <f>+'24-01-998 Ind. N DIGNA'!AH121</f>
        <v>189650000</v>
      </c>
      <c r="X18" s="86">
        <f>+'24-01-998 Ind. N DIGNA'!AI121</f>
        <v>0.3694000779119595</v>
      </c>
      <c r="Y18" s="86">
        <f>+'24-01-998 Ind. N DIGNA'!AJ121</f>
        <v>2.0917935019838397E-2</v>
      </c>
    </row>
    <row r="19" spans="1:25" ht="24.75" customHeight="1" x14ac:dyDescent="0.25">
      <c r="A19" s="85" t="s">
        <v>68</v>
      </c>
      <c r="B19" s="63">
        <f>+'24-01-998 Ind. N DIGNA'!J127</f>
        <v>738150000</v>
      </c>
      <c r="C19" s="63">
        <f>+'24-01-998 Ind. N DIGNA'!K127</f>
        <v>674445000</v>
      </c>
      <c r="D19" s="63">
        <f>+'24-01-998 Ind. N DIGNA'!M127</f>
        <v>0</v>
      </c>
      <c r="E19" s="63">
        <f>+'24-01-998 Ind. N DIGNA'!N127</f>
        <v>0</v>
      </c>
      <c r="F19" s="63">
        <f>+'24-01-998 Ind. N DIGNA'!O127</f>
        <v>0</v>
      </c>
      <c r="G19" s="63">
        <f>+'24-01-998 Ind. N DIGNA'!R127</f>
        <v>0</v>
      </c>
      <c r="H19" s="63">
        <f>+'24-01-998 Ind. N DIGNA'!S127</f>
        <v>0</v>
      </c>
      <c r="I19" s="63">
        <f>+'24-01-998 Ind. N DIGNA'!T127</f>
        <v>0</v>
      </c>
      <c r="J19" s="63">
        <f>+'24-01-998 Ind. N DIGNA'!U127</f>
        <v>0</v>
      </c>
      <c r="K19" s="63">
        <f>+'24-01-998 Ind. N DIGNA'!V127</f>
        <v>0</v>
      </c>
      <c r="L19" s="63">
        <f>+'24-01-998 Ind. N DIGNA'!W127</f>
        <v>0</v>
      </c>
      <c r="M19" s="63">
        <f>+'24-01-998 Ind. N DIGNA'!X127</f>
        <v>316545000</v>
      </c>
      <c r="N19" s="63">
        <f>+'24-01-998 Ind. N DIGNA'!Y127</f>
        <v>316545000</v>
      </c>
      <c r="O19" s="63">
        <f>+'24-01-998 Ind. N DIGNA'!Z127</f>
        <v>0</v>
      </c>
      <c r="P19" s="63">
        <f>+'24-01-998 Ind. N DIGNA'!AA127</f>
        <v>0</v>
      </c>
      <c r="Q19" s="63">
        <f>+'24-01-998 Ind. N DIGNA'!AB127</f>
        <v>0</v>
      </c>
      <c r="R19" s="63">
        <f>+'24-01-998 Ind. N DIGNA'!AC127</f>
        <v>0</v>
      </c>
      <c r="S19" s="63">
        <f>+'24-01-998 Ind. N DIGNA'!AD127</f>
        <v>0</v>
      </c>
      <c r="T19" s="63">
        <f>+'24-01-998 Ind. N DIGNA'!AE127</f>
        <v>0</v>
      </c>
      <c r="U19" s="63">
        <f>+'24-01-998 Ind. N DIGNA'!AF127</f>
        <v>0</v>
      </c>
      <c r="V19" s="63">
        <f>+'24-01-998 Ind. N DIGNA'!AG127</f>
        <v>0</v>
      </c>
      <c r="W19" s="63">
        <f>+'24-01-998 Ind. N DIGNA'!AH127</f>
        <v>316545000</v>
      </c>
      <c r="X19" s="86">
        <f>+'24-01-998 Ind. N DIGNA'!AI127</f>
        <v>0.42883560251981306</v>
      </c>
      <c r="Y19" s="86">
        <f>+'24-01-998 Ind. N DIGNA'!AJ127</f>
        <v>3.4914145746663565E-2</v>
      </c>
    </row>
    <row r="20" spans="1:25" ht="24.75" customHeight="1" x14ac:dyDescent="0.25">
      <c r="A20" s="87" t="s">
        <v>70</v>
      </c>
      <c r="B20" s="63">
        <f>+'24-01-998 Ind. N DIGNA'!J139</f>
        <v>745900000</v>
      </c>
      <c r="C20" s="63">
        <f>+'24-01-998 Ind. N DIGNA'!K139</f>
        <v>745900000</v>
      </c>
      <c r="D20" s="63">
        <f>+'24-01-998 Ind. N DIGNA'!M139</f>
        <v>0</v>
      </c>
      <c r="E20" s="63">
        <f>+'24-01-998 Ind. N DIGNA'!N139</f>
        <v>0</v>
      </c>
      <c r="F20" s="63">
        <f>+'24-01-998 Ind. N DIGNA'!O139</f>
        <v>0</v>
      </c>
      <c r="G20" s="63">
        <f>+'24-01-998 Ind. N DIGNA'!R139</f>
        <v>0</v>
      </c>
      <c r="H20" s="63">
        <f>+'24-01-998 Ind. N DIGNA'!S139</f>
        <v>0</v>
      </c>
      <c r="I20" s="63">
        <f>+'24-01-998 Ind. N DIGNA'!T139</f>
        <v>0</v>
      </c>
      <c r="J20" s="63">
        <f>+'24-01-998 Ind. N DIGNA'!U139</f>
        <v>0</v>
      </c>
      <c r="K20" s="63">
        <f>+'24-01-998 Ind. N DIGNA'!V139</f>
        <v>0</v>
      </c>
      <c r="L20" s="63">
        <f>+'24-01-998 Ind. N DIGNA'!W139</f>
        <v>180530000</v>
      </c>
      <c r="M20" s="63">
        <f>+'24-01-998 Ind. N DIGNA'!X139</f>
        <v>515000000</v>
      </c>
      <c r="N20" s="63">
        <f>+'24-01-998 Ind. N DIGNA'!Y139</f>
        <v>695530000</v>
      </c>
      <c r="O20" s="63">
        <f>+'24-01-998 Ind. N DIGNA'!Z139</f>
        <v>0</v>
      </c>
      <c r="P20" s="63">
        <f>+'24-01-998 Ind. N DIGNA'!AA139</f>
        <v>0</v>
      </c>
      <c r="Q20" s="63">
        <f>+'24-01-998 Ind. N DIGNA'!AB139</f>
        <v>0</v>
      </c>
      <c r="R20" s="63">
        <f>+'24-01-998 Ind. N DIGNA'!AC139</f>
        <v>0</v>
      </c>
      <c r="S20" s="63">
        <f>+'24-01-998 Ind. N DIGNA'!AD139</f>
        <v>0</v>
      </c>
      <c r="T20" s="63">
        <f>+'24-01-998 Ind. N DIGNA'!AE139</f>
        <v>0</v>
      </c>
      <c r="U20" s="63">
        <f>+'24-01-998 Ind. N DIGNA'!AF139</f>
        <v>0</v>
      </c>
      <c r="V20" s="63">
        <f>+'24-01-998 Ind. N DIGNA'!AG139</f>
        <v>0</v>
      </c>
      <c r="W20" s="63">
        <f>+'24-01-998 Ind. N DIGNA'!AH139</f>
        <v>695530000</v>
      </c>
      <c r="X20" s="86">
        <f>+'24-01-998 Ind. N DIGNA'!AI139</f>
        <v>0.93247084059525409</v>
      </c>
      <c r="Y20" s="86">
        <f>+'24-01-998 Ind. N DIGNA'!AJ139</f>
        <v>7.6715272050346436E-2</v>
      </c>
    </row>
    <row r="21" spans="1:25" ht="24.75" customHeight="1" x14ac:dyDescent="0.25">
      <c r="A21" s="87" t="s">
        <v>72</v>
      </c>
      <c r="B21" s="63">
        <f>+'24-01-998 Ind. N DIGNA'!J143</f>
        <v>885644600</v>
      </c>
      <c r="C21" s="63">
        <f>+'24-01-998 Ind. N DIGNA'!K143</f>
        <v>885644600</v>
      </c>
      <c r="D21" s="63">
        <f>+'24-01-998 Ind. N DIGNA'!M143</f>
        <v>0</v>
      </c>
      <c r="E21" s="63">
        <f>+'24-01-998 Ind. N DIGNA'!N143</f>
        <v>0</v>
      </c>
      <c r="F21" s="63">
        <f>+'24-01-998 Ind. N DIGNA'!O143</f>
        <v>0</v>
      </c>
      <c r="G21" s="63">
        <f>+'24-01-998 Ind. N DIGNA'!R143</f>
        <v>0</v>
      </c>
      <c r="H21" s="63">
        <f>+'24-01-998 Ind. N DIGNA'!S143</f>
        <v>0</v>
      </c>
      <c r="I21" s="63">
        <f>+'24-01-998 Ind. N DIGNA'!T143</f>
        <v>0</v>
      </c>
      <c r="J21" s="63">
        <f>+'24-01-998 Ind. N DIGNA'!U143</f>
        <v>0</v>
      </c>
      <c r="K21" s="63">
        <f>+'24-01-998 Ind. N DIGNA'!V143</f>
        <v>0</v>
      </c>
      <c r="L21" s="63">
        <f>+'24-01-998 Ind. N DIGNA'!W143</f>
        <v>0</v>
      </c>
      <c r="M21" s="63">
        <f>+'24-01-998 Ind. N DIGNA'!X143</f>
        <v>167900000</v>
      </c>
      <c r="N21" s="63">
        <f>+'24-01-998 Ind. N DIGNA'!Y143</f>
        <v>167900000</v>
      </c>
      <c r="O21" s="63">
        <f>+'24-01-998 Ind. N DIGNA'!Z143</f>
        <v>0</v>
      </c>
      <c r="P21" s="63">
        <f>+'24-01-998 Ind. N DIGNA'!AA143</f>
        <v>0</v>
      </c>
      <c r="Q21" s="63">
        <f>+'24-01-998 Ind. N DIGNA'!AB143</f>
        <v>0</v>
      </c>
      <c r="R21" s="63">
        <f>+'24-01-998 Ind. N DIGNA'!AC143</f>
        <v>0</v>
      </c>
      <c r="S21" s="63">
        <f>+'24-01-998 Ind. N DIGNA'!AD143</f>
        <v>0</v>
      </c>
      <c r="T21" s="63">
        <f>+'24-01-998 Ind. N DIGNA'!AE143</f>
        <v>0</v>
      </c>
      <c r="U21" s="63">
        <f>+'24-01-998 Ind. N DIGNA'!AF143</f>
        <v>0</v>
      </c>
      <c r="V21" s="63">
        <f>+'24-01-998 Ind. N DIGNA'!AG143</f>
        <v>0</v>
      </c>
      <c r="W21" s="63">
        <f>+'24-01-998 Ind. N DIGNA'!AH143</f>
        <v>167900000</v>
      </c>
      <c r="X21" s="86">
        <f>+'24-01-998 Ind. N DIGNA'!AI143</f>
        <v>0.18957943174948508</v>
      </c>
      <c r="Y21" s="86">
        <f>+'24-01-998 Ind. N DIGNA'!AJ143</f>
        <v>1.851896277263837E-2</v>
      </c>
    </row>
    <row r="22" spans="1:25" ht="24.75" customHeight="1" x14ac:dyDescent="0.25">
      <c r="A22" s="87" t="s">
        <v>74</v>
      </c>
      <c r="B22" s="63">
        <f>+'24-01-998 Ind. N DIGNA'!J181</f>
        <v>6971726100</v>
      </c>
      <c r="C22" s="63">
        <f>+'24-01-998 Ind. N DIGNA'!K181</f>
        <v>6971726100</v>
      </c>
      <c r="D22" s="63">
        <f>+'24-01-998 Ind. N DIGNA'!M181</f>
        <v>0</v>
      </c>
      <c r="E22" s="63">
        <f>+'24-01-998 Ind. N DIGNA'!N181</f>
        <v>0</v>
      </c>
      <c r="F22" s="63">
        <f>+'24-01-998 Ind. N DIGNA'!O181</f>
        <v>0</v>
      </c>
      <c r="G22" s="63">
        <f>+'24-01-998 Ind. N DIGNA'!R181</f>
        <v>0</v>
      </c>
      <c r="H22" s="63">
        <f>+'24-01-998 Ind. N DIGNA'!S181</f>
        <v>0</v>
      </c>
      <c r="I22" s="63">
        <f>+'24-01-998 Ind. N DIGNA'!T181</f>
        <v>0</v>
      </c>
      <c r="J22" s="63">
        <f>+'24-01-998 Ind. N DIGNA'!U181</f>
        <v>0</v>
      </c>
      <c r="K22" s="63">
        <f>+'24-01-998 Ind. N DIGNA'!V181</f>
        <v>0</v>
      </c>
      <c r="L22" s="63">
        <f>+'24-01-998 Ind. N DIGNA'!W181</f>
        <v>618800000</v>
      </c>
      <c r="M22" s="63">
        <f>+'24-01-998 Ind. N DIGNA'!X181</f>
        <v>1461095000</v>
      </c>
      <c r="N22" s="63">
        <f>+'24-01-998 Ind. N DIGNA'!Y181</f>
        <v>2079895000</v>
      </c>
      <c r="O22" s="63">
        <f>+'24-01-998 Ind. N DIGNA'!Z181</f>
        <v>0</v>
      </c>
      <c r="P22" s="63">
        <f>+'24-01-998 Ind. N DIGNA'!AA181</f>
        <v>0</v>
      </c>
      <c r="Q22" s="63">
        <f>+'24-01-998 Ind. N DIGNA'!AB181</f>
        <v>0</v>
      </c>
      <c r="R22" s="63">
        <f>+'24-01-998 Ind. N DIGNA'!AC181</f>
        <v>0</v>
      </c>
      <c r="S22" s="63">
        <f>+'24-01-998 Ind. N DIGNA'!AD181</f>
        <v>0</v>
      </c>
      <c r="T22" s="63">
        <f>+'24-01-998 Ind. N DIGNA'!AE181</f>
        <v>0</v>
      </c>
      <c r="U22" s="63">
        <f>+'24-01-998 Ind. N DIGNA'!AF181</f>
        <v>0</v>
      </c>
      <c r="V22" s="63">
        <f>+'24-01-998 Ind. N DIGNA'!AG181</f>
        <v>0</v>
      </c>
      <c r="W22" s="63">
        <f>+'24-01-998 Ind. N DIGNA'!AH181</f>
        <v>2079895000</v>
      </c>
      <c r="X22" s="86">
        <f>+'24-01-998 Ind. N DIGNA'!AI181</f>
        <v>0.29833286192927172</v>
      </c>
      <c r="Y22" s="86">
        <f>+'24-01-998 Ind. N DIGNA'!AJ181</f>
        <v>0.22940737388920002</v>
      </c>
    </row>
    <row r="23" spans="1:25" ht="24.75" customHeight="1" x14ac:dyDescent="0.25">
      <c r="A23" s="87" t="s">
        <v>290</v>
      </c>
      <c r="B23" s="63">
        <f>+'24-01-998 Ind. N DIGNA'!J193</f>
        <v>630800000</v>
      </c>
      <c r="C23" s="63">
        <f>+'24-01-998 Ind. N DIGNA'!K193</f>
        <v>580430000</v>
      </c>
      <c r="D23" s="63">
        <f>+'24-01-998 Ind. N DIGNA'!M182</f>
        <v>0</v>
      </c>
      <c r="E23" s="63">
        <f>+'24-01-998 Ind. N DIGNA'!N182</f>
        <v>0</v>
      </c>
      <c r="F23" s="63">
        <f>+'24-01-998 Ind. N DIGNA'!O182</f>
        <v>0</v>
      </c>
      <c r="G23" s="63">
        <f>+'24-01-998 Ind. N DIGNA'!R193</f>
        <v>0</v>
      </c>
      <c r="H23" s="63">
        <f>+'24-01-998 Ind. N DIGNA'!S193</f>
        <v>0</v>
      </c>
      <c r="I23" s="63">
        <f>+'24-01-998 Ind. N DIGNA'!T193</f>
        <v>0</v>
      </c>
      <c r="J23" s="63">
        <f>+'24-01-998 Ind. N DIGNA'!U193</f>
        <v>0</v>
      </c>
      <c r="K23" s="63">
        <f>+'24-01-998 Ind. N DIGNA'!V193</f>
        <v>0</v>
      </c>
      <c r="L23" s="63">
        <f>+'24-01-998 Ind. N DIGNA'!W193</f>
        <v>78475000</v>
      </c>
      <c r="M23" s="63">
        <f>+'24-01-998 Ind. N DIGNA'!X193</f>
        <v>189330000</v>
      </c>
      <c r="N23" s="63">
        <f>+'24-01-998 Ind. N DIGNA'!Y193</f>
        <v>267805000</v>
      </c>
      <c r="O23" s="63">
        <f>+'24-01-998 Ind. N DIGNA'!Z182</f>
        <v>0</v>
      </c>
      <c r="P23" s="63">
        <f>+'24-01-998 Ind. N DIGNA'!AA182</f>
        <v>0</v>
      </c>
      <c r="Q23" s="63">
        <f>+'24-01-998 Ind. N DIGNA'!AB182</f>
        <v>0</v>
      </c>
      <c r="R23" s="63">
        <f>+'24-01-998 Ind. N DIGNA'!AC193</f>
        <v>0</v>
      </c>
      <c r="S23" s="63">
        <f>+'24-01-998 Ind. N DIGNA'!AD182</f>
        <v>0</v>
      </c>
      <c r="T23" s="63">
        <f>+'24-01-998 Ind. N DIGNA'!AE182</f>
        <v>0</v>
      </c>
      <c r="U23" s="63">
        <f>+'24-01-998 Ind. N DIGNA'!AF182</f>
        <v>0</v>
      </c>
      <c r="V23" s="63">
        <f>+'24-01-998 Ind. N DIGNA'!AG193</f>
        <v>0</v>
      </c>
      <c r="W23" s="63">
        <f>+'24-01-998 Ind. N DIGNA'!AH193</f>
        <v>267805000</v>
      </c>
      <c r="X23" s="86">
        <f>+'24-01-998 Ind. N DIGNA'!AI193</f>
        <v>0.42454819277108435</v>
      </c>
      <c r="Y23" s="86">
        <f>+'24-01-998 Ind. N DIGNA'!AJ193</f>
        <v>2.9538241961443827E-2</v>
      </c>
    </row>
    <row r="24" spans="1:25" ht="24.75" customHeight="1" x14ac:dyDescent="0.25">
      <c r="A24" s="88" t="s">
        <v>76</v>
      </c>
      <c r="B24" s="63">
        <f>+'24-01-998 Ind. N DIGNA'!J198</f>
        <v>2878704050</v>
      </c>
      <c r="C24" s="63">
        <f>+'24-01-998 Ind. N DIGNA'!K198</f>
        <v>1074032652</v>
      </c>
      <c r="D24" s="63">
        <f>+'24-01-998 Ind. N DIGNA'!M198</f>
        <v>0</v>
      </c>
      <c r="E24" s="63">
        <f>+'24-01-998 Ind. N DIGNA'!N198</f>
        <v>0</v>
      </c>
      <c r="F24" s="63">
        <f>+'24-01-998 Ind. N DIGNA'!O198</f>
        <v>0</v>
      </c>
      <c r="G24" s="63">
        <f>+'24-01-998 Ind. N DIGNA'!R198</f>
        <v>0</v>
      </c>
      <c r="H24" s="63">
        <f>+'24-01-998 Ind. N DIGNA'!S198</f>
        <v>5215000</v>
      </c>
      <c r="I24" s="63">
        <f>+'24-01-998 Ind. N DIGNA'!T198</f>
        <v>2607500</v>
      </c>
      <c r="J24" s="63">
        <f>+'24-01-998 Ind. N DIGNA'!U198</f>
        <v>7822500</v>
      </c>
      <c r="K24" s="63">
        <f>+'24-01-998 Ind. N DIGNA'!V198</f>
        <v>2607500</v>
      </c>
      <c r="L24" s="63">
        <f>+'24-01-998 Ind. N DIGNA'!W198</f>
        <v>2607500</v>
      </c>
      <c r="M24" s="63">
        <f>+'24-01-998 Ind. N DIGNA'!X198</f>
        <v>0</v>
      </c>
      <c r="N24" s="63">
        <f>+'24-01-998 Ind. N DIGNA'!Y198</f>
        <v>5215000</v>
      </c>
      <c r="O24" s="63">
        <f>+'24-01-998 Ind. N DIGNA'!Z198</f>
        <v>0</v>
      </c>
      <c r="P24" s="63">
        <f>+'24-01-998 Ind. N DIGNA'!AA198</f>
        <v>0</v>
      </c>
      <c r="Q24" s="63">
        <f>+'24-01-998 Ind. N DIGNA'!AB198</f>
        <v>0</v>
      </c>
      <c r="R24" s="63">
        <f>+'24-01-998 Ind. N DIGNA'!AC198</f>
        <v>0</v>
      </c>
      <c r="S24" s="63">
        <f>+'24-01-998 Ind. N DIGNA'!AD198</f>
        <v>0</v>
      </c>
      <c r="T24" s="63">
        <f>+'24-01-998 Ind. N DIGNA'!AE198</f>
        <v>0</v>
      </c>
      <c r="U24" s="63">
        <f>+'24-01-998 Ind. N DIGNA'!AF198</f>
        <v>0</v>
      </c>
      <c r="V24" s="63">
        <f>+'24-01-998 Ind. N DIGNA'!AG198</f>
        <v>0</v>
      </c>
      <c r="W24" s="63">
        <f>+'24-01-998 Ind. N DIGNA'!AH198</f>
        <v>13037500</v>
      </c>
      <c r="X24" s="86">
        <f>+'24-01-998 Ind. N DIGNA'!AI198</f>
        <v>4.5289476700461793E-3</v>
      </c>
      <c r="Y24" s="86">
        <f>+'24-01-998 Ind. N DIGNA'!AJ198</f>
        <v>1.4380046286377175E-3</v>
      </c>
    </row>
    <row r="25" spans="1:25" x14ac:dyDescent="0.25">
      <c r="A25" s="8" t="str">
        <f>"TOTAL ASIG."&amp;" "&amp;$A$5</f>
        <v>TOTAL ASIG. 24-01-998 "Programa Noche Digna"</v>
      </c>
      <c r="B25" s="74">
        <f>SUM(B8:B24)</f>
        <v>23487120000</v>
      </c>
      <c r="C25" s="74">
        <f t="shared" ref="C25:V25" si="0">SUM(C8:C24)</f>
        <v>21529103602</v>
      </c>
      <c r="D25" s="74">
        <f t="shared" si="0"/>
        <v>0</v>
      </c>
      <c r="E25" s="74">
        <f>SUM(E8:E24)</f>
        <v>0</v>
      </c>
      <c r="F25" s="74">
        <f t="shared" si="0"/>
        <v>0</v>
      </c>
      <c r="G25" s="74">
        <f t="shared" si="0"/>
        <v>0</v>
      </c>
      <c r="H25" s="74">
        <f t="shared" si="0"/>
        <v>5215000</v>
      </c>
      <c r="I25" s="74">
        <f t="shared" si="0"/>
        <v>2607500</v>
      </c>
      <c r="J25" s="74">
        <f t="shared" si="0"/>
        <v>7822500</v>
      </c>
      <c r="K25" s="74">
        <f t="shared" si="0"/>
        <v>153807500</v>
      </c>
      <c r="L25" s="74">
        <f t="shared" si="0"/>
        <v>3020962500</v>
      </c>
      <c r="M25" s="74">
        <f t="shared" si="0"/>
        <v>5883790000</v>
      </c>
      <c r="N25" s="74">
        <f t="shared" si="0"/>
        <v>9058560000</v>
      </c>
      <c r="O25" s="74">
        <f t="shared" si="0"/>
        <v>0</v>
      </c>
      <c r="P25" s="74">
        <f t="shared" si="0"/>
        <v>0</v>
      </c>
      <c r="Q25" s="74">
        <f t="shared" si="0"/>
        <v>0</v>
      </c>
      <c r="R25" s="74">
        <f t="shared" si="0"/>
        <v>0</v>
      </c>
      <c r="S25" s="74">
        <f t="shared" si="0"/>
        <v>0</v>
      </c>
      <c r="T25" s="74">
        <f t="shared" si="0"/>
        <v>0</v>
      </c>
      <c r="U25" s="74">
        <f t="shared" si="0"/>
        <v>0</v>
      </c>
      <c r="V25" s="74">
        <f t="shared" si="0"/>
        <v>0</v>
      </c>
      <c r="W25" s="74">
        <f>SUM(W8:W24)</f>
        <v>9066382500</v>
      </c>
      <c r="X25" s="89">
        <f>+'24-01-998 Ind. N DIGNA'!AI199</f>
        <v>0.38601507975435045</v>
      </c>
      <c r="Y25" s="89">
        <f>'24-01-998 Ind. N DIGNA'!AJ199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96"/>
  <sheetViews>
    <sheetView zoomScaleNormal="100" workbookViewId="0">
      <pane ySplit="7" topLeftCell="A66" activePane="bottomLeft" state="frozen"/>
      <selection pane="bottomLeft" activeCell="G66" sqref="G66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customWidth="1" outlineLevel="1"/>
    <col min="25" max="25" width="12.140625" style="82" customWidth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</row>
    <row r="2" spans="1:106" s="1" customFormat="1" ht="16.5" customHeight="1" x14ac:dyDescent="0.25">
      <c r="A2" s="104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</row>
    <row r="3" spans="1:106" s="1" customFormat="1" ht="16.5" customHeight="1" x14ac:dyDescent="0.25">
      <c r="A3" s="105" t="s">
        <v>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106" s="1" customFormat="1" ht="16.5" customHeight="1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</row>
    <row r="5" spans="1:106" ht="17.25" customHeight="1" x14ac:dyDescent="0.25">
      <c r="A5" s="107" t="s">
        <v>305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9"/>
    </row>
    <row r="6" spans="1:106" s="6" customFormat="1" x14ac:dyDescent="0.25">
      <c r="A6" s="113" t="s">
        <v>5</v>
      </c>
      <c r="B6" s="114" t="s">
        <v>6</v>
      </c>
      <c r="C6" s="4" t="s">
        <v>7</v>
      </c>
      <c r="D6" s="114" t="s">
        <v>8</v>
      </c>
      <c r="E6" s="113" t="s">
        <v>9</v>
      </c>
      <c r="F6" s="114" t="s">
        <v>10</v>
      </c>
      <c r="G6" s="113" t="s">
        <v>11</v>
      </c>
      <c r="H6" s="113" t="s">
        <v>12</v>
      </c>
      <c r="I6" s="113"/>
      <c r="J6" s="110" t="s">
        <v>13</v>
      </c>
      <c r="K6" s="110" t="s">
        <v>14</v>
      </c>
      <c r="L6" s="113" t="s">
        <v>15</v>
      </c>
      <c r="M6" s="121" t="s">
        <v>16</v>
      </c>
      <c r="N6" s="122"/>
      <c r="O6" s="123"/>
      <c r="P6" s="113" t="s">
        <v>17</v>
      </c>
      <c r="Q6" s="114" t="s">
        <v>18</v>
      </c>
      <c r="R6" s="116" t="s">
        <v>19</v>
      </c>
      <c r="S6" s="116"/>
      <c r="T6" s="116"/>
      <c r="U6" s="110" t="s">
        <v>20</v>
      </c>
      <c r="V6" s="116" t="s">
        <v>19</v>
      </c>
      <c r="W6" s="116"/>
      <c r="X6" s="116"/>
      <c r="Y6" s="110" t="s">
        <v>21</v>
      </c>
      <c r="Z6" s="116" t="s">
        <v>19</v>
      </c>
      <c r="AA6" s="116"/>
      <c r="AB6" s="116"/>
      <c r="AC6" s="110" t="s">
        <v>22</v>
      </c>
      <c r="AD6" s="116" t="s">
        <v>19</v>
      </c>
      <c r="AE6" s="116"/>
      <c r="AF6" s="116"/>
      <c r="AG6" s="110" t="s">
        <v>23</v>
      </c>
      <c r="AH6" s="110" t="s">
        <v>24</v>
      </c>
      <c r="AI6" s="112" t="s">
        <v>25</v>
      </c>
      <c r="AJ6" s="112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13"/>
      <c r="B7" s="115"/>
      <c r="C7" s="4" t="s">
        <v>26</v>
      </c>
      <c r="D7" s="115"/>
      <c r="E7" s="113"/>
      <c r="F7" s="115"/>
      <c r="G7" s="113"/>
      <c r="H7" s="3" t="s">
        <v>27</v>
      </c>
      <c r="I7" s="3" t="s">
        <v>28</v>
      </c>
      <c r="J7" s="111"/>
      <c r="K7" s="111"/>
      <c r="L7" s="113"/>
      <c r="M7" s="5" t="s">
        <v>29</v>
      </c>
      <c r="N7" s="5" t="s">
        <v>30</v>
      </c>
      <c r="O7" s="5" t="s">
        <v>31</v>
      </c>
      <c r="P7" s="113"/>
      <c r="Q7" s="115"/>
      <c r="R7" s="5" t="s">
        <v>32</v>
      </c>
      <c r="S7" s="5" t="s">
        <v>33</v>
      </c>
      <c r="T7" s="5" t="s">
        <v>34</v>
      </c>
      <c r="U7" s="111"/>
      <c r="V7" s="5" t="s">
        <v>35</v>
      </c>
      <c r="W7" s="5" t="s">
        <v>36</v>
      </c>
      <c r="X7" s="5" t="s">
        <v>37</v>
      </c>
      <c r="Y7" s="111"/>
      <c r="Z7" s="5" t="s">
        <v>38</v>
      </c>
      <c r="AA7" s="5" t="s">
        <v>39</v>
      </c>
      <c r="AB7" s="5" t="s">
        <v>40</v>
      </c>
      <c r="AC7" s="111"/>
      <c r="AD7" s="5" t="s">
        <v>41</v>
      </c>
      <c r="AE7" s="5" t="s">
        <v>42</v>
      </c>
      <c r="AF7" s="5" t="s">
        <v>43</v>
      </c>
      <c r="AG7" s="111"/>
      <c r="AH7" s="111"/>
      <c r="AI7" s="7" t="s">
        <v>44</v>
      </c>
      <c r="AJ7" s="7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24" t="s">
        <v>46</v>
      </c>
      <c r="B8" s="125"/>
      <c r="C8" s="125"/>
      <c r="D8" s="125"/>
      <c r="E8" s="126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27">
        <v>3500000</v>
      </c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IF(ISERROR(AH9/$AH$77),"-",AH9/$AH$77)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28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x14ac:dyDescent="0.25">
      <c r="A11" s="117" t="s">
        <v>47</v>
      </c>
      <c r="B11" s="118"/>
      <c r="C11" s="119"/>
      <c r="D11" s="119"/>
      <c r="E11" s="119"/>
      <c r="F11" s="119"/>
      <c r="G11" s="119"/>
      <c r="H11" s="119"/>
      <c r="I11" s="120"/>
      <c r="J11" s="33">
        <f>SUM(J9:J10)</f>
        <v>3500000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IF(ISERROR(AH11/$AH$77),0,AH11/$AH$77)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9" t="s">
        <v>48</v>
      </c>
      <c r="B12" s="130"/>
      <c r="C12" s="130"/>
      <c r="D12" s="130"/>
      <c r="E12" s="131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32">
        <v>3500000</v>
      </c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IF(ISERROR(AH13/$AH$77),"-",AH13/$AH$77)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33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x14ac:dyDescent="0.25">
      <c r="A15" s="117" t="s">
        <v>49</v>
      </c>
      <c r="B15" s="118"/>
      <c r="C15" s="119"/>
      <c r="D15" s="119"/>
      <c r="E15" s="119"/>
      <c r="F15" s="119"/>
      <c r="G15" s="119"/>
      <c r="H15" s="119"/>
      <c r="I15" s="120"/>
      <c r="J15" s="33">
        <f>SUM(J13:J14)</f>
        <v>3500000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IF(ISERROR(AH15/$AH$77),0,AH15/$AH$77)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9" t="s">
        <v>50</v>
      </c>
      <c r="B16" s="130"/>
      <c r="C16" s="130"/>
      <c r="D16" s="130"/>
      <c r="E16" s="131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27">
        <v>3500000</v>
      </c>
      <c r="K17" s="23">
        <v>1896501</v>
      </c>
      <c r="L17" s="22" t="s">
        <v>304</v>
      </c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IF(ISERROR(AH17/$AH$77),"-",AH17/$AH$77)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28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x14ac:dyDescent="0.25">
      <c r="A19" s="117" t="s">
        <v>51</v>
      </c>
      <c r="B19" s="118"/>
      <c r="C19" s="119"/>
      <c r="D19" s="119"/>
      <c r="E19" s="119"/>
      <c r="F19" s="119"/>
      <c r="G19" s="119"/>
      <c r="H19" s="119"/>
      <c r="I19" s="120"/>
      <c r="J19" s="33">
        <f>SUM(J17:J18)</f>
        <v>3500000</v>
      </c>
      <c r="K19" s="33">
        <f>SUM(K17:K18)</f>
        <v>1896501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IF(ISERROR(AH19/$AH$77),0,AH19/$AH$77)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9" t="s">
        <v>52</v>
      </c>
      <c r="B20" s="130"/>
      <c r="C20" s="130"/>
      <c r="D20" s="130"/>
      <c r="E20" s="131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27">
        <v>3500000</v>
      </c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IF(ISERROR(AH21/$AH$77),"-",AH21/$AH$77)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28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x14ac:dyDescent="0.25">
      <c r="A23" s="117" t="s">
        <v>53</v>
      </c>
      <c r="B23" s="118"/>
      <c r="C23" s="119"/>
      <c r="D23" s="119"/>
      <c r="E23" s="119"/>
      <c r="F23" s="119"/>
      <c r="G23" s="119"/>
      <c r="H23" s="119"/>
      <c r="I23" s="120"/>
      <c r="J23" s="33">
        <f>SUM(J21:J22)</f>
        <v>3500000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IF(ISERROR(AH23/$AH$77),0,AH23/$AH$77)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9" t="s">
        <v>54</v>
      </c>
      <c r="B24" s="130"/>
      <c r="C24" s="130"/>
      <c r="D24" s="130"/>
      <c r="E24" s="131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27">
        <v>3500000</v>
      </c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IF(ISERROR(AH25/$AH$77),"-",AH25/$AH$77)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28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x14ac:dyDescent="0.25">
      <c r="A27" s="117" t="s">
        <v>55</v>
      </c>
      <c r="B27" s="118"/>
      <c r="C27" s="119"/>
      <c r="D27" s="119"/>
      <c r="E27" s="119"/>
      <c r="F27" s="119"/>
      <c r="G27" s="119"/>
      <c r="H27" s="119"/>
      <c r="I27" s="120"/>
      <c r="J27" s="33">
        <f>SUM(J25:J26)</f>
        <v>3500000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IF(ISERROR(AH27/$AH$77),0,AH27/$AH$77)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9" t="s">
        <v>56</v>
      </c>
      <c r="B28" s="130"/>
      <c r="C28" s="130"/>
      <c r="D28" s="130"/>
      <c r="E28" s="131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27">
        <v>3500000</v>
      </c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IF(ISERROR(AH29/$AH$77),"-",AH29/$AH$77)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28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x14ac:dyDescent="0.25">
      <c r="A31" s="117" t="s">
        <v>57</v>
      </c>
      <c r="B31" s="118"/>
      <c r="C31" s="119"/>
      <c r="D31" s="119"/>
      <c r="E31" s="119"/>
      <c r="F31" s="119"/>
      <c r="G31" s="119"/>
      <c r="H31" s="119"/>
      <c r="I31" s="120"/>
      <c r="J31" s="33">
        <f>SUM(J29:J30)</f>
        <v>3500000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IF(ISERROR(AH31/$AH$77),0,AH31/$AH$77)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9" t="s">
        <v>58</v>
      </c>
      <c r="B32" s="130"/>
      <c r="C32" s="130"/>
      <c r="D32" s="130"/>
      <c r="E32" s="131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27">
        <v>3500000</v>
      </c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IF(ISERROR(AH33/$AH$77),"-",AH33/$AH$77)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28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x14ac:dyDescent="0.25">
      <c r="A35" s="117" t="s">
        <v>59</v>
      </c>
      <c r="B35" s="118"/>
      <c r="C35" s="119"/>
      <c r="D35" s="119"/>
      <c r="E35" s="119"/>
      <c r="F35" s="119"/>
      <c r="G35" s="119"/>
      <c r="H35" s="119"/>
      <c r="I35" s="120"/>
      <c r="J35" s="33">
        <f>SUM(J33:J34)</f>
        <v>3500000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IF(ISERROR(AH35/$AH$77),0,AH35/$AH$77)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9" t="s">
        <v>60</v>
      </c>
      <c r="B36" s="130"/>
      <c r="C36" s="130"/>
      <c r="D36" s="130"/>
      <c r="E36" s="131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27">
        <v>3500000</v>
      </c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28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x14ac:dyDescent="0.25">
      <c r="A39" s="117" t="s">
        <v>61</v>
      </c>
      <c r="B39" s="118"/>
      <c r="C39" s="119"/>
      <c r="D39" s="119"/>
      <c r="E39" s="119"/>
      <c r="F39" s="119"/>
      <c r="G39" s="119"/>
      <c r="H39" s="119"/>
      <c r="I39" s="120"/>
      <c r="J39" s="33">
        <f>SUM(J37:J38)</f>
        <v>3500000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9" t="s">
        <v>62</v>
      </c>
      <c r="B40" s="130"/>
      <c r="C40" s="130"/>
      <c r="D40" s="130"/>
      <c r="E40" s="131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27">
        <v>3500000</v>
      </c>
      <c r="K41" s="45">
        <v>791000</v>
      </c>
      <c r="L41" s="22" t="s">
        <v>304</v>
      </c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>
        <v>791000</v>
      </c>
      <c r="Y41" s="25">
        <f>SUM(V41:X41)</f>
        <v>791000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791000</v>
      </c>
      <c r="AI41" s="26">
        <f>IF(ISERROR(AH41/J41),0,AH41/J41)</f>
        <v>0.22600000000000001</v>
      </c>
      <c r="AJ41" s="27">
        <f>IF(ISERROR(AH41/$AH$77),"-",AH41/$AH$77)</f>
        <v>1.0841714828688981E-2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28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x14ac:dyDescent="0.25">
      <c r="A43" s="117" t="s">
        <v>63</v>
      </c>
      <c r="B43" s="118"/>
      <c r="C43" s="119"/>
      <c r="D43" s="119"/>
      <c r="E43" s="119"/>
      <c r="F43" s="119"/>
      <c r="G43" s="119"/>
      <c r="H43" s="119"/>
      <c r="I43" s="120"/>
      <c r="J43" s="33">
        <f>SUM(J41:J42)</f>
        <v>3500000</v>
      </c>
      <c r="K43" s="33">
        <f>SUM(K41:K42)</f>
        <v>791000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791000</v>
      </c>
      <c r="Y43" s="33">
        <f t="shared" si="8"/>
        <v>791000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791000</v>
      </c>
      <c r="AI43" s="36">
        <f>IF(ISERROR(AH43/J43),0,AH43/J43)</f>
        <v>0.22600000000000001</v>
      </c>
      <c r="AJ43" s="36">
        <f>IF(ISERROR(AH43/$AH$77),0,AH43/$AH$77)</f>
        <v>1.0841714828688981E-2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9" t="s">
        <v>64</v>
      </c>
      <c r="B44" s="130"/>
      <c r="C44" s="130"/>
      <c r="D44" s="130"/>
      <c r="E44" s="131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27">
        <v>3500000</v>
      </c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IF(ISERROR(AH45/$AH$77),"-",AH45/$AH$77)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28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x14ac:dyDescent="0.25">
      <c r="A47" s="117" t="s">
        <v>65</v>
      </c>
      <c r="B47" s="118"/>
      <c r="C47" s="119"/>
      <c r="D47" s="119"/>
      <c r="E47" s="119"/>
      <c r="F47" s="119"/>
      <c r="G47" s="119"/>
      <c r="H47" s="119"/>
      <c r="I47" s="120"/>
      <c r="J47" s="33">
        <f>SUM(J45:J46)</f>
        <v>3500000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IF(ISERROR(AH47/$AH$77),0,AH47/$AH$77)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9" t="s">
        <v>66</v>
      </c>
      <c r="B48" s="130"/>
      <c r="C48" s="130"/>
      <c r="D48" s="130"/>
      <c r="E48" s="131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27">
        <v>3500000</v>
      </c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28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x14ac:dyDescent="0.25">
      <c r="A51" s="134" t="s">
        <v>67</v>
      </c>
      <c r="B51" s="134"/>
      <c r="C51" s="134"/>
      <c r="D51" s="134"/>
      <c r="E51" s="134"/>
      <c r="F51" s="134"/>
      <c r="G51" s="134"/>
      <c r="H51" s="134"/>
      <c r="I51" s="134"/>
      <c r="J51" s="33">
        <f>J49</f>
        <v>3500000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35" t="s">
        <v>68</v>
      </c>
      <c r="B52" s="136"/>
      <c r="C52" s="136"/>
      <c r="D52" s="136"/>
      <c r="E52" s="137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27">
        <v>3500000</v>
      </c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28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x14ac:dyDescent="0.25">
      <c r="A55" s="117" t="s">
        <v>69</v>
      </c>
      <c r="B55" s="119"/>
      <c r="C55" s="119"/>
      <c r="D55" s="119"/>
      <c r="E55" s="119"/>
      <c r="F55" s="119"/>
      <c r="G55" s="119"/>
      <c r="H55" s="119"/>
      <c r="I55" s="120"/>
      <c r="J55" s="33">
        <f>SUM(J53:J54)</f>
        <v>3500000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9" t="s">
        <v>70</v>
      </c>
      <c r="B56" s="130"/>
      <c r="C56" s="130"/>
      <c r="D56" s="130"/>
      <c r="E56" s="131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27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IF(ISERROR(AH57/$AH$77),"-",AH57/$AH$77)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28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IF(ISERROR(AH58/$AH$77),"-",AH58/$AH$77)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x14ac:dyDescent="0.25">
      <c r="A59" s="117" t="s">
        <v>71</v>
      </c>
      <c r="B59" s="119"/>
      <c r="C59" s="119"/>
      <c r="D59" s="119"/>
      <c r="E59" s="119"/>
      <c r="F59" s="119"/>
      <c r="G59" s="119"/>
      <c r="H59" s="119"/>
      <c r="I59" s="120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IF(ISERROR(AH59/$AH$77),0,AH59/$AH$77)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9" t="s">
        <v>72</v>
      </c>
      <c r="B60" s="130"/>
      <c r="C60" s="130"/>
      <c r="D60" s="130"/>
      <c r="E60" s="131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27">
        <v>3500000</v>
      </c>
      <c r="K61" s="23">
        <v>3490026</v>
      </c>
      <c r="L61" s="22" t="s">
        <v>304</v>
      </c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IF(ISERROR(AH61/$AH$77),"-",AH61/$AH$77)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28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x14ac:dyDescent="0.25">
      <c r="A63" s="117" t="s">
        <v>73</v>
      </c>
      <c r="B63" s="119"/>
      <c r="C63" s="119"/>
      <c r="D63" s="119"/>
      <c r="E63" s="119"/>
      <c r="F63" s="119"/>
      <c r="G63" s="119"/>
      <c r="H63" s="119"/>
      <c r="I63" s="120"/>
      <c r="J63" s="33">
        <f>SUM(J61:J62)</f>
        <v>3500000</v>
      </c>
      <c r="K63" s="33">
        <f>SUM(K61:K62)</f>
        <v>3490026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IF(ISERROR(AH63/$AH$77),0,AH63/$AH$77)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9" t="s">
        <v>290</v>
      </c>
      <c r="B64" s="130"/>
      <c r="C64" s="130"/>
      <c r="D64" s="130"/>
      <c r="E64" s="131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customHeight="1" outlineLevel="1" x14ac:dyDescent="0.25">
      <c r="A65" s="18"/>
      <c r="B65" s="19"/>
      <c r="C65" s="20"/>
      <c r="D65" s="21"/>
      <c r="E65" s="22"/>
      <c r="F65" s="22"/>
      <c r="G65" s="22"/>
      <c r="H65" s="21"/>
      <c r="I65" s="21"/>
      <c r="J65" s="127">
        <v>3500000</v>
      </c>
      <c r="K65" s="23">
        <v>1651666</v>
      </c>
      <c r="L65" s="22" t="s">
        <v>304</v>
      </c>
      <c r="M65" s="24"/>
      <c r="N65" s="24"/>
      <c r="O65" s="24"/>
      <c r="P65" s="22"/>
      <c r="Q65" s="22"/>
      <c r="R65" s="24"/>
      <c r="S65" s="24"/>
      <c r="T65" s="24"/>
      <c r="U65" s="25"/>
      <c r="V65" s="24"/>
      <c r="W65" s="24"/>
      <c r="X65" s="24">
        <v>561680</v>
      </c>
      <c r="Y65" s="25">
        <f t="shared" ref="Y65:Y66" si="14">SUM(V65:X65)</f>
        <v>561680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 t="shared" ref="AH65:AH66" si="15">SUM(U65,Y65,AC65,AG65)</f>
        <v>561680</v>
      </c>
      <c r="AI65" s="26">
        <f t="shared" ref="AI65:AI66" si="16">IF(ISERROR(AH65/J65),0,AH65/J65)</f>
        <v>0.16048000000000001</v>
      </c>
      <c r="AJ65" s="27">
        <f t="shared" ref="AJ65:AJ66" si="17">IF(ISERROR(AH65/$AH$77),"-",AH65/$AH$77)</f>
        <v>7.6985769721593265E-3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8"/>
      <c r="B66" s="19"/>
      <c r="C66" s="28"/>
      <c r="D66" s="29"/>
      <c r="E66" s="30"/>
      <c r="F66" s="30"/>
      <c r="G66" s="30"/>
      <c r="H66" s="29"/>
      <c r="I66" s="29"/>
      <c r="J66" s="128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/>
      <c r="V66" s="24"/>
      <c r="W66" s="24"/>
      <c r="X66" s="24"/>
      <c r="Y66" s="25">
        <f t="shared" si="14"/>
        <v>0</v>
      </c>
      <c r="Z66" s="24"/>
      <c r="AA66" s="24"/>
      <c r="AB66" s="24"/>
      <c r="AC66" s="25"/>
      <c r="AD66" s="24"/>
      <c r="AE66" s="24"/>
      <c r="AF66" s="24"/>
      <c r="AG66" s="25"/>
      <c r="AH66" s="25">
        <f t="shared" si="15"/>
        <v>0</v>
      </c>
      <c r="AI66" s="26">
        <f t="shared" si="16"/>
        <v>0</v>
      </c>
      <c r="AJ66" s="27">
        <f t="shared" si="17"/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x14ac:dyDescent="0.25">
      <c r="A67" s="117" t="s">
        <v>302</v>
      </c>
      <c r="B67" s="119"/>
      <c r="C67" s="119"/>
      <c r="D67" s="119"/>
      <c r="E67" s="119"/>
      <c r="F67" s="119"/>
      <c r="G67" s="119"/>
      <c r="H67" s="119"/>
      <c r="I67" s="120"/>
      <c r="J67" s="33">
        <f>+J65</f>
        <v>3500000</v>
      </c>
      <c r="K67" s="33">
        <f>+SUM(K65:K66)</f>
        <v>1651666</v>
      </c>
      <c r="L67" s="32"/>
      <c r="M67" s="33"/>
      <c r="N67" s="33"/>
      <c r="O67" s="33"/>
      <c r="P67" s="34"/>
      <c r="Q67" s="35"/>
      <c r="R67" s="33"/>
      <c r="S67" s="33"/>
      <c r="T67" s="33"/>
      <c r="U67" s="33">
        <f t="shared" ref="U67:AJ67" si="18">+SUM(U65:U66)</f>
        <v>0</v>
      </c>
      <c r="V67" s="33">
        <f t="shared" si="18"/>
        <v>0</v>
      </c>
      <c r="W67" s="33">
        <f t="shared" si="18"/>
        <v>0</v>
      </c>
      <c r="X67" s="33">
        <f t="shared" si="18"/>
        <v>561680</v>
      </c>
      <c r="Y67" s="33">
        <f t="shared" si="18"/>
        <v>561680</v>
      </c>
      <c r="Z67" s="33">
        <f t="shared" si="18"/>
        <v>0</v>
      </c>
      <c r="AA67" s="33">
        <f t="shared" si="18"/>
        <v>0</v>
      </c>
      <c r="AB67" s="33">
        <f t="shared" si="18"/>
        <v>0</v>
      </c>
      <c r="AC67" s="33">
        <f t="shared" si="18"/>
        <v>0</v>
      </c>
      <c r="AD67" s="33">
        <f t="shared" si="18"/>
        <v>0</v>
      </c>
      <c r="AE67" s="33">
        <f t="shared" si="18"/>
        <v>0</v>
      </c>
      <c r="AF67" s="33">
        <f t="shared" si="18"/>
        <v>0</v>
      </c>
      <c r="AG67" s="33">
        <f t="shared" si="18"/>
        <v>0</v>
      </c>
      <c r="AH67" s="33">
        <f t="shared" si="18"/>
        <v>561680</v>
      </c>
      <c r="AI67" s="33">
        <f t="shared" si="18"/>
        <v>0.16048000000000001</v>
      </c>
      <c r="AJ67" s="33">
        <f t="shared" si="18"/>
        <v>7.6985769721593265E-3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9" t="s">
        <v>74</v>
      </c>
      <c r="B68" s="130"/>
      <c r="C68" s="130"/>
      <c r="D68" s="130"/>
      <c r="E68" s="131"/>
      <c r="F68" s="9"/>
      <c r="G68" s="10"/>
      <c r="H68" s="11"/>
      <c r="I68" s="11"/>
      <c r="J68" s="12"/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2.75" customHeight="1" outlineLevel="1" x14ac:dyDescent="0.25">
      <c r="A69" s="18">
        <v>1</v>
      </c>
      <c r="B69" s="19"/>
      <c r="C69" s="20"/>
      <c r="D69" s="21"/>
      <c r="E69" s="22"/>
      <c r="F69" s="22"/>
      <c r="G69" s="22"/>
      <c r="H69" s="21"/>
      <c r="I69" s="21"/>
      <c r="J69" s="127">
        <v>3500000</v>
      </c>
      <c r="K69" s="23">
        <v>3499998</v>
      </c>
      <c r="L69" s="22" t="s">
        <v>304</v>
      </c>
      <c r="M69" s="24"/>
      <c r="N69" s="24"/>
      <c r="O69" s="24"/>
      <c r="P69" s="22"/>
      <c r="Q69" s="22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/>
      <c r="AF69" s="24"/>
      <c r="AG69" s="25">
        <f>SUM(AD69:AF69)</f>
        <v>0</v>
      </c>
      <c r="AH69" s="25">
        <f>SUM(U69,Y69,AC69,AG69)</f>
        <v>0</v>
      </c>
      <c r="AI69" s="26">
        <f>IF(ISERROR(AH69/J69),0,AH69/J69)</f>
        <v>0</v>
      </c>
      <c r="AJ69" s="27">
        <f>IF(ISERROR(AH69/$AH$77),"-",AH69/$AH$77)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8">
        <v>2</v>
      </c>
      <c r="B70" s="19"/>
      <c r="C70" s="28"/>
      <c r="D70" s="29"/>
      <c r="E70" s="30"/>
      <c r="F70" s="30"/>
      <c r="G70" s="30"/>
      <c r="H70" s="29"/>
      <c r="I70" s="29"/>
      <c r="J70" s="128"/>
      <c r="K70" s="31"/>
      <c r="L70" s="30"/>
      <c r="M70" s="24"/>
      <c r="N70" s="24"/>
      <c r="O70" s="24"/>
      <c r="P70" s="30"/>
      <c r="Q70" s="30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/>
      <c r="AF70" s="24"/>
      <c r="AG70" s="25">
        <f>SUM(AD70:AF70)</f>
        <v>0</v>
      </c>
      <c r="AH70" s="25">
        <f>SUM(U70,Y70,AC70,AG70)</f>
        <v>0</v>
      </c>
      <c r="AI70" s="26">
        <f>IF(ISERROR(AH70/J70),0,AH70/J70)</f>
        <v>0</v>
      </c>
      <c r="AJ70" s="27">
        <f>IF(ISERROR(AH70/$AH$77),"-",AH70/$AH$77)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17" t="s">
        <v>75</v>
      </c>
      <c r="B71" s="119"/>
      <c r="C71" s="119"/>
      <c r="D71" s="119"/>
      <c r="E71" s="119"/>
      <c r="F71" s="119"/>
      <c r="G71" s="119"/>
      <c r="H71" s="119"/>
      <c r="I71" s="120"/>
      <c r="J71" s="33">
        <f>SUM(J69:J70)</f>
        <v>3500000</v>
      </c>
      <c r="K71" s="33">
        <f>SUM(K69:K70)</f>
        <v>3499998</v>
      </c>
      <c r="L71" s="32"/>
      <c r="M71" s="33">
        <f>SUM(M69:M70)</f>
        <v>0</v>
      </c>
      <c r="N71" s="33">
        <f>SUM(N69:N70)</f>
        <v>0</v>
      </c>
      <c r="O71" s="33">
        <f>SUM(O69:O70)</f>
        <v>0</v>
      </c>
      <c r="P71" s="34"/>
      <c r="Q71" s="35"/>
      <c r="R71" s="33">
        <f t="shared" ref="R71:AH71" si="19">SUM(R69:R70)</f>
        <v>0</v>
      </c>
      <c r="S71" s="33">
        <f t="shared" si="19"/>
        <v>0</v>
      </c>
      <c r="T71" s="33">
        <f t="shared" si="19"/>
        <v>0</v>
      </c>
      <c r="U71" s="33">
        <f t="shared" si="19"/>
        <v>0</v>
      </c>
      <c r="V71" s="33">
        <f t="shared" si="19"/>
        <v>0</v>
      </c>
      <c r="W71" s="33">
        <f t="shared" si="19"/>
        <v>0</v>
      </c>
      <c r="X71" s="33">
        <f t="shared" si="19"/>
        <v>0</v>
      </c>
      <c r="Y71" s="33">
        <f t="shared" si="19"/>
        <v>0</v>
      </c>
      <c r="Z71" s="33">
        <f t="shared" si="19"/>
        <v>0</v>
      </c>
      <c r="AA71" s="33">
        <f t="shared" si="19"/>
        <v>0</v>
      </c>
      <c r="AB71" s="33">
        <f t="shared" si="19"/>
        <v>0</v>
      </c>
      <c r="AC71" s="33">
        <f t="shared" si="19"/>
        <v>0</v>
      </c>
      <c r="AD71" s="33">
        <f t="shared" si="19"/>
        <v>0</v>
      </c>
      <c r="AE71" s="33">
        <f t="shared" si="19"/>
        <v>0</v>
      </c>
      <c r="AF71" s="33">
        <f t="shared" si="19"/>
        <v>0</v>
      </c>
      <c r="AG71" s="33">
        <f t="shared" si="19"/>
        <v>0</v>
      </c>
      <c r="AH71" s="33">
        <f t="shared" si="19"/>
        <v>0</v>
      </c>
      <c r="AI71" s="36">
        <f>IF(ISERROR(AH71/J71),0,AH71/J71)</f>
        <v>0</v>
      </c>
      <c r="AJ71" s="36">
        <f>IF(ISERROR(AH71/$AH$77),0,AH71/$AH$77)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x14ac:dyDescent="0.25">
      <c r="A72" s="129" t="s">
        <v>76</v>
      </c>
      <c r="B72" s="130"/>
      <c r="C72" s="130"/>
      <c r="D72" s="130"/>
      <c r="E72" s="131"/>
      <c r="F72" s="9"/>
      <c r="G72" s="10"/>
      <c r="H72" s="11"/>
      <c r="I72" s="11"/>
      <c r="J72" s="127">
        <v>1361581000</v>
      </c>
      <c r="K72" s="13"/>
      <c r="L72" s="14"/>
      <c r="M72" s="15"/>
      <c r="N72" s="15"/>
      <c r="O72" s="15"/>
      <c r="P72" s="10"/>
      <c r="Q72" s="16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7"/>
      <c r="AJ72" s="17"/>
    </row>
    <row r="73" spans="1:106" ht="15.75" customHeight="1" outlineLevel="1" x14ac:dyDescent="0.25">
      <c r="A73" s="19">
        <v>1</v>
      </c>
      <c r="B73" s="19"/>
      <c r="C73" s="50"/>
      <c r="D73" s="51"/>
      <c r="E73" s="68"/>
      <c r="F73" s="69"/>
      <c r="G73" s="70"/>
      <c r="H73" s="53"/>
      <c r="I73" s="55"/>
      <c r="J73" s="141"/>
      <c r="K73" s="71">
        <v>79902144</v>
      </c>
      <c r="L73" s="59" t="s">
        <v>303</v>
      </c>
      <c r="M73" s="47"/>
      <c r="N73" s="72"/>
      <c r="O73" s="47"/>
      <c r="P73" s="73"/>
      <c r="Q73" s="73"/>
      <c r="R73" s="24"/>
      <c r="S73" s="24">
        <v>13317024</v>
      </c>
      <c r="T73" s="24">
        <v>6658512</v>
      </c>
      <c r="U73" s="25">
        <f>SUM(R73:T73)</f>
        <v>19975536</v>
      </c>
      <c r="V73" s="24">
        <v>6658512</v>
      </c>
      <c r="W73" s="24">
        <v>6658512</v>
      </c>
      <c r="X73" s="24">
        <v>6658512</v>
      </c>
      <c r="Y73" s="25">
        <f>SUM(V73:X73)</f>
        <v>19975536</v>
      </c>
      <c r="Z73" s="24"/>
      <c r="AA73" s="24"/>
      <c r="AB73" s="24"/>
      <c r="AC73" s="25">
        <f>SUM(Z73:AB73)</f>
        <v>0</v>
      </c>
      <c r="AD73" s="24"/>
      <c r="AE73" s="24">
        <v>0</v>
      </c>
      <c r="AF73" s="24">
        <v>0</v>
      </c>
      <c r="AG73" s="25">
        <f>SUM(AD73:AF73)</f>
        <v>0</v>
      </c>
      <c r="AH73" s="25">
        <f>SUM(U73,Y73,AC73,AG73)</f>
        <v>39951072</v>
      </c>
      <c r="AI73" s="26">
        <f>IF(ISERROR(AH73/J72),0,AH73/J72)</f>
        <v>2.9341678533998345E-2</v>
      </c>
      <c r="AJ73" s="27">
        <f>IF(ISERROR(AH73/$AH$77),"-",AH73/$AH$77)</f>
        <v>0.54758297057448946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9">
        <v>2</v>
      </c>
      <c r="B74" s="19"/>
      <c r="C74" s="50"/>
      <c r="D74" s="51"/>
      <c r="E74" s="68"/>
      <c r="F74" s="69"/>
      <c r="G74" s="70"/>
      <c r="H74" s="53"/>
      <c r="I74" s="55"/>
      <c r="J74" s="141"/>
      <c r="K74" s="71">
        <f>38840004+100840854</f>
        <v>139680858</v>
      </c>
      <c r="L74" s="59" t="s">
        <v>304</v>
      </c>
      <c r="M74" s="47"/>
      <c r="N74" s="72"/>
      <c r="O74" s="47"/>
      <c r="P74" s="73"/>
      <c r="Q74" s="73"/>
      <c r="R74" s="24"/>
      <c r="S74" s="24">
        <v>559040</v>
      </c>
      <c r="T74" s="24">
        <v>209512</v>
      </c>
      <c r="U74" s="25">
        <f>SUM(R74:T74)</f>
        <v>768552</v>
      </c>
      <c r="V74" s="24">
        <v>389340</v>
      </c>
      <c r="W74" s="24">
        <f>88800+29040854</f>
        <v>29129654</v>
      </c>
      <c r="X74" s="24">
        <f>11040+1356600</f>
        <v>1367640</v>
      </c>
      <c r="Y74" s="25">
        <f>SUM(V74:X74)</f>
        <v>30886634</v>
      </c>
      <c r="Z74" s="24"/>
      <c r="AA74" s="24"/>
      <c r="AB74" s="24"/>
      <c r="AC74" s="25">
        <f>SUM(Z74:AB74)</f>
        <v>0</v>
      </c>
      <c r="AD74" s="24"/>
      <c r="AE74" s="24">
        <v>0</v>
      </c>
      <c r="AF74" s="24">
        <v>0</v>
      </c>
      <c r="AG74" s="25">
        <f>SUM(AD74:AF74)</f>
        <v>0</v>
      </c>
      <c r="AH74" s="25">
        <f>SUM(U74,Y74,AC74,AG74)</f>
        <v>31655186</v>
      </c>
      <c r="AI74" s="26">
        <f>IF(ISERROR(AH74/J72),0,AH74/J72)</f>
        <v>2.3248845276189957E-2</v>
      </c>
      <c r="AJ74" s="27">
        <f>IF(ISERROR(AH74/$AH$77),"-",AH74/$AH$77)</f>
        <v>0.43387673762466222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9">
        <v>3</v>
      </c>
      <c r="B75" s="19"/>
      <c r="C75" s="50"/>
      <c r="D75" s="51"/>
      <c r="E75" s="68"/>
      <c r="F75" s="69"/>
      <c r="G75" s="70"/>
      <c r="H75" s="53"/>
      <c r="I75" s="55"/>
      <c r="J75" s="128"/>
      <c r="K75" s="71">
        <v>900000000</v>
      </c>
      <c r="L75" s="59" t="s">
        <v>894</v>
      </c>
      <c r="M75" s="47"/>
      <c r="N75" s="72"/>
      <c r="O75" s="47"/>
      <c r="P75" s="73"/>
      <c r="Q75" s="73"/>
      <c r="R75" s="24"/>
      <c r="S75" s="24"/>
      <c r="T75" s="24"/>
      <c r="U75" s="25">
        <f>SUM(R75:T75)</f>
        <v>0</v>
      </c>
      <c r="V75" s="24"/>
      <c r="W75" s="24"/>
      <c r="X75" s="24"/>
      <c r="Y75" s="25">
        <f>SUM(V75:X75)</f>
        <v>0</v>
      </c>
      <c r="Z75" s="24"/>
      <c r="AA75" s="24"/>
      <c r="AB75" s="24"/>
      <c r="AC75" s="25">
        <f>SUM(Z75:AB75)</f>
        <v>0</v>
      </c>
      <c r="AD75" s="24"/>
      <c r="AE75" s="24">
        <v>0</v>
      </c>
      <c r="AF75" s="24">
        <v>0</v>
      </c>
      <c r="AG75" s="25">
        <f>SUM(AD75:AF75)</f>
        <v>0</v>
      </c>
      <c r="AH75" s="25">
        <f>SUM(U75,Y75,AC75,AG75)</f>
        <v>0</v>
      </c>
      <c r="AI75" s="26">
        <f>IF(ISERROR(AH75/J73),0,AH75/J73)</f>
        <v>0</v>
      </c>
      <c r="AJ75" s="27">
        <f>IF(ISERROR(AH75/$AH$77),"-",AH75/$AH$77)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37" customFormat="1" ht="12.75" customHeight="1" x14ac:dyDescent="0.25">
      <c r="A76" s="129" t="s">
        <v>79</v>
      </c>
      <c r="B76" s="130"/>
      <c r="C76" s="130"/>
      <c r="D76" s="130"/>
      <c r="E76" s="131"/>
      <c r="F76" s="129"/>
      <c r="G76" s="130"/>
      <c r="H76" s="130"/>
      <c r="I76" s="130"/>
      <c r="J76" s="74">
        <f>J72</f>
        <v>1361581000</v>
      </c>
      <c r="K76" s="74">
        <f>SUM(K73:K75)</f>
        <v>1119583002</v>
      </c>
      <c r="L76" s="75"/>
      <c r="M76" s="74">
        <f>SUM(M73:M73)</f>
        <v>0</v>
      </c>
      <c r="N76" s="74">
        <f>SUM(N73:N73)</f>
        <v>0</v>
      </c>
      <c r="O76" s="74">
        <f>SUM(O73:O73)</f>
        <v>0</v>
      </c>
      <c r="P76" s="76"/>
      <c r="Q76" s="38"/>
      <c r="R76" s="74">
        <f t="shared" ref="R76" si="20">SUM(R73:R73)</f>
        <v>0</v>
      </c>
      <c r="S76" s="74">
        <f>SUM(S73:S75)</f>
        <v>13876064</v>
      </c>
      <c r="T76" s="74">
        <f t="shared" ref="T76:AH76" si="21">SUM(T73:T75)</f>
        <v>6868024</v>
      </c>
      <c r="U76" s="74">
        <f t="shared" si="21"/>
        <v>20744088</v>
      </c>
      <c r="V76" s="74">
        <f t="shared" si="21"/>
        <v>7047852</v>
      </c>
      <c r="W76" s="74">
        <f t="shared" si="21"/>
        <v>35788166</v>
      </c>
      <c r="X76" s="74">
        <f>SUM(X73:X75)</f>
        <v>8026152</v>
      </c>
      <c r="Y76" s="74">
        <f t="shared" si="21"/>
        <v>50862170</v>
      </c>
      <c r="Z76" s="74">
        <f t="shared" si="21"/>
        <v>0</v>
      </c>
      <c r="AA76" s="74">
        <f t="shared" si="21"/>
        <v>0</v>
      </c>
      <c r="AB76" s="74">
        <f t="shared" si="21"/>
        <v>0</v>
      </c>
      <c r="AC76" s="74">
        <f t="shared" si="21"/>
        <v>0</v>
      </c>
      <c r="AD76" s="74">
        <f t="shared" si="21"/>
        <v>0</v>
      </c>
      <c r="AE76" s="74">
        <f t="shared" si="21"/>
        <v>0</v>
      </c>
      <c r="AF76" s="74">
        <f t="shared" si="21"/>
        <v>0</v>
      </c>
      <c r="AG76" s="74">
        <f t="shared" si="21"/>
        <v>0</v>
      </c>
      <c r="AH76" s="74">
        <f t="shared" si="21"/>
        <v>71606258</v>
      </c>
      <c r="AI76" s="77">
        <f>IF(ISERROR(AH76/J76),0,AH76/J76)</f>
        <v>5.2590523810188305E-2</v>
      </c>
      <c r="AJ76" s="77">
        <f>IF(ISERROR(AH76/$AH$77),0,AH76/$AH$77)</f>
        <v>0.98145970819915174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78" customFormat="1" ht="15" customHeight="1" x14ac:dyDescent="0.25">
      <c r="A77" s="138" t="str">
        <f>"TOTAL ASIG."&amp;" "&amp;$A$5</f>
        <v>TOTAL ASIG. 24-03-315 "Elige Vivir Sano"</v>
      </c>
      <c r="B77" s="139"/>
      <c r="C77" s="139"/>
      <c r="D77" s="139"/>
      <c r="E77" s="139"/>
      <c r="F77" s="139"/>
      <c r="G77" s="139"/>
      <c r="H77" s="139"/>
      <c r="I77" s="140"/>
      <c r="J77" s="33">
        <f>SUM(J11,J15,J19,J23,J27,J31,J35,J39,J43,J47,J51,J55,J59,J63,J71,J76,J67)</f>
        <v>1414081000</v>
      </c>
      <c r="K77" s="33">
        <f>SUM(K11,K15,K19,K23,K27,K31,K35,K39,K43,K47,K51,K55,K59,K63,K71,K76,K67)</f>
        <v>1130912193</v>
      </c>
      <c r="L77" s="32"/>
      <c r="M77" s="33">
        <f>+M11+M15+M19+M23+M27+M31+M35+M39+M43+M47+M51+M55+M71+M59+M63+M76</f>
        <v>0</v>
      </c>
      <c r="N77" s="33">
        <f>+N11+N15+N19+N23+N27+N31+N35+N39+N43+N47+N51+N55+N71+N59+N63+N76</f>
        <v>0</v>
      </c>
      <c r="O77" s="33">
        <f>+O11+O15+O19+O23+O27+O31+O35+O39+O43+O47+O51+O55+O71+O59+O63+O76</f>
        <v>0</v>
      </c>
      <c r="P77" s="34"/>
      <c r="Q77" s="35"/>
      <c r="R77" s="33">
        <f>+R11+R15+R19+R23+R27+R31+R35+R39+R43+R47+R51+R55+R71+R59+R63+R76</f>
        <v>0</v>
      </c>
      <c r="S77" s="33">
        <f>+S11+S15+S19+S23+S27+S31+S35+S39+S43+S47+S51+S55+S71+S59+S63+S76</f>
        <v>13876064</v>
      </c>
      <c r="T77" s="33">
        <f>+T11+T15+T19+T23+T27+T31+T35+T39+T43+T47+T51+T55+T71+T59+T63+T76</f>
        <v>6868024</v>
      </c>
      <c r="U77" s="33">
        <f>SUM(U11,U15,U19,U23,U27,U31,U35,U39,U43,U47,U51,U55,U59,U63,U71,U76,U67)</f>
        <v>20744088</v>
      </c>
      <c r="V77" s="33">
        <f t="shared" ref="V77:AJ77" si="22">SUM(V11,V15,V19,V23,V27,V31,V35,V39,V43,V47,V51,V55,V59,V63,V71,V76,V67)</f>
        <v>7047852</v>
      </c>
      <c r="W77" s="33">
        <f t="shared" si="22"/>
        <v>35788166</v>
      </c>
      <c r="X77" s="33">
        <f t="shared" si="22"/>
        <v>9378832</v>
      </c>
      <c r="Y77" s="33">
        <f t="shared" si="22"/>
        <v>52214850</v>
      </c>
      <c r="Z77" s="33">
        <f t="shared" si="22"/>
        <v>0</v>
      </c>
      <c r="AA77" s="33">
        <f t="shared" si="22"/>
        <v>0</v>
      </c>
      <c r="AB77" s="33">
        <f t="shared" si="22"/>
        <v>0</v>
      </c>
      <c r="AC77" s="33">
        <f t="shared" si="22"/>
        <v>0</v>
      </c>
      <c r="AD77" s="33">
        <f t="shared" si="22"/>
        <v>0</v>
      </c>
      <c r="AE77" s="33">
        <f t="shared" si="22"/>
        <v>0</v>
      </c>
      <c r="AF77" s="33">
        <f t="shared" si="22"/>
        <v>0</v>
      </c>
      <c r="AG77" s="33">
        <f t="shared" si="22"/>
        <v>0</v>
      </c>
      <c r="AH77" s="33">
        <f t="shared" si="22"/>
        <v>72958938</v>
      </c>
      <c r="AI77" s="33">
        <f t="shared" si="22"/>
        <v>0.43907052381018835</v>
      </c>
      <c r="AJ77" s="33">
        <f t="shared" si="22"/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106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106" x14ac:dyDescent="0.25"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106" x14ac:dyDescent="0.25"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106" x14ac:dyDescent="0.25"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106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106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106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106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106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106" x14ac:dyDescent="0.25">
      <c r="A91" s="2"/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2" spans="1:106" x14ac:dyDescent="0.25">
      <c r="A92" s="2"/>
      <c r="J92" s="80"/>
      <c r="R92" s="80"/>
      <c r="S92" s="80"/>
      <c r="T92" s="80"/>
      <c r="V92" s="80"/>
      <c r="W92" s="80"/>
      <c r="X92" s="80"/>
      <c r="Z92" s="80"/>
      <c r="AA92" s="80"/>
      <c r="AB92" s="80"/>
      <c r="AD92" s="80"/>
      <c r="AE92" s="80"/>
      <c r="AF92" s="80"/>
    </row>
    <row r="93" spans="1:106" x14ac:dyDescent="0.25">
      <c r="A93" s="2"/>
      <c r="J93" s="80"/>
      <c r="R93" s="80"/>
      <c r="S93" s="80"/>
      <c r="T93" s="80"/>
      <c r="V93" s="80"/>
      <c r="W93" s="80"/>
      <c r="X93" s="80"/>
      <c r="Z93" s="80"/>
      <c r="AA93" s="80"/>
      <c r="AB93" s="80"/>
      <c r="AD93" s="80"/>
      <c r="AE93" s="80"/>
      <c r="AF93" s="80"/>
    </row>
    <row r="94" spans="1:106" x14ac:dyDescent="0.25">
      <c r="A94" s="2"/>
      <c r="J94" s="80"/>
      <c r="R94" s="80"/>
      <c r="S94" s="80"/>
      <c r="T94" s="80"/>
      <c r="V94" s="80"/>
      <c r="W94" s="80"/>
      <c r="X94" s="80"/>
      <c r="Z94" s="80"/>
      <c r="AA94" s="80"/>
      <c r="AB94" s="80"/>
      <c r="AD94" s="80"/>
      <c r="AE94" s="80"/>
      <c r="AF94" s="80"/>
    </row>
    <row r="96" spans="1:106" x14ac:dyDescent="0.25">
      <c r="E96" s="84"/>
    </row>
  </sheetData>
  <mergeCells count="81">
    <mergeCell ref="A64:E64"/>
    <mergeCell ref="J65:J66"/>
    <mergeCell ref="A67:I67"/>
    <mergeCell ref="A77:I77"/>
    <mergeCell ref="A68:E68"/>
    <mergeCell ref="J69:J70"/>
    <mergeCell ref="A71:I71"/>
    <mergeCell ref="A72:E72"/>
    <mergeCell ref="A76:E76"/>
    <mergeCell ref="F76:I76"/>
    <mergeCell ref="J72:J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AD73:AF75 R73:T75 Z73:AB75 AD65:AF65 M73:M75 V73:X75" xr:uid="{00000000-0002-0000-0400-000000000000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5" xr:uid="{00000000-0002-0000-0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N73:N75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1:L42 C42 N41 P41:Q42 P50:Q50 C49:C50 E49:G50 L49:L50 Q49 C57:C58 E57:G58 L57:L58 P57:Q58 C69:C70 E69:G70 L65 P73:Q75 E73:G75 L61:L62 L69:L70" xr:uid="{00000000-0002-0000-0400-000002000000}">
      <formula1>255</formula1>
    </dataValidation>
    <dataValidation allowBlank="1" showInputMessage="1" showErrorMessage="1" errorTitle="Sólo números" error="Sólo ingresar números sin letras_x000a_" sqref="O64:O70 O60:O62 O52:O54 O44:O46 O36:O38 O28:O30 O20:O22 O12:O14 O8:O10 O16:O18 O24:O26 O32:O34 O40:O42 O48:O50 P49 O56:O58 O72:O75" xr:uid="{00000000-0002-0000-0400-00000300000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" xr:uid="{00000000-0002-0000-0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" xr:uid="{00000000-0002-0000-0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55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827A48-A757-4F39-B548-903945BC4DE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12</vt:i4>
      </vt:variant>
    </vt:vector>
  </HeadingPairs>
  <TitlesOfParts>
    <vt:vector size="37" baseType="lpstr">
      <vt:lpstr>24-01-321 Ind. Telecentros</vt:lpstr>
      <vt:lpstr>24-01-321 Res. Telecentros</vt:lpstr>
      <vt:lpstr>24-01-322 Ind. Sub.Calefac</vt:lpstr>
      <vt:lpstr>24-01-322 Res. Sub. Calefac</vt:lpstr>
      <vt:lpstr>24-01-414 Ind. Vivienda P</vt:lpstr>
      <vt:lpstr>24-01-414 Res. Vivienda P</vt:lpstr>
      <vt:lpstr>24-01-998 Ind. N DIGNA</vt:lpstr>
      <vt:lpstr>24-01-998 Res. N DIGNA</vt:lpstr>
      <vt:lpstr>24-03-315 Ind. EVS</vt:lpstr>
      <vt:lpstr>24-03-315 Res. EVS</vt:lpstr>
      <vt:lpstr>24-03-341 Ind. RSH</vt:lpstr>
      <vt:lpstr>24-03-341 Res. RSH</vt:lpstr>
      <vt:lpstr>24-03-342 Ind. GSL</vt:lpstr>
      <vt:lpstr>24-03-342 Res. GSL</vt:lpstr>
      <vt:lpstr>24-03-349 Ind. SPE</vt:lpstr>
      <vt:lpstr>24-03-349 Res. SPE</vt:lpstr>
      <vt:lpstr>24-03-358 Ind. S Mental</vt:lpstr>
      <vt:lpstr>24-03-358 Res. S Mental</vt:lpstr>
      <vt:lpstr>24-03-409 Ind. UCAI</vt:lpstr>
      <vt:lpstr>24-03-409 Res. UCAI</vt:lpstr>
      <vt:lpstr>24-03-996 Ind. RIPS</vt:lpstr>
      <vt:lpstr>24-03-996 Res. RIPS</vt:lpstr>
      <vt:lpstr>24-07-001 Ind. OOII</vt:lpstr>
      <vt:lpstr>24-07-001 Res. OOII</vt:lpstr>
      <vt:lpstr>Hoja2</vt:lpstr>
      <vt:lpstr>'24-01-321 Ind. Telecentros'!Área_de_impresión</vt:lpstr>
      <vt:lpstr>'24-01-322 Ind. Sub.Calefac'!Área_de_impresión</vt:lpstr>
      <vt:lpstr>'24-01-414 Ind. Vivienda P'!Área_de_impresión</vt:lpstr>
      <vt:lpstr>'24-01-998 Ind. N DIGNA'!Área_de_impresión</vt:lpstr>
      <vt:lpstr>'24-03-315 Ind. EVS'!Área_de_impresión</vt:lpstr>
      <vt:lpstr>'24-03-341 Ind. RSH'!Área_de_impresión</vt:lpstr>
      <vt:lpstr>'24-03-342 Ind. GSL'!Área_de_impresión</vt:lpstr>
      <vt:lpstr>'24-03-349 Ind. SPE'!Área_de_impresión</vt:lpstr>
      <vt:lpstr>'24-03-358 Ind. S Mental'!Área_de_impresión</vt:lpstr>
      <vt:lpstr>'24-03-409 Ind. UCAI'!Área_de_impresión</vt:lpstr>
      <vt:lpstr>'24-03-996 Ind. RIPS'!Área_de_impresión</vt:lpstr>
      <vt:lpstr>'24-07-001 Ind. OOII'!Área_de_impresión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Fernanda Nicole Olave Villanueva</cp:lastModifiedBy>
  <cp:revision/>
  <dcterms:created xsi:type="dcterms:W3CDTF">2023-03-09T13:14:16Z</dcterms:created>
  <dcterms:modified xsi:type="dcterms:W3CDTF">2024-07-29T23:54:47Z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