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431"/>
  <workbookPr defaultThemeVersion="124226"/>
  <bookViews>
    <workbookView xWindow="-120" yWindow="-120" windowWidth="29040" windowHeight="15840" tabRatio="776" firstSheet="18" activeTab="18" xr2:uid="{00000000-000D-0000-FFFF-FFFF00000000}"/>
  </bookViews>
  <sheets>
    <sheet name="24-01-025 Ind. PRODEMU" sheetId="1" r:id="rId1"/>
    <sheet name="24-01-025 Res. PRODEMU" sheetId="2" r:id="rId2"/>
    <sheet name="24-02-010 Ind. A Técnicas" sheetId="3" r:id="rId3"/>
    <sheet name="24-02-010 Res. A Técnicas" sheetId="4" r:id="rId4"/>
    <sheet name="24-02-012 Ind. JUNAEB Alimentac" sheetId="5" r:id="rId5"/>
    <sheet name="24-02-012 Res. JUNAEB Alimentac" sheetId="6" r:id="rId6"/>
    <sheet name="24-02-014 Ind. FOSIS" sheetId="7" r:id="rId7"/>
    <sheet name="24-02-014 Res. FOSIS" sheetId="8" r:id="rId8"/>
    <sheet name="24-02-015 Ind. INTEGRA" sheetId="9" r:id="rId9"/>
    <sheet name="24-02-015 Res. INTEGRA" sheetId="10" r:id="rId10"/>
    <sheet name="24-02-020 Ind. JUNAEB EM " sheetId="11" r:id="rId11"/>
    <sheet name="24-02-020 Res. JUNAEB EM" sheetId="12" r:id="rId12"/>
    <sheet name="24-03-010 Ind. Prog. Bonif. " sheetId="13" r:id="rId13"/>
    <sheet name="24-03-010 Res. Prog. Bonf." sheetId="14" r:id="rId14"/>
    <sheet name="24-03-335 Ind. Habitabilidad" sheetId="15" r:id="rId15"/>
    <sheet name="24-03-335 Res. Habitabilidad" sheetId="16" r:id="rId16"/>
    <sheet name="24-03-337 Ind. Art.2" sheetId="17" r:id="rId17"/>
    <sheet name="24-03-337 Res. Art.2" sheetId="18" r:id="rId18"/>
    <sheet name="24-03-340 Ind. Adulto Mayor" sheetId="19" r:id="rId19"/>
    <sheet name="24-03-340 Res. Adulto Mayor" sheetId="20" r:id="rId20"/>
    <sheet name="24-03-343 Ind. Calle" sheetId="21" r:id="rId21"/>
    <sheet name="24-03-343 Res. Calle" sheetId="22" r:id="rId22"/>
    <sheet name="24-03-344 Ind. Autoconsumo" sheetId="23" r:id="rId23"/>
    <sheet name="24-03-344 Res. Autoconsumo" sheetId="24" r:id="rId24"/>
    <sheet name="24-03-345 Ind. Programa EJE" sheetId="26" r:id="rId25"/>
    <sheet name="24-03-345 Res. Programa EJE" sheetId="27" r:id="rId26"/>
    <sheet name="24-03-997 Ind. Cuidad. Temp." sheetId="28" r:id="rId27"/>
    <sheet name="24-03-997 Res. Cuidad. Temp." sheetId="29" r:id="rId28"/>
    <sheet name="24-03-999 Ind. CONADI" sheetId="30" r:id="rId29"/>
    <sheet name="24-03-999 Res. CONADI" sheetId="31" r:id="rId30"/>
  </sheets>
  <definedNames>
    <definedName name="_xlnm.Print_Area" localSheetId="0">'24-01-025 Ind. PRODEMU'!$A$1:$AJ$72</definedName>
    <definedName name="_xlnm.Print_Area" localSheetId="2">'24-02-010 Ind. A Técnicas'!$A$1:$AJ$71</definedName>
    <definedName name="_xlnm.Print_Area" localSheetId="4">'24-02-012 Ind. JUNAEB Alimentac'!$A$1:$AJ$71</definedName>
    <definedName name="_xlnm.Print_Area" localSheetId="6">'24-02-014 Ind. FOSIS'!$A$1:$AJ$72</definedName>
    <definedName name="_xlnm.Print_Area" localSheetId="8">'24-02-015 Ind. INTEGRA'!$A$1:$AJ$71</definedName>
    <definedName name="_xlnm.Print_Area" localSheetId="10">'24-02-020 Ind. JUNAEB EM '!$A$1:$AJ$71</definedName>
    <definedName name="_xlnm.Print_Area" localSheetId="12">'24-03-010 Ind. Prog. Bonif. '!$A$1:$AJ$72</definedName>
    <definedName name="_xlnm.Print_Area" localSheetId="14">'24-03-335 Ind. Habitabilidad'!$A$1:$AJ$143</definedName>
    <definedName name="_xlnm.Print_Area" localSheetId="16">'24-03-337 Ind. Art.2'!$A$1:$AJ$71</definedName>
    <definedName name="_xlnm.Print_Area" localSheetId="18">'24-03-340 Ind. Adulto Mayor'!$A$1:$AJ$140</definedName>
    <definedName name="_xlnm.Print_Area" localSheetId="20">'24-03-343 Ind. Calle'!$A$1:$AJ$76</definedName>
    <definedName name="_xlnm.Print_Area" localSheetId="22">'24-03-344 Ind. Autoconsumo'!$A$1:$AJ$93</definedName>
    <definedName name="_xlnm.Print_Area" localSheetId="24">'24-03-345 Ind. Programa EJE'!$A$1:$AJ$70</definedName>
    <definedName name="_xlnm.Print_Area" localSheetId="26">'24-03-997 Ind. Cuidad. Temp.'!$A$1:$AJ$75</definedName>
    <definedName name="_xlnm.Print_Area" localSheetId="28">'24-03-999 Ind. CONADI'!$A$1:$AJ$71</definedName>
  </definedNames>
  <calcPr calcId="171026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2" i="15" l="1"/>
  <c r="AB142" i="15"/>
  <c r="AC142" i="15"/>
  <c r="Z142" i="15"/>
  <c r="K24" i="16"/>
  <c r="L24" i="16"/>
  <c r="M24" i="16"/>
  <c r="N24" i="16"/>
  <c r="O24" i="16"/>
  <c r="P24" i="16"/>
  <c r="Q24" i="16"/>
  <c r="R24" i="16"/>
  <c r="AB63" i="26"/>
  <c r="AB62" i="26"/>
  <c r="AA65" i="26"/>
  <c r="AB65" i="26"/>
  <c r="AC62" i="26"/>
  <c r="AC63" i="26"/>
  <c r="AC64" i="26"/>
  <c r="AC65" i="26"/>
  <c r="Z65" i="26"/>
  <c r="AA62" i="26"/>
  <c r="Z62" i="26"/>
  <c r="K63" i="26"/>
  <c r="K62" i="26"/>
  <c r="K58" i="26"/>
  <c r="U52" i="26"/>
  <c r="Y52" i="26"/>
  <c r="AC52" i="26"/>
  <c r="AG52" i="26"/>
  <c r="AH52" i="26"/>
  <c r="AI52" i="26"/>
  <c r="U9" i="26"/>
  <c r="Y9" i="26"/>
  <c r="AC9" i="26"/>
  <c r="AG9" i="26"/>
  <c r="AH9" i="26"/>
  <c r="AH10" i="26"/>
  <c r="R12" i="26"/>
  <c r="T12" i="26"/>
  <c r="U12" i="26"/>
  <c r="Y12" i="26"/>
  <c r="Z12" i="26"/>
  <c r="AB12" i="26"/>
  <c r="AC12" i="26"/>
  <c r="AG12" i="26"/>
  <c r="AH12" i="26"/>
  <c r="U13" i="26"/>
  <c r="Y13" i="26"/>
  <c r="AB13" i="26"/>
  <c r="AC13" i="26"/>
  <c r="AG13" i="26"/>
  <c r="AH13" i="26"/>
  <c r="AH14" i="26"/>
  <c r="U16" i="26"/>
  <c r="Y16" i="26"/>
  <c r="AC16" i="26"/>
  <c r="AG16" i="26"/>
  <c r="AH16" i="26"/>
  <c r="AH17" i="26"/>
  <c r="U19" i="26"/>
  <c r="Y19" i="26"/>
  <c r="AC19" i="26"/>
  <c r="AG19" i="26"/>
  <c r="AH19" i="26"/>
  <c r="U20" i="26"/>
  <c r="Y20" i="26"/>
  <c r="AC20" i="26"/>
  <c r="AG20" i="26"/>
  <c r="AH20" i="26"/>
  <c r="AH21" i="26"/>
  <c r="U23" i="26"/>
  <c r="Y23" i="26"/>
  <c r="AC23" i="26"/>
  <c r="AG23" i="26"/>
  <c r="AH23" i="26"/>
  <c r="AH25" i="26"/>
  <c r="U27" i="26"/>
  <c r="Y27" i="26"/>
  <c r="AC27" i="26"/>
  <c r="AG27" i="26"/>
  <c r="AH27" i="26"/>
  <c r="U28" i="26"/>
  <c r="Y28" i="26"/>
  <c r="AC28" i="26"/>
  <c r="AG28" i="26"/>
  <c r="AH28" i="26"/>
  <c r="AH29" i="26"/>
  <c r="U31" i="26"/>
  <c r="Y31" i="26"/>
  <c r="AC31" i="26"/>
  <c r="AG31" i="26"/>
  <c r="AH31" i="26"/>
  <c r="S32" i="26"/>
  <c r="U32" i="26"/>
  <c r="V32" i="26"/>
  <c r="X32" i="26"/>
  <c r="Y32" i="26"/>
  <c r="AA32" i="26"/>
  <c r="AB32" i="26"/>
  <c r="AC32" i="26"/>
  <c r="AG32" i="26"/>
  <c r="AH32" i="26"/>
  <c r="AH33" i="26"/>
  <c r="U35" i="26"/>
  <c r="Y35" i="26"/>
  <c r="AC35" i="26"/>
  <c r="AG35" i="26"/>
  <c r="AH35" i="26"/>
  <c r="AH36" i="26"/>
  <c r="U38" i="26"/>
  <c r="Y38" i="26"/>
  <c r="AC38" i="26"/>
  <c r="AG38" i="26"/>
  <c r="AH38" i="26"/>
  <c r="AH39" i="26"/>
  <c r="AH40" i="26"/>
  <c r="U41" i="26"/>
  <c r="Y41" i="26"/>
  <c r="AC41" i="26"/>
  <c r="AG41" i="26"/>
  <c r="AH41" i="26"/>
  <c r="U42" i="26"/>
  <c r="V42" i="26"/>
  <c r="Y42" i="26"/>
  <c r="AA42" i="26"/>
  <c r="AB42" i="26"/>
  <c r="AC42" i="26"/>
  <c r="AG42" i="26"/>
  <c r="AH42" i="26"/>
  <c r="AH43" i="26"/>
  <c r="U45" i="26"/>
  <c r="Y45" i="26"/>
  <c r="AC45" i="26"/>
  <c r="AG45" i="26"/>
  <c r="AH45" i="26"/>
  <c r="AH46" i="26"/>
  <c r="U48" i="26"/>
  <c r="Y48" i="26"/>
  <c r="AC48" i="26"/>
  <c r="AG48" i="26"/>
  <c r="AH48" i="26"/>
  <c r="U49" i="26"/>
  <c r="Y49" i="26"/>
  <c r="AA49" i="26"/>
  <c r="AC49" i="26"/>
  <c r="AG49" i="26"/>
  <c r="AH49" i="26"/>
  <c r="AH50" i="26"/>
  <c r="U58" i="26"/>
  <c r="Y58" i="26"/>
  <c r="AC58" i="26"/>
  <c r="AG58" i="26"/>
  <c r="AH58" i="26"/>
  <c r="U59" i="26"/>
  <c r="Y59" i="26"/>
  <c r="AC59" i="26"/>
  <c r="AG59" i="26"/>
  <c r="AH59" i="26"/>
  <c r="AH60" i="26"/>
  <c r="AH53" i="26"/>
  <c r="U55" i="26"/>
  <c r="Y55" i="26"/>
  <c r="AC55" i="26"/>
  <c r="AG55" i="26"/>
  <c r="AH55" i="26"/>
  <c r="AH56" i="26"/>
  <c r="U62" i="26"/>
  <c r="V62" i="26"/>
  <c r="W62" i="26"/>
  <c r="X62" i="26"/>
  <c r="Y62" i="26"/>
  <c r="AG62" i="26"/>
  <c r="AH62" i="26"/>
  <c r="U63" i="26"/>
  <c r="V63" i="26"/>
  <c r="X63" i="26"/>
  <c r="Y63" i="26"/>
  <c r="AG63" i="26"/>
  <c r="AH63" i="26"/>
  <c r="U64" i="26"/>
  <c r="Y64" i="26"/>
  <c r="AG64" i="26"/>
  <c r="AH64" i="26"/>
  <c r="AH65" i="26"/>
  <c r="AH70" i="26"/>
  <c r="AJ52" i="26"/>
  <c r="K53" i="26"/>
  <c r="K49" i="26"/>
  <c r="K42" i="26"/>
  <c r="K32" i="26"/>
  <c r="K13" i="26"/>
  <c r="K12" i="26"/>
  <c r="Y23" i="24"/>
  <c r="X23" i="24"/>
  <c r="W23" i="24"/>
  <c r="V23" i="24"/>
  <c r="R23" i="24"/>
  <c r="Q23" i="24"/>
  <c r="C23" i="24"/>
  <c r="B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S23" i="24"/>
  <c r="T23" i="24"/>
  <c r="U23" i="24"/>
  <c r="AH93" i="23"/>
  <c r="AC93" i="23"/>
  <c r="AB93" i="23"/>
  <c r="K93" i="23"/>
  <c r="J93" i="23"/>
  <c r="AH88" i="23"/>
  <c r="AC88" i="23"/>
  <c r="AB88" i="23"/>
  <c r="AI85" i="23"/>
  <c r="AI86" i="23"/>
  <c r="AI87" i="23"/>
  <c r="AI84" i="23"/>
  <c r="AC87" i="23"/>
  <c r="AG87" i="23"/>
  <c r="AH87" i="23"/>
  <c r="AC90" i="23"/>
  <c r="AH90" i="23"/>
  <c r="AH92" i="23"/>
  <c r="AJ87" i="23"/>
  <c r="AC86" i="23"/>
  <c r="AG86" i="23"/>
  <c r="AH86" i="23"/>
  <c r="AJ86" i="23"/>
  <c r="AC85" i="23"/>
  <c r="AG85" i="23"/>
  <c r="AH85" i="23"/>
  <c r="AJ85" i="23"/>
  <c r="AC84" i="23"/>
  <c r="AG84" i="23"/>
  <c r="AH84" i="23"/>
  <c r="AJ84" i="23"/>
  <c r="Y85" i="23"/>
  <c r="Y86" i="23"/>
  <c r="Y87" i="23"/>
  <c r="U85" i="23"/>
  <c r="U86" i="23"/>
  <c r="U87" i="23"/>
  <c r="AJ88" i="23"/>
  <c r="AI88" i="23"/>
  <c r="AG88" i="23"/>
  <c r="AF88" i="23"/>
  <c r="AE88" i="23"/>
  <c r="AD88" i="23"/>
  <c r="AA88" i="23"/>
  <c r="Z88" i="23"/>
  <c r="Y88" i="23"/>
  <c r="X88" i="23"/>
  <c r="W88" i="23"/>
  <c r="V88" i="23"/>
  <c r="U88" i="23"/>
  <c r="Y84" i="23"/>
  <c r="U84" i="23"/>
  <c r="K88" i="23"/>
  <c r="J88" i="23"/>
  <c r="J82" i="23"/>
  <c r="J78" i="23"/>
  <c r="J74" i="23"/>
  <c r="J70" i="23"/>
  <c r="AI65" i="23"/>
  <c r="AI64" i="23"/>
  <c r="AI63" i="23"/>
  <c r="AI62" i="23"/>
  <c r="AC65" i="23"/>
  <c r="AG65" i="23"/>
  <c r="AH65" i="23"/>
  <c r="AC63" i="23"/>
  <c r="AG63" i="23"/>
  <c r="AH63" i="23"/>
  <c r="AC64" i="23"/>
  <c r="AG64" i="23"/>
  <c r="AH64" i="23"/>
  <c r="AH66" i="23"/>
  <c r="U90" i="23"/>
  <c r="Y90" i="23"/>
  <c r="AG90" i="23"/>
  <c r="AJ65" i="23"/>
  <c r="AJ64" i="23"/>
  <c r="AJ63" i="23"/>
  <c r="Y63" i="23"/>
  <c r="Y64" i="23"/>
  <c r="Y65" i="23"/>
  <c r="U63" i="23"/>
  <c r="U64" i="23"/>
  <c r="U65" i="23"/>
  <c r="K66" i="23"/>
  <c r="J66" i="23"/>
  <c r="J60" i="23"/>
  <c r="J56" i="23"/>
  <c r="K52" i="23"/>
  <c r="AC43" i="23"/>
  <c r="AG43" i="23"/>
  <c r="U43" i="23"/>
  <c r="Y43" i="23"/>
  <c r="AH43" i="23"/>
  <c r="AI43" i="23"/>
  <c r="AC44" i="23"/>
  <c r="AG44" i="23"/>
  <c r="U44" i="23"/>
  <c r="Y44" i="23"/>
  <c r="AH44" i="23"/>
  <c r="AC45" i="23"/>
  <c r="AG45" i="23"/>
  <c r="U45" i="23"/>
  <c r="Y45" i="23"/>
  <c r="AH45" i="23"/>
  <c r="AC46" i="23"/>
  <c r="AG46" i="23"/>
  <c r="U46" i="23"/>
  <c r="Y46" i="23"/>
  <c r="AH46" i="23"/>
  <c r="AC47" i="23"/>
  <c r="AG47" i="23"/>
  <c r="U47" i="23"/>
  <c r="Y47" i="23"/>
  <c r="AH47" i="23"/>
  <c r="AC48" i="23"/>
  <c r="AG48" i="23"/>
  <c r="U48" i="23"/>
  <c r="Y48" i="23"/>
  <c r="AH48" i="23"/>
  <c r="AC49" i="23"/>
  <c r="AG49" i="23"/>
  <c r="U49" i="23"/>
  <c r="Y49" i="23"/>
  <c r="AH49" i="23"/>
  <c r="U42" i="23"/>
  <c r="Y42" i="23"/>
  <c r="AC42" i="23"/>
  <c r="AG42" i="23"/>
  <c r="AH42" i="23"/>
  <c r="AH52" i="23"/>
  <c r="U62" i="23"/>
  <c r="Y62" i="23"/>
  <c r="AC62" i="23"/>
  <c r="AG62" i="23"/>
  <c r="AH62" i="23"/>
  <c r="U68" i="23"/>
  <c r="Y68" i="23"/>
  <c r="AC68" i="23"/>
  <c r="AG68" i="23"/>
  <c r="AH68" i="23"/>
  <c r="U69" i="23"/>
  <c r="Y69" i="23"/>
  <c r="AC69" i="23"/>
  <c r="AG69" i="23"/>
  <c r="AH69" i="23"/>
  <c r="AH70" i="23"/>
  <c r="U80" i="23"/>
  <c r="Y80" i="23"/>
  <c r="AC80" i="23"/>
  <c r="AG80" i="23"/>
  <c r="AH80" i="23"/>
  <c r="U81" i="23"/>
  <c r="Y81" i="23"/>
  <c r="AC81" i="23"/>
  <c r="AG81" i="23"/>
  <c r="AH81" i="23"/>
  <c r="AH82" i="23"/>
  <c r="U72" i="23"/>
  <c r="Y72" i="23"/>
  <c r="AC72" i="23"/>
  <c r="AG72" i="23"/>
  <c r="AH72" i="23"/>
  <c r="U73" i="23"/>
  <c r="Y73" i="23"/>
  <c r="AC73" i="23"/>
  <c r="AG73" i="23"/>
  <c r="AH73" i="23"/>
  <c r="AH74" i="23"/>
  <c r="U76" i="23"/>
  <c r="Y76" i="23"/>
  <c r="AC76" i="23"/>
  <c r="AG76" i="23"/>
  <c r="AH76" i="23"/>
  <c r="U77" i="23"/>
  <c r="Y77" i="23"/>
  <c r="AC77" i="23"/>
  <c r="AG77" i="23"/>
  <c r="AH77" i="23"/>
  <c r="AH78" i="23"/>
  <c r="U9" i="23"/>
  <c r="Y9" i="23"/>
  <c r="AC9" i="23"/>
  <c r="AG9" i="23"/>
  <c r="AH9" i="23"/>
  <c r="U10" i="23"/>
  <c r="Y10" i="23"/>
  <c r="AC10" i="23"/>
  <c r="AG10" i="23"/>
  <c r="AH10" i="23"/>
  <c r="AH11" i="23"/>
  <c r="U13" i="23"/>
  <c r="Y13" i="23"/>
  <c r="AC13" i="23"/>
  <c r="AG13" i="23"/>
  <c r="AH13" i="23"/>
  <c r="U14" i="23"/>
  <c r="Y14" i="23"/>
  <c r="AC14" i="23"/>
  <c r="AG14" i="23"/>
  <c r="AH14" i="23"/>
  <c r="AH15" i="23"/>
  <c r="U17" i="23"/>
  <c r="Y17" i="23"/>
  <c r="AC17" i="23"/>
  <c r="AG17" i="23"/>
  <c r="AH17" i="23"/>
  <c r="U18" i="23"/>
  <c r="Y18" i="23"/>
  <c r="AC18" i="23"/>
  <c r="AG18" i="23"/>
  <c r="AH18" i="23"/>
  <c r="AH19" i="23"/>
  <c r="U21" i="23"/>
  <c r="Y21" i="23"/>
  <c r="AC21" i="23"/>
  <c r="AG21" i="23"/>
  <c r="AH21" i="23"/>
  <c r="U22" i="23"/>
  <c r="Y22" i="23"/>
  <c r="AC22" i="23"/>
  <c r="AG22" i="23"/>
  <c r="AH22" i="23"/>
  <c r="AH23" i="23"/>
  <c r="U25" i="23"/>
  <c r="Y25" i="23"/>
  <c r="AC25" i="23"/>
  <c r="AG25" i="23"/>
  <c r="AH25" i="23"/>
  <c r="U26" i="23"/>
  <c r="Y26" i="23"/>
  <c r="AC26" i="23"/>
  <c r="AG26" i="23"/>
  <c r="AH26" i="23"/>
  <c r="U27" i="23"/>
  <c r="Y27" i="23"/>
  <c r="AC27" i="23"/>
  <c r="AG27" i="23"/>
  <c r="AH27" i="23"/>
  <c r="U28" i="23"/>
  <c r="Y28" i="23"/>
  <c r="AC28" i="23"/>
  <c r="AG28" i="23"/>
  <c r="AH28" i="23"/>
  <c r="U29" i="23"/>
  <c r="Y29" i="23"/>
  <c r="AC29" i="23"/>
  <c r="AG29" i="23"/>
  <c r="AH29" i="23"/>
  <c r="U30" i="23"/>
  <c r="Y30" i="23"/>
  <c r="AC30" i="23"/>
  <c r="AG30" i="23"/>
  <c r="AH30" i="23"/>
  <c r="U31" i="23"/>
  <c r="Y31" i="23"/>
  <c r="AC31" i="23"/>
  <c r="AG31" i="23"/>
  <c r="AH31" i="23"/>
  <c r="AH32" i="23"/>
  <c r="U34" i="23"/>
  <c r="Y34" i="23"/>
  <c r="AC34" i="23"/>
  <c r="AG34" i="23"/>
  <c r="AH34" i="23"/>
  <c r="U35" i="23"/>
  <c r="Y35" i="23"/>
  <c r="AC35" i="23"/>
  <c r="AG35" i="23"/>
  <c r="AH35" i="23"/>
  <c r="AH36" i="23"/>
  <c r="U38" i="23"/>
  <c r="Y38" i="23"/>
  <c r="AC38" i="23"/>
  <c r="AG38" i="23"/>
  <c r="AH38" i="23"/>
  <c r="U39" i="23"/>
  <c r="Y39" i="23"/>
  <c r="AC39" i="23"/>
  <c r="AG39" i="23"/>
  <c r="AH39" i="23"/>
  <c r="AH40" i="23"/>
  <c r="U54" i="23"/>
  <c r="Y54" i="23"/>
  <c r="AC54" i="23"/>
  <c r="AG54" i="23"/>
  <c r="AH54" i="23"/>
  <c r="U55" i="23"/>
  <c r="Y55" i="23"/>
  <c r="AC55" i="23"/>
  <c r="AG55" i="23"/>
  <c r="AH55" i="23"/>
  <c r="AH56" i="23"/>
  <c r="U58" i="23"/>
  <c r="Y58" i="23"/>
  <c r="AC58" i="23"/>
  <c r="AG58" i="23"/>
  <c r="AH58" i="23"/>
  <c r="U59" i="23"/>
  <c r="Y59" i="23"/>
  <c r="AC59" i="23"/>
  <c r="AG59" i="23"/>
  <c r="AH59" i="23"/>
  <c r="AH60" i="23"/>
  <c r="AJ43" i="23"/>
  <c r="AI44" i="23"/>
  <c r="AJ44" i="23"/>
  <c r="AI45" i="23"/>
  <c r="AJ45" i="23"/>
  <c r="AI46" i="23"/>
  <c r="AJ46" i="23"/>
  <c r="AI47" i="23"/>
  <c r="AJ47" i="23"/>
  <c r="AI48" i="23"/>
  <c r="AJ48" i="23"/>
  <c r="AI49" i="23"/>
  <c r="AJ49" i="23"/>
  <c r="AC50" i="23"/>
  <c r="AG50" i="23"/>
  <c r="U50" i="23"/>
  <c r="Y50" i="23"/>
  <c r="AH50" i="23"/>
  <c r="AI50" i="23"/>
  <c r="AJ50" i="23"/>
  <c r="AC51" i="23"/>
  <c r="AG51" i="23"/>
  <c r="U51" i="23"/>
  <c r="Y51" i="23"/>
  <c r="AH51" i="23"/>
  <c r="AI51" i="23"/>
  <c r="AJ51" i="23"/>
  <c r="J52" i="23"/>
  <c r="J40" i="23"/>
  <c r="J36" i="23"/>
  <c r="AI26" i="23"/>
  <c r="AI27" i="23"/>
  <c r="AI28" i="23"/>
  <c r="AI29" i="23"/>
  <c r="AI30" i="23"/>
  <c r="AI31" i="23"/>
  <c r="AI25" i="23"/>
  <c r="AC32" i="23"/>
  <c r="AB32" i="23"/>
  <c r="AJ29" i="23"/>
  <c r="AJ28" i="23"/>
  <c r="AJ27" i="23"/>
  <c r="AJ26" i="23"/>
  <c r="AJ25" i="23"/>
  <c r="K32" i="23"/>
  <c r="J32" i="23"/>
  <c r="J23" i="23"/>
  <c r="J11" i="23"/>
  <c r="AI11" i="23"/>
  <c r="AI10" i="23"/>
  <c r="AI9" i="23"/>
  <c r="C25" i="22"/>
  <c r="C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B23" i="22"/>
  <c r="AH71" i="21"/>
  <c r="AJ71" i="21"/>
  <c r="AI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AC70" i="21"/>
  <c r="AG70" i="21"/>
  <c r="AH70" i="21"/>
  <c r="AJ70" i="21"/>
  <c r="AI70" i="21"/>
  <c r="AC69" i="21"/>
  <c r="AG69" i="21"/>
  <c r="AH69" i="21"/>
  <c r="AJ69" i="21"/>
  <c r="AI69" i="21"/>
  <c r="Y69" i="21"/>
  <c r="U69" i="21"/>
  <c r="K51" i="21"/>
  <c r="K76" i="21"/>
  <c r="J76" i="21"/>
  <c r="K74" i="21"/>
  <c r="K71" i="21"/>
  <c r="J71" i="21"/>
  <c r="J55" i="21"/>
  <c r="J51" i="21"/>
  <c r="J47" i="21"/>
  <c r="J11" i="21"/>
  <c r="B23" i="20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B23" i="16"/>
  <c r="U9" i="19"/>
  <c r="Y9" i="19"/>
  <c r="AC9" i="19"/>
  <c r="AG9" i="19"/>
  <c r="AH9" i="19"/>
  <c r="AC10" i="19"/>
  <c r="AG10" i="19"/>
  <c r="AH10" i="19"/>
  <c r="AC11" i="19"/>
  <c r="AG11" i="19"/>
  <c r="AH11" i="19"/>
  <c r="AH12" i="19"/>
  <c r="U14" i="19"/>
  <c r="Y14" i="19"/>
  <c r="AC14" i="19"/>
  <c r="AG14" i="19"/>
  <c r="AH14" i="19"/>
  <c r="U15" i="19"/>
  <c r="Y15" i="19"/>
  <c r="AC15" i="19"/>
  <c r="AG15" i="19"/>
  <c r="AH15" i="19"/>
  <c r="AH16" i="19"/>
  <c r="U18" i="19"/>
  <c r="Y18" i="19"/>
  <c r="AC18" i="19"/>
  <c r="AG18" i="19"/>
  <c r="AH18" i="19"/>
  <c r="U19" i="19"/>
  <c r="Y19" i="19"/>
  <c r="AC19" i="19"/>
  <c r="AG19" i="19"/>
  <c r="AH19" i="19"/>
  <c r="AH20" i="19"/>
  <c r="U22" i="19"/>
  <c r="Y22" i="19"/>
  <c r="AC22" i="19"/>
  <c r="AG22" i="19"/>
  <c r="AH22" i="19"/>
  <c r="U23" i="19"/>
  <c r="Y23" i="19"/>
  <c r="AC23" i="19"/>
  <c r="AG23" i="19"/>
  <c r="AH23" i="19"/>
  <c r="AH24" i="19"/>
  <c r="U26" i="19"/>
  <c r="Y26" i="19"/>
  <c r="AC26" i="19"/>
  <c r="AG26" i="19"/>
  <c r="AH26" i="19"/>
  <c r="U27" i="19"/>
  <c r="Y27" i="19"/>
  <c r="AC27" i="19"/>
  <c r="AG27" i="19"/>
  <c r="AH27" i="19"/>
  <c r="AH28" i="19"/>
  <c r="U30" i="19"/>
  <c r="Y30" i="19"/>
  <c r="AC30" i="19"/>
  <c r="AG30" i="19"/>
  <c r="AH30" i="19"/>
  <c r="U31" i="19"/>
  <c r="Y31" i="19"/>
  <c r="AC31" i="19"/>
  <c r="AG31" i="19"/>
  <c r="AH31" i="19"/>
  <c r="U32" i="19"/>
  <c r="Y32" i="19"/>
  <c r="AC32" i="19"/>
  <c r="AG32" i="19"/>
  <c r="AH32" i="19"/>
  <c r="U33" i="19"/>
  <c r="Y33" i="19"/>
  <c r="AC33" i="19"/>
  <c r="AG33" i="19"/>
  <c r="AH33" i="19"/>
  <c r="U34" i="19"/>
  <c r="Y34" i="19"/>
  <c r="AC34" i="19"/>
  <c r="AG34" i="19"/>
  <c r="AH34" i="19"/>
  <c r="U35" i="19"/>
  <c r="Y35" i="19"/>
  <c r="AC35" i="19"/>
  <c r="AG35" i="19"/>
  <c r="AH35" i="19"/>
  <c r="U36" i="19"/>
  <c r="Y36" i="19"/>
  <c r="AC36" i="19"/>
  <c r="AG36" i="19"/>
  <c r="AH36" i="19"/>
  <c r="U37" i="19"/>
  <c r="Y37" i="19"/>
  <c r="AC37" i="19"/>
  <c r="AG37" i="19"/>
  <c r="AH37" i="19"/>
  <c r="U38" i="19"/>
  <c r="Y38" i="19"/>
  <c r="AC38" i="19"/>
  <c r="AG38" i="19"/>
  <c r="AH38" i="19"/>
  <c r="U39" i="19"/>
  <c r="Y39" i="19"/>
  <c r="AC39" i="19"/>
  <c r="AG39" i="19"/>
  <c r="AH39" i="19"/>
  <c r="U40" i="19"/>
  <c r="Y40" i="19"/>
  <c r="AC40" i="19"/>
  <c r="AG40" i="19"/>
  <c r="AH40" i="19"/>
  <c r="U41" i="19"/>
  <c r="Y41" i="19"/>
  <c r="AC41" i="19"/>
  <c r="AG41" i="19"/>
  <c r="AH41" i="19"/>
  <c r="U42" i="19"/>
  <c r="Y42" i="19"/>
  <c r="AC42" i="19"/>
  <c r="AG42" i="19"/>
  <c r="AH42" i="19"/>
  <c r="U43" i="19"/>
  <c r="Y43" i="19"/>
  <c r="AC43" i="19"/>
  <c r="AG43" i="19"/>
  <c r="AH43" i="19"/>
  <c r="U44" i="19"/>
  <c r="Y44" i="19"/>
  <c r="AC44" i="19"/>
  <c r="AG44" i="19"/>
  <c r="AH44" i="19"/>
  <c r="AH45" i="19"/>
  <c r="U47" i="19"/>
  <c r="Y47" i="19"/>
  <c r="AC47" i="19"/>
  <c r="AG47" i="19"/>
  <c r="AH47" i="19"/>
  <c r="U48" i="19"/>
  <c r="Y48" i="19"/>
  <c r="AC48" i="19"/>
  <c r="AG48" i="19"/>
  <c r="AH48" i="19"/>
  <c r="U49" i="19"/>
  <c r="Y49" i="19"/>
  <c r="AC49" i="19"/>
  <c r="AG49" i="19"/>
  <c r="AH49" i="19"/>
  <c r="U50" i="19"/>
  <c r="Y50" i="19"/>
  <c r="AC50" i="19"/>
  <c r="AG50" i="19"/>
  <c r="AH50" i="19"/>
  <c r="U51" i="19"/>
  <c r="Y51" i="19"/>
  <c r="AC51" i="19"/>
  <c r="AG51" i="19"/>
  <c r="AH51" i="19"/>
  <c r="U52" i="19"/>
  <c r="Y52" i="19"/>
  <c r="AC52" i="19"/>
  <c r="AG52" i="19"/>
  <c r="AH52" i="19"/>
  <c r="U53" i="19"/>
  <c r="Y53" i="19"/>
  <c r="AC53" i="19"/>
  <c r="AG53" i="19"/>
  <c r="AH53" i="19"/>
  <c r="U54" i="19"/>
  <c r="Y54" i="19"/>
  <c r="AC54" i="19"/>
  <c r="AG54" i="19"/>
  <c r="AH54" i="19"/>
  <c r="U55" i="19"/>
  <c r="Y55" i="19"/>
  <c r="AC55" i="19"/>
  <c r="AG55" i="19"/>
  <c r="AH55" i="19"/>
  <c r="U56" i="19"/>
  <c r="Y56" i="19"/>
  <c r="AC56" i="19"/>
  <c r="AG56" i="19"/>
  <c r="AH56" i="19"/>
  <c r="U57" i="19"/>
  <c r="Y57" i="19"/>
  <c r="AC57" i="19"/>
  <c r="AG57" i="19"/>
  <c r="AH57" i="19"/>
  <c r="U58" i="19"/>
  <c r="Y58" i="19"/>
  <c r="AC58" i="19"/>
  <c r="AG58" i="19"/>
  <c r="AH58" i="19"/>
  <c r="U59" i="19"/>
  <c r="Y59" i="19"/>
  <c r="AC59" i="19"/>
  <c r="AG59" i="19"/>
  <c r="AH59" i="19"/>
  <c r="U60" i="19"/>
  <c r="Y60" i="19"/>
  <c r="AC60" i="19"/>
  <c r="AG60" i="19"/>
  <c r="AH60" i="19"/>
  <c r="U61" i="19"/>
  <c r="Y61" i="19"/>
  <c r="AC61" i="19"/>
  <c r="AG61" i="19"/>
  <c r="AH61" i="19"/>
  <c r="U62" i="19"/>
  <c r="Y62" i="19"/>
  <c r="AC62" i="19"/>
  <c r="AG62" i="19"/>
  <c r="AH62" i="19"/>
  <c r="U63" i="19"/>
  <c r="Y63" i="19"/>
  <c r="AC63" i="19"/>
  <c r="AG63" i="19"/>
  <c r="AH63" i="19"/>
  <c r="U64" i="19"/>
  <c r="Y64" i="19"/>
  <c r="AC64" i="19"/>
  <c r="AG64" i="19"/>
  <c r="AH64" i="19"/>
  <c r="U65" i="19"/>
  <c r="Y65" i="19"/>
  <c r="AC65" i="19"/>
  <c r="AG65" i="19"/>
  <c r="AH65" i="19"/>
  <c r="U66" i="19"/>
  <c r="Y66" i="19"/>
  <c r="AC66" i="19"/>
  <c r="AG66" i="19"/>
  <c r="AH66" i="19"/>
  <c r="AH77" i="19"/>
  <c r="U79" i="19"/>
  <c r="Y79" i="19"/>
  <c r="AC79" i="19"/>
  <c r="AG79" i="19"/>
  <c r="AH79" i="19"/>
  <c r="U80" i="19"/>
  <c r="Y80" i="19"/>
  <c r="AC80" i="19"/>
  <c r="AG80" i="19"/>
  <c r="AH80" i="19"/>
  <c r="AH81" i="19"/>
  <c r="U83" i="19"/>
  <c r="Y83" i="19"/>
  <c r="AC83" i="19"/>
  <c r="AG83" i="19"/>
  <c r="AH83" i="19"/>
  <c r="U84" i="19"/>
  <c r="Y84" i="19"/>
  <c r="AC84" i="19"/>
  <c r="AG84" i="19"/>
  <c r="AH84" i="19"/>
  <c r="U85" i="19"/>
  <c r="Y85" i="19"/>
  <c r="AC85" i="19"/>
  <c r="AG85" i="19"/>
  <c r="AH85" i="19"/>
  <c r="U86" i="19"/>
  <c r="Y86" i="19"/>
  <c r="AC86" i="19"/>
  <c r="AG86" i="19"/>
  <c r="AH86" i="19"/>
  <c r="U87" i="19"/>
  <c r="Y87" i="19"/>
  <c r="AC87" i="19"/>
  <c r="AG87" i="19"/>
  <c r="AH87" i="19"/>
  <c r="U88" i="19"/>
  <c r="Y88" i="19"/>
  <c r="AC88" i="19"/>
  <c r="AG88" i="19"/>
  <c r="AH88" i="19"/>
  <c r="U89" i="19"/>
  <c r="Y89" i="19"/>
  <c r="AC89" i="19"/>
  <c r="AG89" i="19"/>
  <c r="AH89" i="19"/>
  <c r="U90" i="19"/>
  <c r="Y90" i="19"/>
  <c r="AC90" i="19"/>
  <c r="AG90" i="19"/>
  <c r="AH90" i="19"/>
  <c r="U91" i="19"/>
  <c r="Y91" i="19"/>
  <c r="AC91" i="19"/>
  <c r="AG91" i="19"/>
  <c r="AH91" i="19"/>
  <c r="U92" i="19"/>
  <c r="Y92" i="19"/>
  <c r="AC92" i="19"/>
  <c r="AG92" i="19"/>
  <c r="AH92" i="19"/>
  <c r="U93" i="19"/>
  <c r="Y93" i="19"/>
  <c r="AC93" i="19"/>
  <c r="AG93" i="19"/>
  <c r="AH93" i="19"/>
  <c r="U94" i="19"/>
  <c r="Y94" i="19"/>
  <c r="AC94" i="19"/>
  <c r="AG94" i="19"/>
  <c r="AH94" i="19"/>
  <c r="U95" i="19"/>
  <c r="Y95" i="19"/>
  <c r="AC95" i="19"/>
  <c r="AG95" i="19"/>
  <c r="AH95" i="19"/>
  <c r="U96" i="19"/>
  <c r="Y96" i="19"/>
  <c r="AC96" i="19"/>
  <c r="AG96" i="19"/>
  <c r="AH96" i="19"/>
  <c r="U97" i="19"/>
  <c r="Y97" i="19"/>
  <c r="AC97" i="19"/>
  <c r="AG97" i="19"/>
  <c r="AH97" i="19"/>
  <c r="U98" i="19"/>
  <c r="Y98" i="19"/>
  <c r="AC98" i="19"/>
  <c r="AG98" i="19"/>
  <c r="AH98" i="19"/>
  <c r="U99" i="19"/>
  <c r="Y99" i="19"/>
  <c r="AC99" i="19"/>
  <c r="AG99" i="19"/>
  <c r="AH99" i="19"/>
  <c r="U100" i="19"/>
  <c r="Y100" i="19"/>
  <c r="AC100" i="19"/>
  <c r="AG100" i="19"/>
  <c r="AH100" i="19"/>
  <c r="U101" i="19"/>
  <c r="Y101" i="19"/>
  <c r="AC101" i="19"/>
  <c r="AG101" i="19"/>
  <c r="AH101" i="19"/>
  <c r="U102" i="19"/>
  <c r="Y102" i="19"/>
  <c r="AC102" i="19"/>
  <c r="AG102" i="19"/>
  <c r="AH102" i="19"/>
  <c r="U103" i="19"/>
  <c r="Y103" i="19"/>
  <c r="AC103" i="19"/>
  <c r="AG103" i="19"/>
  <c r="AH103" i="19"/>
  <c r="AH104" i="19"/>
  <c r="U106" i="19"/>
  <c r="Y106" i="19"/>
  <c r="AC106" i="19"/>
  <c r="AG106" i="19"/>
  <c r="AH106" i="19"/>
  <c r="U107" i="19"/>
  <c r="Y107" i="19"/>
  <c r="AC107" i="19"/>
  <c r="AG107" i="19"/>
  <c r="AH107" i="19"/>
  <c r="AH108" i="19"/>
  <c r="U110" i="19"/>
  <c r="Y110" i="19"/>
  <c r="AC110" i="19"/>
  <c r="AG110" i="19"/>
  <c r="AH110" i="19"/>
  <c r="U111" i="19"/>
  <c r="Y111" i="19"/>
  <c r="AC111" i="19"/>
  <c r="AG111" i="19"/>
  <c r="AH111" i="19"/>
  <c r="U112" i="19"/>
  <c r="Y112" i="19"/>
  <c r="AC112" i="19"/>
  <c r="AG112" i="19"/>
  <c r="AH112" i="19"/>
  <c r="U113" i="19"/>
  <c r="Y113" i="19"/>
  <c r="AC113" i="19"/>
  <c r="AG113" i="19"/>
  <c r="AH113" i="19"/>
  <c r="U114" i="19"/>
  <c r="Y114" i="19"/>
  <c r="AC114" i="19"/>
  <c r="AG114" i="19"/>
  <c r="AH114" i="19"/>
  <c r="U115" i="19"/>
  <c r="Y115" i="19"/>
  <c r="AC115" i="19"/>
  <c r="AG115" i="19"/>
  <c r="AH115" i="19"/>
  <c r="AH116" i="19"/>
  <c r="U118" i="19"/>
  <c r="Y118" i="19"/>
  <c r="AC118" i="19"/>
  <c r="AG118" i="19"/>
  <c r="AH118" i="19"/>
  <c r="U119" i="19"/>
  <c r="Y119" i="19"/>
  <c r="AC119" i="19"/>
  <c r="AG119" i="19"/>
  <c r="AH119" i="19"/>
  <c r="AH120" i="19"/>
  <c r="U130" i="19"/>
  <c r="Y130" i="19"/>
  <c r="AC130" i="19"/>
  <c r="AG130" i="19"/>
  <c r="AH130" i="19"/>
  <c r="U131" i="19"/>
  <c r="Y131" i="19"/>
  <c r="AC131" i="19"/>
  <c r="AG131" i="19"/>
  <c r="AH131" i="19"/>
  <c r="AH132" i="19"/>
  <c r="U122" i="19"/>
  <c r="Y122" i="19"/>
  <c r="AC122" i="19"/>
  <c r="AG122" i="19"/>
  <c r="AH122" i="19"/>
  <c r="U123" i="19"/>
  <c r="Y123" i="19"/>
  <c r="AC123" i="19"/>
  <c r="AG123" i="19"/>
  <c r="AH123" i="19"/>
  <c r="AH124" i="19"/>
  <c r="U126" i="19"/>
  <c r="Y126" i="19"/>
  <c r="AC126" i="19"/>
  <c r="AG126" i="19"/>
  <c r="AH126" i="19"/>
  <c r="U127" i="19"/>
  <c r="Y127" i="19"/>
  <c r="AC127" i="19"/>
  <c r="AG127" i="19"/>
  <c r="AH127" i="19"/>
  <c r="AH128" i="19"/>
  <c r="AH136" i="19"/>
  <c r="U138" i="19"/>
  <c r="Y138" i="19"/>
  <c r="AC138" i="19"/>
  <c r="AG138" i="19"/>
  <c r="AH138" i="19"/>
  <c r="AH139" i="19"/>
  <c r="AH140" i="19"/>
  <c r="AC12" i="19"/>
  <c r="AC16" i="19"/>
  <c r="AC20" i="19"/>
  <c r="AC24" i="19"/>
  <c r="AC28" i="19"/>
  <c r="AC45" i="19"/>
  <c r="AC77" i="19"/>
  <c r="AC81" i="19"/>
  <c r="AC104" i="19"/>
  <c r="AC108" i="19"/>
  <c r="AC116" i="19"/>
  <c r="AC120" i="19"/>
  <c r="AC132" i="19"/>
  <c r="AC124" i="19"/>
  <c r="AC128" i="19"/>
  <c r="AC136" i="19"/>
  <c r="AC139" i="19"/>
  <c r="AC140" i="19"/>
  <c r="AB12" i="19"/>
  <c r="AB16" i="19"/>
  <c r="AB20" i="19"/>
  <c r="AB24" i="19"/>
  <c r="AB28" i="19"/>
  <c r="AB45" i="19"/>
  <c r="AB77" i="19"/>
  <c r="AB81" i="19"/>
  <c r="AB104" i="19"/>
  <c r="AB108" i="19"/>
  <c r="AB116" i="19"/>
  <c r="AB120" i="19"/>
  <c r="AB132" i="19"/>
  <c r="AB124" i="19"/>
  <c r="AB128" i="19"/>
  <c r="AB136" i="19"/>
  <c r="AB139" i="19"/>
  <c r="AB140" i="19"/>
  <c r="U12" i="19"/>
  <c r="U16" i="19"/>
  <c r="U20" i="19"/>
  <c r="U24" i="19"/>
  <c r="U28" i="19"/>
  <c r="U45" i="19"/>
  <c r="U77" i="19"/>
  <c r="U81" i="19"/>
  <c r="U104" i="19"/>
  <c r="U108" i="19"/>
  <c r="U116" i="19"/>
  <c r="U120" i="19"/>
  <c r="U132" i="19"/>
  <c r="U124" i="19"/>
  <c r="U128" i="19"/>
  <c r="U136" i="19"/>
  <c r="U139" i="19"/>
  <c r="U140" i="19"/>
  <c r="K12" i="19"/>
  <c r="K16" i="19"/>
  <c r="K20" i="19"/>
  <c r="K24" i="19"/>
  <c r="K28" i="19"/>
  <c r="K45" i="19"/>
  <c r="K77" i="19"/>
  <c r="K81" i="19"/>
  <c r="K104" i="19"/>
  <c r="K108" i="19"/>
  <c r="K116" i="19"/>
  <c r="K120" i="19"/>
  <c r="K132" i="19"/>
  <c r="K124" i="19"/>
  <c r="K128" i="19"/>
  <c r="K136" i="19"/>
  <c r="K139" i="19"/>
  <c r="K140" i="19"/>
  <c r="J12" i="19"/>
  <c r="J16" i="19"/>
  <c r="J20" i="19"/>
  <c r="J24" i="19"/>
  <c r="J28" i="19"/>
  <c r="J45" i="19"/>
  <c r="J77" i="19"/>
  <c r="J81" i="19"/>
  <c r="J104" i="19"/>
  <c r="J108" i="19"/>
  <c r="J116" i="19"/>
  <c r="J120" i="19"/>
  <c r="J124" i="19"/>
  <c r="J128" i="19"/>
  <c r="J132" i="19"/>
  <c r="J136" i="19"/>
  <c r="J139" i="19"/>
  <c r="J140" i="19"/>
  <c r="AJ136" i="19"/>
  <c r="AI136" i="19"/>
  <c r="AG136" i="19"/>
  <c r="AF136" i="19"/>
  <c r="AE136" i="19"/>
  <c r="AD136" i="19"/>
  <c r="AA136" i="19"/>
  <c r="Z136" i="19"/>
  <c r="Y136" i="19"/>
  <c r="X136" i="19"/>
  <c r="W136" i="19"/>
  <c r="V136" i="19"/>
  <c r="T136" i="19"/>
  <c r="S136" i="19"/>
  <c r="R136" i="19"/>
  <c r="O136" i="19"/>
  <c r="N136" i="19"/>
  <c r="M136" i="19"/>
  <c r="AI122" i="19"/>
  <c r="AI119" i="19"/>
  <c r="AI118" i="19"/>
  <c r="AI106" i="19"/>
  <c r="AJ106" i="19"/>
  <c r="AI107" i="19"/>
  <c r="AJ107" i="19"/>
  <c r="AI111" i="19"/>
  <c r="AI112" i="19"/>
  <c r="AI113" i="19"/>
  <c r="AI114" i="19"/>
  <c r="AI115" i="19"/>
  <c r="AI110" i="19"/>
  <c r="AJ111" i="19"/>
  <c r="AJ112" i="19"/>
  <c r="AJ113" i="19"/>
  <c r="AJ114" i="19"/>
  <c r="AJ115" i="19"/>
  <c r="AI84" i="19"/>
  <c r="AI85" i="19"/>
  <c r="AI86" i="19"/>
  <c r="AI87" i="19"/>
  <c r="AI88" i="19"/>
  <c r="AI89" i="19"/>
  <c r="AI90" i="19"/>
  <c r="AI91" i="19"/>
  <c r="AI92" i="19"/>
  <c r="AI93" i="19"/>
  <c r="AI94" i="19"/>
  <c r="AI95" i="19"/>
  <c r="AI96" i="19"/>
  <c r="AI97" i="19"/>
  <c r="AI98" i="19"/>
  <c r="AI99" i="19"/>
  <c r="AI100" i="19"/>
  <c r="AI101" i="19"/>
  <c r="AI102" i="19"/>
  <c r="AI103" i="19"/>
  <c r="AI83" i="19"/>
  <c r="AJ84" i="19"/>
  <c r="AJ85" i="19"/>
  <c r="AJ86" i="19"/>
  <c r="AJ87" i="19"/>
  <c r="AJ88" i="19"/>
  <c r="AJ89" i="19"/>
  <c r="AJ90" i="19"/>
  <c r="AJ91" i="19"/>
  <c r="AJ92" i="19"/>
  <c r="AJ93" i="19"/>
  <c r="AJ94" i="19"/>
  <c r="AJ95" i="19"/>
  <c r="AJ96" i="19"/>
  <c r="AJ97" i="19"/>
  <c r="AJ98" i="19"/>
  <c r="AJ99" i="19"/>
  <c r="AJ100" i="19"/>
  <c r="AJ101" i="19"/>
  <c r="AJ102" i="19"/>
  <c r="AJ103" i="19"/>
  <c r="AI58" i="19"/>
  <c r="AJ58" i="19"/>
  <c r="AI59" i="19"/>
  <c r="AJ59" i="19"/>
  <c r="AI60" i="19"/>
  <c r="AJ60" i="19"/>
  <c r="AI61" i="19"/>
  <c r="AJ61" i="19"/>
  <c r="AI62" i="19"/>
  <c r="AJ62" i="19"/>
  <c r="AI63" i="19"/>
  <c r="AJ63" i="19"/>
  <c r="AI64" i="19"/>
  <c r="AJ64" i="19"/>
  <c r="AI65" i="19"/>
  <c r="AJ65" i="19"/>
  <c r="AI66" i="19"/>
  <c r="AJ66" i="19"/>
  <c r="AC67" i="19"/>
  <c r="AG67" i="19"/>
  <c r="U67" i="19"/>
  <c r="Y67" i="19"/>
  <c r="AH67" i="19"/>
  <c r="AI67" i="19"/>
  <c r="AJ67" i="19"/>
  <c r="AC68" i="19"/>
  <c r="AG68" i="19"/>
  <c r="U68" i="19"/>
  <c r="Y68" i="19"/>
  <c r="AH68" i="19"/>
  <c r="AI68" i="19"/>
  <c r="AJ68" i="19"/>
  <c r="AC69" i="19"/>
  <c r="AG69" i="19"/>
  <c r="U69" i="19"/>
  <c r="Y69" i="19"/>
  <c r="AH69" i="19"/>
  <c r="AI69" i="19"/>
  <c r="AJ69" i="19"/>
  <c r="AC70" i="19"/>
  <c r="AG70" i="19"/>
  <c r="U70" i="19"/>
  <c r="Y70" i="19"/>
  <c r="AH70" i="19"/>
  <c r="AI70" i="19"/>
  <c r="AJ70" i="19"/>
  <c r="AC71" i="19"/>
  <c r="AG71" i="19"/>
  <c r="U71" i="19"/>
  <c r="Y71" i="19"/>
  <c r="AH71" i="19"/>
  <c r="AI71" i="19"/>
  <c r="AJ71" i="19"/>
  <c r="AC72" i="19"/>
  <c r="AG72" i="19"/>
  <c r="U72" i="19"/>
  <c r="Y72" i="19"/>
  <c r="AH72" i="19"/>
  <c r="AI72" i="19"/>
  <c r="AJ72" i="19"/>
  <c r="AC73" i="19"/>
  <c r="AG73" i="19"/>
  <c r="U73" i="19"/>
  <c r="Y73" i="19"/>
  <c r="AH73" i="19"/>
  <c r="AI73" i="19"/>
  <c r="AJ73" i="19"/>
  <c r="AC74" i="19"/>
  <c r="AG74" i="19"/>
  <c r="U74" i="19"/>
  <c r="Y74" i="19"/>
  <c r="AH74" i="19"/>
  <c r="AI74" i="19"/>
  <c r="AJ74" i="19"/>
  <c r="AC75" i="19"/>
  <c r="AG75" i="19"/>
  <c r="U75" i="19"/>
  <c r="Y75" i="19"/>
  <c r="AH75" i="19"/>
  <c r="AI75" i="19"/>
  <c r="AJ75" i="19"/>
  <c r="AC76" i="19"/>
  <c r="AG76" i="19"/>
  <c r="U76" i="19"/>
  <c r="Y76" i="19"/>
  <c r="AH76" i="19"/>
  <c r="AI76" i="19"/>
  <c r="AJ76" i="19"/>
  <c r="AJ44" i="19"/>
  <c r="AI44" i="19"/>
  <c r="AJ43" i="19"/>
  <c r="AI43" i="19"/>
  <c r="AJ42" i="19"/>
  <c r="AI42" i="19"/>
  <c r="AJ41" i="19"/>
  <c r="AI41" i="19"/>
  <c r="AJ40" i="19"/>
  <c r="AI40" i="19"/>
  <c r="AJ39" i="19"/>
  <c r="AI39" i="19"/>
  <c r="AJ38" i="19"/>
  <c r="AI38" i="19"/>
  <c r="AJ37" i="19"/>
  <c r="AI37" i="19"/>
  <c r="AJ36" i="19"/>
  <c r="AI36" i="19"/>
  <c r="AJ35" i="19"/>
  <c r="AI35" i="19"/>
  <c r="AJ34" i="19"/>
  <c r="AI34" i="19"/>
  <c r="AJ33" i="19"/>
  <c r="AI33" i="19"/>
  <c r="AJ32" i="19"/>
  <c r="AI32" i="19"/>
  <c r="AJ31" i="19"/>
  <c r="AI31" i="19"/>
  <c r="AJ57" i="19"/>
  <c r="AI57" i="19"/>
  <c r="AJ56" i="19"/>
  <c r="AI56" i="19"/>
  <c r="AJ55" i="19"/>
  <c r="AI55" i="19"/>
  <c r="AJ54" i="19"/>
  <c r="AI54" i="19"/>
  <c r="AJ53" i="19"/>
  <c r="AI53" i="19"/>
  <c r="AJ52" i="19"/>
  <c r="AI52" i="19"/>
  <c r="AJ51" i="19"/>
  <c r="AI51" i="19"/>
  <c r="AJ50" i="19"/>
  <c r="AI50" i="19"/>
  <c r="AJ49" i="19"/>
  <c r="AI49" i="19"/>
  <c r="AJ48" i="19"/>
  <c r="AI48" i="19"/>
  <c r="AI10" i="19"/>
  <c r="AJ10" i="19"/>
  <c r="AI11" i="19"/>
  <c r="AJ11" i="19"/>
  <c r="AI9" i="19"/>
  <c r="K16" i="15"/>
  <c r="K143" i="15"/>
  <c r="J143" i="15"/>
  <c r="J67" i="13"/>
  <c r="AH69" i="7"/>
  <c r="AC71" i="7"/>
  <c r="AA71" i="7"/>
  <c r="U71" i="7"/>
  <c r="K71" i="7"/>
  <c r="P23" i="8"/>
  <c r="J138" i="15"/>
  <c r="U95" i="15"/>
  <c r="Y95" i="15"/>
  <c r="AC95" i="15"/>
  <c r="AG95" i="15"/>
  <c r="AH95" i="15"/>
  <c r="AI95" i="15"/>
  <c r="U9" i="15"/>
  <c r="Y9" i="15"/>
  <c r="AC9" i="15"/>
  <c r="AG9" i="15"/>
  <c r="AH9" i="15"/>
  <c r="AC10" i="15"/>
  <c r="AG10" i="15"/>
  <c r="AH10" i="15"/>
  <c r="U11" i="15"/>
  <c r="Y11" i="15"/>
  <c r="AC11" i="15"/>
  <c r="AG11" i="15"/>
  <c r="AH11" i="15"/>
  <c r="AH12" i="15"/>
  <c r="U14" i="15"/>
  <c r="Y14" i="15"/>
  <c r="AC14" i="15"/>
  <c r="AG14" i="15"/>
  <c r="AH14" i="15"/>
  <c r="U15" i="15"/>
  <c r="Y15" i="15"/>
  <c r="AC15" i="15"/>
  <c r="AG15" i="15"/>
  <c r="AH15" i="15"/>
  <c r="AH16" i="15"/>
  <c r="U18" i="15"/>
  <c r="Y18" i="15"/>
  <c r="AC18" i="15"/>
  <c r="AG18" i="15"/>
  <c r="AH18" i="15"/>
  <c r="U19" i="15"/>
  <c r="Y19" i="15"/>
  <c r="AC19" i="15"/>
  <c r="AG19" i="15"/>
  <c r="AH19" i="15"/>
  <c r="AH20" i="15"/>
  <c r="U22" i="15"/>
  <c r="Y22" i="15"/>
  <c r="AC22" i="15"/>
  <c r="AG22" i="15"/>
  <c r="AH22" i="15"/>
  <c r="U23" i="15"/>
  <c r="Y23" i="15"/>
  <c r="AC23" i="15"/>
  <c r="AG23" i="15"/>
  <c r="AH23" i="15"/>
  <c r="AH24" i="15"/>
  <c r="U26" i="15"/>
  <c r="Y26" i="15"/>
  <c r="AC26" i="15"/>
  <c r="AG26" i="15"/>
  <c r="AH26" i="15"/>
  <c r="U27" i="15"/>
  <c r="Y27" i="15"/>
  <c r="AC27" i="15"/>
  <c r="AG27" i="15"/>
  <c r="AH27" i="15"/>
  <c r="AH28" i="15"/>
  <c r="U30" i="15"/>
  <c r="Y30" i="15"/>
  <c r="AC30" i="15"/>
  <c r="AG30" i="15"/>
  <c r="AH30" i="15"/>
  <c r="U31" i="15"/>
  <c r="Y31" i="15"/>
  <c r="AC31" i="15"/>
  <c r="AG31" i="15"/>
  <c r="AH31" i="15"/>
  <c r="U32" i="15"/>
  <c r="Y32" i="15"/>
  <c r="AC32" i="15"/>
  <c r="AG32" i="15"/>
  <c r="AH32" i="15"/>
  <c r="U33" i="15"/>
  <c r="Y33" i="15"/>
  <c r="AC33" i="15"/>
  <c r="AG33" i="15"/>
  <c r="AH33" i="15"/>
  <c r="U34" i="15"/>
  <c r="Y34" i="15"/>
  <c r="AC34" i="15"/>
  <c r="AG34" i="15"/>
  <c r="AH34" i="15"/>
  <c r="U35" i="15"/>
  <c r="Y35" i="15"/>
  <c r="AC35" i="15"/>
  <c r="AG35" i="15"/>
  <c r="AH35" i="15"/>
  <c r="U36" i="15"/>
  <c r="Y36" i="15"/>
  <c r="AC36" i="15"/>
  <c r="AG36" i="15"/>
  <c r="AH36" i="15"/>
  <c r="U37" i="15"/>
  <c r="Y37" i="15"/>
  <c r="AC37" i="15"/>
  <c r="AG37" i="15"/>
  <c r="AH37" i="15"/>
  <c r="U38" i="15"/>
  <c r="Y38" i="15"/>
  <c r="AC38" i="15"/>
  <c r="AG38" i="15"/>
  <c r="AH38" i="15"/>
  <c r="U39" i="15"/>
  <c r="Y39" i="15"/>
  <c r="AC39" i="15"/>
  <c r="AG39" i="15"/>
  <c r="AH39" i="15"/>
  <c r="U40" i="15"/>
  <c r="Y40" i="15"/>
  <c r="AC40" i="15"/>
  <c r="AG40" i="15"/>
  <c r="AH40" i="15"/>
  <c r="U41" i="15"/>
  <c r="Y41" i="15"/>
  <c r="AC41" i="15"/>
  <c r="AG41" i="15"/>
  <c r="AH41" i="15"/>
  <c r="U42" i="15"/>
  <c r="Y42" i="15"/>
  <c r="AC42" i="15"/>
  <c r="AG42" i="15"/>
  <c r="AH42" i="15"/>
  <c r="U43" i="15"/>
  <c r="Y43" i="15"/>
  <c r="AC43" i="15"/>
  <c r="AG43" i="15"/>
  <c r="AH43" i="15"/>
  <c r="U44" i="15"/>
  <c r="Y44" i="15"/>
  <c r="AC44" i="15"/>
  <c r="AG44" i="15"/>
  <c r="AH44" i="15"/>
  <c r="U45" i="15"/>
  <c r="Y45" i="15"/>
  <c r="AC45" i="15"/>
  <c r="AG45" i="15"/>
  <c r="AH45" i="15"/>
  <c r="U46" i="15"/>
  <c r="Y46" i="15"/>
  <c r="AC46" i="15"/>
  <c r="AG46" i="15"/>
  <c r="AH46" i="15"/>
  <c r="U47" i="15"/>
  <c r="Y47" i="15"/>
  <c r="AC47" i="15"/>
  <c r="AG47" i="15"/>
  <c r="AH47" i="15"/>
  <c r="U48" i="15"/>
  <c r="Y48" i="15"/>
  <c r="AC48" i="15"/>
  <c r="AG48" i="15"/>
  <c r="AH48" i="15"/>
  <c r="U49" i="15"/>
  <c r="Y49" i="15"/>
  <c r="AC49" i="15"/>
  <c r="AG49" i="15"/>
  <c r="AH49" i="15"/>
  <c r="U50" i="15"/>
  <c r="Y50" i="15"/>
  <c r="AC50" i="15"/>
  <c r="AG50" i="15"/>
  <c r="AH50" i="15"/>
  <c r="U51" i="15"/>
  <c r="Y51" i="15"/>
  <c r="AC51" i="15"/>
  <c r="AG51" i="15"/>
  <c r="AH51" i="15"/>
  <c r="U52" i="15"/>
  <c r="Y52" i="15"/>
  <c r="AC52" i="15"/>
  <c r="AG52" i="15"/>
  <c r="AH52" i="15"/>
  <c r="U53" i="15"/>
  <c r="Y53" i="15"/>
  <c r="AC53" i="15"/>
  <c r="AG53" i="15"/>
  <c r="AH53" i="15"/>
  <c r="U54" i="15"/>
  <c r="Y54" i="15"/>
  <c r="AC54" i="15"/>
  <c r="AG54" i="15"/>
  <c r="AH54" i="15"/>
  <c r="U55" i="15"/>
  <c r="Y55" i="15"/>
  <c r="AC55" i="15"/>
  <c r="AG55" i="15"/>
  <c r="AH55" i="15"/>
  <c r="U56" i="15"/>
  <c r="Y56" i="15"/>
  <c r="AC56" i="15"/>
  <c r="AG56" i="15"/>
  <c r="AH56" i="15"/>
  <c r="U57" i="15"/>
  <c r="Y57" i="15"/>
  <c r="AC57" i="15"/>
  <c r="AG57" i="15"/>
  <c r="AH57" i="15"/>
  <c r="U58" i="15"/>
  <c r="Y58" i="15"/>
  <c r="AC58" i="15"/>
  <c r="AG58" i="15"/>
  <c r="AH58" i="15"/>
  <c r="U59" i="15"/>
  <c r="Y59" i="15"/>
  <c r="AC59" i="15"/>
  <c r="AG59" i="15"/>
  <c r="AH59" i="15"/>
  <c r="AH60" i="15"/>
  <c r="U62" i="15"/>
  <c r="Y62" i="15"/>
  <c r="AC62" i="15"/>
  <c r="AG62" i="15"/>
  <c r="AH62" i="15"/>
  <c r="U63" i="15"/>
  <c r="Y63" i="15"/>
  <c r="AC63" i="15"/>
  <c r="AG63" i="15"/>
  <c r="AH63" i="15"/>
  <c r="AH64" i="15"/>
  <c r="U66" i="15"/>
  <c r="Y66" i="15"/>
  <c r="AC66" i="15"/>
  <c r="AG66" i="15"/>
  <c r="AH66" i="15"/>
  <c r="AG67" i="15"/>
  <c r="AH67" i="15"/>
  <c r="AG68" i="15"/>
  <c r="AH68" i="15"/>
  <c r="AG69" i="15"/>
  <c r="AH69" i="15"/>
  <c r="AG70" i="15"/>
  <c r="AH70" i="15"/>
  <c r="AG71" i="15"/>
  <c r="AH71" i="15"/>
  <c r="AG72" i="15"/>
  <c r="AH72" i="15"/>
  <c r="AG73" i="15"/>
  <c r="AH73" i="15"/>
  <c r="AG74" i="15"/>
  <c r="AH74" i="15"/>
  <c r="AG75" i="15"/>
  <c r="AH75" i="15"/>
  <c r="AG76" i="15"/>
  <c r="AH76" i="15"/>
  <c r="AG77" i="15"/>
  <c r="AH77" i="15"/>
  <c r="AG78" i="15"/>
  <c r="AH78" i="15"/>
  <c r="AG79" i="15"/>
  <c r="AH79" i="15"/>
  <c r="AG80" i="15"/>
  <c r="AH80" i="15"/>
  <c r="AG81" i="15"/>
  <c r="AH81" i="15"/>
  <c r="AG82" i="15"/>
  <c r="AH82" i="15"/>
  <c r="AG83" i="15"/>
  <c r="AH83" i="15"/>
  <c r="AG84" i="15"/>
  <c r="AH84" i="15"/>
  <c r="AG85" i="15"/>
  <c r="AH85" i="15"/>
  <c r="AG86" i="15"/>
  <c r="AH86" i="15"/>
  <c r="AG87" i="15"/>
  <c r="AH87" i="15"/>
  <c r="AG88" i="15"/>
  <c r="AH88" i="15"/>
  <c r="AG89" i="15"/>
  <c r="AH89" i="15"/>
  <c r="AG90" i="15"/>
  <c r="AH90" i="15"/>
  <c r="AG91" i="15"/>
  <c r="AH91" i="15"/>
  <c r="AG92" i="15"/>
  <c r="AH92" i="15"/>
  <c r="AH93" i="15"/>
  <c r="U96" i="15"/>
  <c r="Y96" i="15"/>
  <c r="AC96" i="15"/>
  <c r="AG96" i="15"/>
  <c r="AH96" i="15"/>
  <c r="U97" i="15"/>
  <c r="Y97" i="15"/>
  <c r="AC97" i="15"/>
  <c r="AG97" i="15"/>
  <c r="AH97" i="15"/>
  <c r="U98" i="15"/>
  <c r="Y98" i="15"/>
  <c r="AC98" i="15"/>
  <c r="AG98" i="15"/>
  <c r="AH98" i="15"/>
  <c r="U99" i="15"/>
  <c r="Y99" i="15"/>
  <c r="AC99" i="15"/>
  <c r="AG99" i="15"/>
  <c r="AH99" i="15"/>
  <c r="U100" i="15"/>
  <c r="Y100" i="15"/>
  <c r="AC100" i="15"/>
  <c r="AG100" i="15"/>
  <c r="AH100" i="15"/>
  <c r="U106" i="15"/>
  <c r="Y106" i="15"/>
  <c r="AC106" i="15"/>
  <c r="AG106" i="15"/>
  <c r="AH106" i="15"/>
  <c r="AH107" i="15"/>
  <c r="U109" i="15"/>
  <c r="Y109" i="15"/>
  <c r="AC109" i="15"/>
  <c r="AG109" i="15"/>
  <c r="AH109" i="15"/>
  <c r="U110" i="15"/>
  <c r="Y110" i="15"/>
  <c r="AC110" i="15"/>
  <c r="AG110" i="15"/>
  <c r="AH110" i="15"/>
  <c r="AH111" i="15"/>
  <c r="U113" i="15"/>
  <c r="Y113" i="15"/>
  <c r="AC113" i="15"/>
  <c r="AG113" i="15"/>
  <c r="AH113" i="15"/>
  <c r="U114" i="15"/>
  <c r="Y114" i="15"/>
  <c r="AC114" i="15"/>
  <c r="AG114" i="15"/>
  <c r="AH114" i="15"/>
  <c r="U115" i="15"/>
  <c r="Y115" i="15"/>
  <c r="AC115" i="15"/>
  <c r="AG115" i="15"/>
  <c r="AH115" i="15"/>
  <c r="U116" i="15"/>
  <c r="Y116" i="15"/>
  <c r="AC116" i="15"/>
  <c r="AG116" i="15"/>
  <c r="AH116" i="15"/>
  <c r="U117" i="15"/>
  <c r="Y117" i="15"/>
  <c r="AC117" i="15"/>
  <c r="AG117" i="15"/>
  <c r="AH117" i="15"/>
  <c r="AH118" i="15"/>
  <c r="U120" i="15"/>
  <c r="Y120" i="15"/>
  <c r="AC120" i="15"/>
  <c r="AG120" i="15"/>
  <c r="AH120" i="15"/>
  <c r="U121" i="15"/>
  <c r="Y121" i="15"/>
  <c r="AC121" i="15"/>
  <c r="AG121" i="15"/>
  <c r="AH121" i="15"/>
  <c r="AH122" i="15"/>
  <c r="U132" i="15"/>
  <c r="Y132" i="15"/>
  <c r="AC132" i="15"/>
  <c r="AG132" i="15"/>
  <c r="AH132" i="15"/>
  <c r="U133" i="15"/>
  <c r="Y133" i="15"/>
  <c r="AC133" i="15"/>
  <c r="AG133" i="15"/>
  <c r="AH133" i="15"/>
  <c r="AH134" i="15"/>
  <c r="U124" i="15"/>
  <c r="Y124" i="15"/>
  <c r="AC124" i="15"/>
  <c r="AG124" i="15"/>
  <c r="AH124" i="15"/>
  <c r="U125" i="15"/>
  <c r="Y125" i="15"/>
  <c r="AC125" i="15"/>
  <c r="AG125" i="15"/>
  <c r="AH125" i="15"/>
  <c r="AH126" i="15"/>
  <c r="U128" i="15"/>
  <c r="Y128" i="15"/>
  <c r="AC128" i="15"/>
  <c r="AG128" i="15"/>
  <c r="AH128" i="15"/>
  <c r="U129" i="15"/>
  <c r="Y129" i="15"/>
  <c r="AC129" i="15"/>
  <c r="AG129" i="15"/>
  <c r="AH129" i="15"/>
  <c r="AH130" i="15"/>
  <c r="U140" i="15"/>
  <c r="Y140" i="15"/>
  <c r="AC140" i="15"/>
  <c r="AG140" i="15"/>
  <c r="AH140" i="15"/>
  <c r="U141" i="15"/>
  <c r="Y141" i="15"/>
  <c r="AC141" i="15"/>
  <c r="AG141" i="15"/>
  <c r="AH141" i="15"/>
  <c r="AH142" i="15"/>
  <c r="AH143" i="15"/>
  <c r="AJ95" i="15"/>
  <c r="AI96" i="15"/>
  <c r="AJ96" i="15"/>
  <c r="AI97" i="15"/>
  <c r="AJ97" i="15"/>
  <c r="AI98" i="15"/>
  <c r="AJ98" i="15"/>
  <c r="AI99" i="15"/>
  <c r="AJ99" i="15"/>
  <c r="AI100" i="15"/>
  <c r="AJ100" i="15"/>
  <c r="AI106" i="15"/>
  <c r="AJ106" i="15"/>
  <c r="AH138" i="15"/>
  <c r="AJ138" i="15"/>
  <c r="AI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O138" i="15"/>
  <c r="N138" i="15"/>
  <c r="M138" i="15"/>
  <c r="K138" i="15"/>
  <c r="J134" i="15"/>
  <c r="AI129" i="15"/>
  <c r="AI128" i="15"/>
  <c r="J130" i="15"/>
  <c r="AI124" i="15"/>
  <c r="AJ124" i="15"/>
  <c r="AI125" i="15"/>
  <c r="AJ125" i="15"/>
  <c r="J126" i="15"/>
  <c r="J122" i="15"/>
  <c r="AI114" i="15"/>
  <c r="AI115" i="15"/>
  <c r="AI116" i="15"/>
  <c r="AI117" i="15"/>
  <c r="AI113" i="15"/>
  <c r="AJ114" i="15"/>
  <c r="AJ115" i="15"/>
  <c r="AJ116" i="15"/>
  <c r="AJ117" i="15"/>
  <c r="K118" i="15"/>
  <c r="J118" i="15"/>
  <c r="J111" i="15"/>
  <c r="AI92" i="15"/>
  <c r="AI91" i="15"/>
  <c r="AI90" i="15"/>
  <c r="AI89" i="15"/>
  <c r="AI88" i="15"/>
  <c r="AI87" i="15"/>
  <c r="AI86" i="15"/>
  <c r="AI85" i="15"/>
  <c r="AI84" i="15"/>
  <c r="AI83" i="15"/>
  <c r="AI82" i="15"/>
  <c r="AI81" i="15"/>
  <c r="AI80" i="15"/>
  <c r="AI79" i="15"/>
  <c r="AI78" i="15"/>
  <c r="AI77" i="15"/>
  <c r="AI76" i="15"/>
  <c r="AI75" i="15"/>
  <c r="AI74" i="15"/>
  <c r="AI73" i="15"/>
  <c r="AI72" i="15"/>
  <c r="AI71" i="15"/>
  <c r="AI70" i="15"/>
  <c r="AI69" i="15"/>
  <c r="AI68" i="15"/>
  <c r="AI67" i="15"/>
  <c r="AI58" i="15"/>
  <c r="AI57" i="15"/>
  <c r="AI56" i="15"/>
  <c r="AI55" i="15"/>
  <c r="AI54" i="15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C92" i="15"/>
  <c r="AC91" i="15"/>
  <c r="AC90" i="15"/>
  <c r="AC89" i="15"/>
  <c r="AC88" i="15"/>
  <c r="AC87" i="15"/>
  <c r="AC86" i="15"/>
  <c r="AC85" i="15"/>
  <c r="AC84" i="15"/>
  <c r="AC83" i="15"/>
  <c r="AC82" i="15"/>
  <c r="AC81" i="15"/>
  <c r="AC80" i="15"/>
  <c r="AC79" i="15"/>
  <c r="AC78" i="15"/>
  <c r="AC77" i="15"/>
  <c r="AC76" i="15"/>
  <c r="AC75" i="15"/>
  <c r="AC74" i="15"/>
  <c r="AC73" i="15"/>
  <c r="AC72" i="15"/>
  <c r="AC71" i="15"/>
  <c r="AC70" i="15"/>
  <c r="AC69" i="15"/>
  <c r="AC68" i="15"/>
  <c r="AC67" i="15"/>
  <c r="Y92" i="15"/>
  <c r="Y91" i="15"/>
  <c r="Y90" i="15"/>
  <c r="Y89" i="15"/>
  <c r="Y88" i="15"/>
  <c r="Y87" i="15"/>
  <c r="Y86" i="15"/>
  <c r="Y85" i="15"/>
  <c r="Y84" i="15"/>
  <c r="Y83" i="15"/>
  <c r="Y82" i="15"/>
  <c r="Y81" i="15"/>
  <c r="Y80" i="15"/>
  <c r="Y79" i="15"/>
  <c r="Y78" i="15"/>
  <c r="Y77" i="15"/>
  <c r="Y76" i="15"/>
  <c r="Y75" i="15"/>
  <c r="Y74" i="15"/>
  <c r="Y73" i="15"/>
  <c r="Y72" i="15"/>
  <c r="Y71" i="15"/>
  <c r="Y70" i="15"/>
  <c r="Y69" i="15"/>
  <c r="Y68" i="15"/>
  <c r="Y67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J107" i="15"/>
  <c r="J93" i="15"/>
  <c r="J64" i="15"/>
  <c r="K60" i="15"/>
  <c r="J60" i="15"/>
  <c r="J28" i="15"/>
  <c r="J24" i="15"/>
  <c r="J20" i="15"/>
  <c r="J16" i="15"/>
  <c r="J12" i="15"/>
  <c r="AI11" i="15"/>
  <c r="AI10" i="15"/>
  <c r="AI9" i="15"/>
  <c r="AH70" i="13"/>
  <c r="AH69" i="13"/>
  <c r="AH68" i="13"/>
  <c r="AC71" i="13"/>
  <c r="AB71" i="13"/>
  <c r="AA71" i="13"/>
  <c r="Z71" i="13"/>
  <c r="AC68" i="13"/>
  <c r="K69" i="13"/>
  <c r="Y23" i="29"/>
  <c r="X23" i="29"/>
  <c r="U73" i="28"/>
  <c r="Y73" i="28"/>
  <c r="AC73" i="28"/>
  <c r="AG73" i="28"/>
  <c r="AH73" i="28"/>
  <c r="AH74" i="28"/>
  <c r="W23" i="29"/>
  <c r="V23" i="29"/>
  <c r="R23" i="29"/>
  <c r="N23" i="29"/>
  <c r="U74" i="28"/>
  <c r="J23" i="29"/>
  <c r="D23" i="29"/>
  <c r="K74" i="28"/>
  <c r="C23" i="29"/>
  <c r="J74" i="28"/>
  <c r="B23" i="29"/>
  <c r="U23" i="29"/>
  <c r="T23" i="29"/>
  <c r="S23" i="29"/>
  <c r="Q23" i="29"/>
  <c r="P23" i="29"/>
  <c r="O23" i="29"/>
  <c r="M23" i="29"/>
  <c r="L23" i="29"/>
  <c r="K23" i="29"/>
  <c r="I23" i="29"/>
  <c r="H23" i="29"/>
  <c r="G23" i="29"/>
  <c r="F23" i="29"/>
  <c r="E23" i="29"/>
  <c r="Y23" i="27"/>
  <c r="X23" i="27"/>
  <c r="W23" i="27"/>
  <c r="V23" i="27"/>
  <c r="R23" i="27"/>
  <c r="N23" i="27"/>
  <c r="J23" i="27"/>
  <c r="C23" i="27"/>
  <c r="J69" i="26"/>
  <c r="B23" i="27"/>
  <c r="F23" i="27"/>
  <c r="E23" i="27"/>
  <c r="D23" i="27"/>
  <c r="U23" i="27"/>
  <c r="T23" i="27"/>
  <c r="S23" i="27"/>
  <c r="Q23" i="27"/>
  <c r="P23" i="27"/>
  <c r="O23" i="27"/>
  <c r="M23" i="27"/>
  <c r="L23" i="27"/>
  <c r="K23" i="27"/>
  <c r="I23" i="27"/>
  <c r="H23" i="27"/>
  <c r="G23" i="27"/>
  <c r="AI73" i="28"/>
  <c r="AI64" i="26"/>
  <c r="AI63" i="26"/>
  <c r="AI62" i="26"/>
  <c r="V65" i="26"/>
  <c r="W65" i="26"/>
  <c r="X65" i="26"/>
  <c r="Y65" i="26"/>
  <c r="S65" i="26"/>
  <c r="T65" i="26"/>
  <c r="U65" i="26"/>
  <c r="R65" i="26"/>
  <c r="K65" i="26"/>
  <c r="W43" i="26"/>
  <c r="V43" i="26"/>
  <c r="S43" i="26"/>
  <c r="T43" i="26"/>
  <c r="R43" i="26"/>
  <c r="K43" i="26"/>
  <c r="V33" i="26"/>
  <c r="T33" i="26"/>
  <c r="S33" i="26"/>
  <c r="V29" i="26"/>
  <c r="T29" i="26"/>
  <c r="S29" i="26"/>
  <c r="R29" i="26"/>
  <c r="X14" i="26"/>
  <c r="W14" i="26"/>
  <c r="V14" i="26"/>
  <c r="T14" i="26"/>
  <c r="R14" i="26"/>
  <c r="S14" i="26"/>
  <c r="T10" i="26"/>
  <c r="S10" i="26"/>
  <c r="R10" i="26"/>
  <c r="J15" i="21"/>
  <c r="J19" i="21"/>
  <c r="J23" i="21"/>
  <c r="J27" i="21"/>
  <c r="J31" i="21"/>
  <c r="J35" i="21"/>
  <c r="J39" i="21"/>
  <c r="J43" i="21"/>
  <c r="J59" i="21"/>
  <c r="J63" i="21"/>
  <c r="J67" i="21"/>
  <c r="J75" i="21"/>
  <c r="AI90" i="23"/>
  <c r="X74" i="21"/>
  <c r="X75" i="21"/>
  <c r="W75" i="21"/>
  <c r="V75" i="21"/>
  <c r="AI138" i="19"/>
  <c r="U69" i="17"/>
  <c r="Y69" i="17"/>
  <c r="AC69" i="17"/>
  <c r="AG69" i="17"/>
  <c r="AH69" i="17"/>
  <c r="AI69" i="17"/>
  <c r="AI141" i="15"/>
  <c r="AI140" i="15"/>
  <c r="U142" i="15"/>
  <c r="S142" i="15"/>
  <c r="T142" i="15"/>
  <c r="R142" i="15"/>
  <c r="K142" i="15"/>
  <c r="U70" i="13"/>
  <c r="Y70" i="13"/>
  <c r="AI70" i="13"/>
  <c r="U69" i="13"/>
  <c r="Y69" i="13"/>
  <c r="AI69" i="13"/>
  <c r="U68" i="13"/>
  <c r="Y68" i="13"/>
  <c r="AI68" i="13"/>
  <c r="AH71" i="13"/>
  <c r="J71" i="13"/>
  <c r="AI71" i="13"/>
  <c r="U65" i="13"/>
  <c r="Y65" i="13"/>
  <c r="AC65" i="13"/>
  <c r="AG65" i="13"/>
  <c r="AH65" i="13"/>
  <c r="U66" i="13"/>
  <c r="Y66" i="13"/>
  <c r="AC66" i="13"/>
  <c r="AG66" i="13"/>
  <c r="AH66" i="13"/>
  <c r="AH67" i="13"/>
  <c r="U9" i="13"/>
  <c r="Y9" i="13"/>
  <c r="AC9" i="13"/>
  <c r="AG9" i="13"/>
  <c r="AH9" i="13"/>
  <c r="U10" i="13"/>
  <c r="Y10" i="13"/>
  <c r="AC10" i="13"/>
  <c r="AG10" i="13"/>
  <c r="AH10" i="13"/>
  <c r="AH11" i="13"/>
  <c r="U13" i="13"/>
  <c r="Y13" i="13"/>
  <c r="AC13" i="13"/>
  <c r="AG13" i="13"/>
  <c r="AH13" i="13"/>
  <c r="U14" i="13"/>
  <c r="Y14" i="13"/>
  <c r="AC14" i="13"/>
  <c r="AG14" i="13"/>
  <c r="AH14" i="13"/>
  <c r="AH15" i="13"/>
  <c r="U17" i="13"/>
  <c r="Y17" i="13"/>
  <c r="AC17" i="13"/>
  <c r="AG17" i="13"/>
  <c r="AH17" i="13"/>
  <c r="U18" i="13"/>
  <c r="Y18" i="13"/>
  <c r="AC18" i="13"/>
  <c r="AG18" i="13"/>
  <c r="AH18" i="13"/>
  <c r="AH19" i="13"/>
  <c r="U21" i="13"/>
  <c r="Y21" i="13"/>
  <c r="AC21" i="13"/>
  <c r="AG21" i="13"/>
  <c r="AH21" i="13"/>
  <c r="U22" i="13"/>
  <c r="Y22" i="13"/>
  <c r="AC22" i="13"/>
  <c r="AG22" i="13"/>
  <c r="AH22" i="13"/>
  <c r="AH23" i="13"/>
  <c r="U25" i="13"/>
  <c r="Y25" i="13"/>
  <c r="AC25" i="13"/>
  <c r="AG25" i="13"/>
  <c r="AH25" i="13"/>
  <c r="U26" i="13"/>
  <c r="Y26" i="13"/>
  <c r="AC26" i="13"/>
  <c r="AG26" i="13"/>
  <c r="AH26" i="13"/>
  <c r="AH27" i="13"/>
  <c r="U29" i="13"/>
  <c r="Y29" i="13"/>
  <c r="AC29" i="13"/>
  <c r="AG29" i="13"/>
  <c r="AH29" i="13"/>
  <c r="U30" i="13"/>
  <c r="Y30" i="13"/>
  <c r="AC30" i="13"/>
  <c r="AG30" i="13"/>
  <c r="AH30" i="13"/>
  <c r="AH31" i="13"/>
  <c r="U33" i="13"/>
  <c r="Y33" i="13"/>
  <c r="AC33" i="13"/>
  <c r="AG33" i="13"/>
  <c r="AH33" i="13"/>
  <c r="U34" i="13"/>
  <c r="Y34" i="13"/>
  <c r="AC34" i="13"/>
  <c r="AG34" i="13"/>
  <c r="AH34" i="13"/>
  <c r="AH35" i="13"/>
  <c r="U37" i="13"/>
  <c r="Y37" i="13"/>
  <c r="AC37" i="13"/>
  <c r="AG37" i="13"/>
  <c r="AH37" i="13"/>
  <c r="U38" i="13"/>
  <c r="Y38" i="13"/>
  <c r="AC38" i="13"/>
  <c r="AG38" i="13"/>
  <c r="AH38" i="13"/>
  <c r="AH39" i="13"/>
  <c r="U41" i="13"/>
  <c r="Y41" i="13"/>
  <c r="AC41" i="13"/>
  <c r="AG41" i="13"/>
  <c r="AH41" i="13"/>
  <c r="U42" i="13"/>
  <c r="Y42" i="13"/>
  <c r="AC42" i="13"/>
  <c r="AG42" i="13"/>
  <c r="AH42" i="13"/>
  <c r="AH43" i="13"/>
  <c r="U45" i="13"/>
  <c r="Y45" i="13"/>
  <c r="AC45" i="13"/>
  <c r="AG45" i="13"/>
  <c r="AH45" i="13"/>
  <c r="U46" i="13"/>
  <c r="Y46" i="13"/>
  <c r="AC46" i="13"/>
  <c r="AG46" i="13"/>
  <c r="AH46" i="13"/>
  <c r="AH47" i="13"/>
  <c r="U49" i="13"/>
  <c r="Y49" i="13"/>
  <c r="AC49" i="13"/>
  <c r="AG49" i="13"/>
  <c r="AH49" i="13"/>
  <c r="U50" i="13"/>
  <c r="Y50" i="13"/>
  <c r="AC50" i="13"/>
  <c r="AG50" i="13"/>
  <c r="AH50" i="13"/>
  <c r="AH51" i="13"/>
  <c r="U53" i="13"/>
  <c r="Y53" i="13"/>
  <c r="AC53" i="13"/>
  <c r="AG53" i="13"/>
  <c r="AH53" i="13"/>
  <c r="U54" i="13"/>
  <c r="Y54" i="13"/>
  <c r="AC54" i="13"/>
  <c r="AG54" i="13"/>
  <c r="AH54" i="13"/>
  <c r="AH55" i="13"/>
  <c r="U57" i="13"/>
  <c r="Y57" i="13"/>
  <c r="AC57" i="13"/>
  <c r="AG57" i="13"/>
  <c r="AH57" i="13"/>
  <c r="U58" i="13"/>
  <c r="Y58" i="13"/>
  <c r="AC58" i="13"/>
  <c r="AG58" i="13"/>
  <c r="AH58" i="13"/>
  <c r="AH59" i="13"/>
  <c r="U61" i="13"/>
  <c r="Y61" i="13"/>
  <c r="AC61" i="13"/>
  <c r="AG61" i="13"/>
  <c r="AH61" i="13"/>
  <c r="U62" i="13"/>
  <c r="Y62" i="13"/>
  <c r="AC62" i="13"/>
  <c r="AG62" i="13"/>
  <c r="AH62" i="13"/>
  <c r="AH63" i="13"/>
  <c r="AH72" i="13"/>
  <c r="AJ68" i="13"/>
  <c r="Y71" i="13"/>
  <c r="X71" i="13"/>
  <c r="W71" i="13"/>
  <c r="V71" i="13"/>
  <c r="U70" i="7"/>
  <c r="Y70" i="7"/>
  <c r="AC70" i="7"/>
  <c r="AG70" i="7"/>
  <c r="AH70" i="7"/>
  <c r="AI70" i="7"/>
  <c r="U69" i="7"/>
  <c r="Y69" i="7"/>
  <c r="AC69" i="7"/>
  <c r="AG69" i="7"/>
  <c r="AI69" i="7"/>
  <c r="Y41" i="28"/>
  <c r="AC41" i="28"/>
  <c r="AG41" i="28"/>
  <c r="Y42" i="28"/>
  <c r="AC42" i="28"/>
  <c r="AG42" i="28"/>
  <c r="U41" i="28"/>
  <c r="U42" i="28"/>
  <c r="AH42" i="28"/>
  <c r="AI42" i="28"/>
  <c r="AH41" i="28"/>
  <c r="AI41" i="28"/>
  <c r="T74" i="28"/>
  <c r="R74" i="28"/>
  <c r="R44" i="28"/>
  <c r="R71" i="28"/>
  <c r="R38" i="28"/>
  <c r="K38" i="28"/>
  <c r="K44" i="28"/>
  <c r="K71" i="28"/>
  <c r="T71" i="28"/>
  <c r="S74" i="28"/>
  <c r="K25" i="26"/>
  <c r="K29" i="26"/>
  <c r="K33" i="26"/>
  <c r="K56" i="26"/>
  <c r="K60" i="26"/>
  <c r="J25" i="26"/>
  <c r="T60" i="26"/>
  <c r="R60" i="26"/>
  <c r="S60" i="26"/>
  <c r="R33" i="26"/>
  <c r="J33" i="26"/>
  <c r="U44" i="26"/>
  <c r="T46" i="26"/>
  <c r="S46" i="26"/>
  <c r="R46" i="26"/>
  <c r="U37" i="26"/>
  <c r="T39" i="26"/>
  <c r="S39" i="26"/>
  <c r="R39" i="26"/>
  <c r="K39" i="26"/>
  <c r="T36" i="26"/>
  <c r="S36" i="26"/>
  <c r="R36" i="26"/>
  <c r="K36" i="26"/>
  <c r="J29" i="26"/>
  <c r="J36" i="26"/>
  <c r="J39" i="26"/>
  <c r="J43" i="26"/>
  <c r="J50" i="26"/>
  <c r="U29" i="26"/>
  <c r="J38" i="28"/>
  <c r="J53" i="26"/>
  <c r="K10" i="26"/>
  <c r="J44" i="28"/>
  <c r="T21" i="26"/>
  <c r="S21" i="26"/>
  <c r="R21" i="26"/>
  <c r="K21" i="26"/>
  <c r="J21" i="26"/>
  <c r="K46" i="26"/>
  <c r="J56" i="26"/>
  <c r="J46" i="26"/>
  <c r="J14" i="26"/>
  <c r="K14" i="26"/>
  <c r="R17" i="26"/>
  <c r="T17" i="26"/>
  <c r="S17" i="26"/>
  <c r="K17" i="26"/>
  <c r="U21" i="26"/>
  <c r="J70" i="30"/>
  <c r="J71" i="28"/>
  <c r="J65" i="26"/>
  <c r="J92" i="23"/>
  <c r="K75" i="21"/>
  <c r="J70" i="17"/>
  <c r="J142" i="15"/>
  <c r="K71" i="13"/>
  <c r="R71" i="13"/>
  <c r="T71" i="13"/>
  <c r="S71" i="13"/>
  <c r="J71" i="7"/>
  <c r="J70" i="9"/>
  <c r="J70" i="11"/>
  <c r="T71" i="7"/>
  <c r="S71" i="7"/>
  <c r="U69" i="5"/>
  <c r="J70" i="5"/>
  <c r="J70" i="3"/>
  <c r="J71" i="1"/>
  <c r="C18" i="31"/>
  <c r="Y17" i="31"/>
  <c r="A5" i="31"/>
  <c r="A24" i="31"/>
  <c r="A71" i="30"/>
  <c r="AF70" i="30"/>
  <c r="U23" i="31"/>
  <c r="AE70" i="30"/>
  <c r="T23" i="31"/>
  <c r="AD70" i="30"/>
  <c r="S23" i="31"/>
  <c r="AB70" i="30"/>
  <c r="Q23" i="31"/>
  <c r="AA70" i="30"/>
  <c r="P23" i="31"/>
  <c r="Z70" i="30"/>
  <c r="O23" i="31"/>
  <c r="X70" i="30"/>
  <c r="M23" i="31"/>
  <c r="W70" i="30"/>
  <c r="L23" i="31"/>
  <c r="V70" i="30"/>
  <c r="K23" i="31"/>
  <c r="T70" i="30"/>
  <c r="I23" i="31"/>
  <c r="S70" i="30"/>
  <c r="H23" i="31"/>
  <c r="R70" i="30"/>
  <c r="G23" i="31"/>
  <c r="O70" i="30"/>
  <c r="F23" i="31"/>
  <c r="N70" i="30"/>
  <c r="E23" i="31"/>
  <c r="M70" i="30"/>
  <c r="D23" i="31"/>
  <c r="K70" i="30"/>
  <c r="C23" i="31"/>
  <c r="B23" i="31"/>
  <c r="AG69" i="30"/>
  <c r="AG70" i="30"/>
  <c r="V23" i="31"/>
  <c r="AC69" i="30"/>
  <c r="AC70" i="30"/>
  <c r="R23" i="31"/>
  <c r="Y69" i="30"/>
  <c r="U69" i="30"/>
  <c r="U70" i="30"/>
  <c r="J23" i="31"/>
  <c r="AF67" i="30"/>
  <c r="U22" i="31"/>
  <c r="AE67" i="30"/>
  <c r="T22" i="31"/>
  <c r="AD67" i="30"/>
  <c r="S22" i="31"/>
  <c r="AB67" i="30"/>
  <c r="Q22" i="31"/>
  <c r="AA67" i="30"/>
  <c r="P22" i="31"/>
  <c r="Z67" i="30"/>
  <c r="O22" i="31"/>
  <c r="X67" i="30"/>
  <c r="M22" i="31"/>
  <c r="W67" i="30"/>
  <c r="L22" i="31"/>
  <c r="V67" i="30"/>
  <c r="K22" i="31"/>
  <c r="T67" i="30"/>
  <c r="I22" i="31"/>
  <c r="S67" i="30"/>
  <c r="H22" i="31"/>
  <c r="R67" i="30"/>
  <c r="G22" i="31"/>
  <c r="O67" i="30"/>
  <c r="F22" i="31"/>
  <c r="N67" i="30"/>
  <c r="E22" i="31"/>
  <c r="M67" i="30"/>
  <c r="D22" i="31"/>
  <c r="K67" i="30"/>
  <c r="C22" i="31"/>
  <c r="J67" i="30"/>
  <c r="B22" i="31"/>
  <c r="AG66" i="30"/>
  <c r="AC66" i="30"/>
  <c r="Y66" i="30"/>
  <c r="U66" i="30"/>
  <c r="AG65" i="30"/>
  <c r="AC65" i="30"/>
  <c r="Y65" i="30"/>
  <c r="U65" i="30"/>
  <c r="AF63" i="30"/>
  <c r="U21" i="31"/>
  <c r="AE63" i="30"/>
  <c r="T21" i="31"/>
  <c r="AD63" i="30"/>
  <c r="S21" i="31"/>
  <c r="AB63" i="30"/>
  <c r="Q21" i="31"/>
  <c r="AA63" i="30"/>
  <c r="P21" i="31"/>
  <c r="Z63" i="30"/>
  <c r="O21" i="31"/>
  <c r="X63" i="30"/>
  <c r="M21" i="31"/>
  <c r="W63" i="30"/>
  <c r="L21" i="31"/>
  <c r="V63" i="30"/>
  <c r="K21" i="31"/>
  <c r="T63" i="30"/>
  <c r="I21" i="31"/>
  <c r="S63" i="30"/>
  <c r="H21" i="31"/>
  <c r="R63" i="30"/>
  <c r="G21" i="31"/>
  <c r="O63" i="30"/>
  <c r="F21" i="31"/>
  <c r="N63" i="30"/>
  <c r="E21" i="31"/>
  <c r="M63" i="30"/>
  <c r="D21" i="31"/>
  <c r="K63" i="30"/>
  <c r="C21" i="31"/>
  <c r="J63" i="30"/>
  <c r="B21" i="31"/>
  <c r="AG62" i="30"/>
  <c r="AC62" i="30"/>
  <c r="Y62" i="30"/>
  <c r="U62" i="30"/>
  <c r="AG61" i="30"/>
  <c r="AC61" i="30"/>
  <c r="Y61" i="30"/>
  <c r="Y63" i="30"/>
  <c r="N21" i="31"/>
  <c r="U61" i="30"/>
  <c r="AF59" i="30"/>
  <c r="U20" i="31"/>
  <c r="AE59" i="30"/>
  <c r="T20" i="31"/>
  <c r="AD59" i="30"/>
  <c r="S20" i="31"/>
  <c r="AB59" i="30"/>
  <c r="Q20" i="31"/>
  <c r="AA59" i="30"/>
  <c r="P20" i="31"/>
  <c r="Z59" i="30"/>
  <c r="O20" i="31"/>
  <c r="X59" i="30"/>
  <c r="M20" i="31"/>
  <c r="W59" i="30"/>
  <c r="L20" i="31"/>
  <c r="V59" i="30"/>
  <c r="K20" i="31"/>
  <c r="T59" i="30"/>
  <c r="I20" i="31"/>
  <c r="S59" i="30"/>
  <c r="H20" i="31"/>
  <c r="R59" i="30"/>
  <c r="G20" i="31"/>
  <c r="O59" i="30"/>
  <c r="F20" i="31"/>
  <c r="N59" i="30"/>
  <c r="E20" i="31"/>
  <c r="M59" i="30"/>
  <c r="D20" i="31"/>
  <c r="K59" i="30"/>
  <c r="C20" i="31"/>
  <c r="J59" i="30"/>
  <c r="B20" i="31"/>
  <c r="AG58" i="30"/>
  <c r="AC58" i="30"/>
  <c r="Y58" i="30"/>
  <c r="U58" i="30"/>
  <c r="AG57" i="30"/>
  <c r="AC57" i="30"/>
  <c r="Y57" i="30"/>
  <c r="U57" i="30"/>
  <c r="AF55" i="30"/>
  <c r="U19" i="31"/>
  <c r="AE55" i="30"/>
  <c r="T19" i="31"/>
  <c r="AD55" i="30"/>
  <c r="S19" i="31"/>
  <c r="AB55" i="30"/>
  <c r="Q19" i="31"/>
  <c r="AA55" i="30"/>
  <c r="P19" i="31"/>
  <c r="Z55" i="30"/>
  <c r="O19" i="31"/>
  <c r="X55" i="30"/>
  <c r="M19" i="31"/>
  <c r="W55" i="30"/>
  <c r="L19" i="31"/>
  <c r="V55" i="30"/>
  <c r="K19" i="31"/>
  <c r="T55" i="30"/>
  <c r="I19" i="31"/>
  <c r="S55" i="30"/>
  <c r="H19" i="31"/>
  <c r="R55" i="30"/>
  <c r="G19" i="31"/>
  <c r="O55" i="30"/>
  <c r="F19" i="31"/>
  <c r="N55" i="30"/>
  <c r="E19" i="31"/>
  <c r="M55" i="30"/>
  <c r="D19" i="31"/>
  <c r="K55" i="30"/>
  <c r="C19" i="31"/>
  <c r="J55" i="30"/>
  <c r="B19" i="31"/>
  <c r="AG54" i="30"/>
  <c r="AC54" i="30"/>
  <c r="Y54" i="30"/>
  <c r="U54" i="30"/>
  <c r="AG53" i="30"/>
  <c r="AG55" i="30"/>
  <c r="V19" i="31"/>
  <c r="AC53" i="30"/>
  <c r="Y53" i="30"/>
  <c r="U53" i="30"/>
  <c r="AF51" i="30"/>
  <c r="U18" i="31"/>
  <c r="AE51" i="30"/>
  <c r="T18" i="31"/>
  <c r="AD51" i="30"/>
  <c r="S18" i="31"/>
  <c r="AB51" i="30"/>
  <c r="Q18" i="31"/>
  <c r="AA51" i="30"/>
  <c r="P18" i="31"/>
  <c r="Z51" i="30"/>
  <c r="O18" i="31"/>
  <c r="X51" i="30"/>
  <c r="M18" i="31"/>
  <c r="W51" i="30"/>
  <c r="L18" i="31"/>
  <c r="V51" i="30"/>
  <c r="K18" i="31"/>
  <c r="T51" i="30"/>
  <c r="I18" i="31"/>
  <c r="S51" i="30"/>
  <c r="H18" i="31"/>
  <c r="R51" i="30"/>
  <c r="G18" i="31"/>
  <c r="O51" i="30"/>
  <c r="F18" i="31"/>
  <c r="N51" i="30"/>
  <c r="E18" i="31"/>
  <c r="M51" i="30"/>
  <c r="D18" i="31"/>
  <c r="J51" i="30"/>
  <c r="B18" i="31"/>
  <c r="AG50" i="30"/>
  <c r="AC50" i="30"/>
  <c r="Y50" i="30"/>
  <c r="U50" i="30"/>
  <c r="AG49" i="30"/>
  <c r="AC49" i="30"/>
  <c r="Y49" i="30"/>
  <c r="U49" i="30"/>
  <c r="AF47" i="30"/>
  <c r="U17" i="31"/>
  <c r="AE47" i="30"/>
  <c r="T17" i="31"/>
  <c r="AD47" i="30"/>
  <c r="S17" i="31"/>
  <c r="AB47" i="30"/>
  <c r="Q17" i="31"/>
  <c r="AA47" i="30"/>
  <c r="P17" i="31"/>
  <c r="Z47" i="30"/>
  <c r="O17" i="31"/>
  <c r="Y45" i="30"/>
  <c r="Y46" i="30"/>
  <c r="Y47" i="30"/>
  <c r="N17" i="31"/>
  <c r="X47" i="30"/>
  <c r="M17" i="31"/>
  <c r="W47" i="30"/>
  <c r="L17" i="31"/>
  <c r="V47" i="30"/>
  <c r="K17" i="31"/>
  <c r="T47" i="30"/>
  <c r="I17" i="31"/>
  <c r="S47" i="30"/>
  <c r="H17" i="31"/>
  <c r="R47" i="30"/>
  <c r="G17" i="31"/>
  <c r="O47" i="30"/>
  <c r="F17" i="31"/>
  <c r="N47" i="30"/>
  <c r="E17" i="31"/>
  <c r="M47" i="30"/>
  <c r="D17" i="31"/>
  <c r="K47" i="30"/>
  <c r="C17" i="31"/>
  <c r="J47" i="30"/>
  <c r="B17" i="31"/>
  <c r="AG46" i="30"/>
  <c r="AC46" i="30"/>
  <c r="U46" i="30"/>
  <c r="AG45" i="30"/>
  <c r="AC45" i="30"/>
  <c r="U45" i="30"/>
  <c r="U47" i="30"/>
  <c r="J17" i="31"/>
  <c r="AF43" i="30"/>
  <c r="U16" i="31"/>
  <c r="AE43" i="30"/>
  <c r="T16" i="31"/>
  <c r="AD43" i="30"/>
  <c r="S16" i="31"/>
  <c r="AB43" i="30"/>
  <c r="Q16" i="31"/>
  <c r="AA43" i="30"/>
  <c r="P16" i="31"/>
  <c r="Z43" i="30"/>
  <c r="O16" i="31"/>
  <c r="X43" i="30"/>
  <c r="M16" i="31"/>
  <c r="W43" i="30"/>
  <c r="L16" i="31"/>
  <c r="V43" i="30"/>
  <c r="K16" i="31"/>
  <c r="T43" i="30"/>
  <c r="I16" i="31"/>
  <c r="S43" i="30"/>
  <c r="H16" i="31"/>
  <c r="R43" i="30"/>
  <c r="G16" i="31"/>
  <c r="O43" i="30"/>
  <c r="F16" i="31"/>
  <c r="N43" i="30"/>
  <c r="E16" i="31"/>
  <c r="M43" i="30"/>
  <c r="D16" i="31"/>
  <c r="K43" i="30"/>
  <c r="C16" i="31"/>
  <c r="J43" i="30"/>
  <c r="B16" i="31"/>
  <c r="AG42" i="30"/>
  <c r="AC42" i="30"/>
  <c r="Y42" i="30"/>
  <c r="U42" i="30"/>
  <c r="AG41" i="30"/>
  <c r="AC41" i="30"/>
  <c r="AC43" i="30"/>
  <c r="R16" i="31"/>
  <c r="Y41" i="30"/>
  <c r="Y43" i="30"/>
  <c r="N16" i="31"/>
  <c r="U41" i="30"/>
  <c r="AF39" i="30"/>
  <c r="U15" i="31"/>
  <c r="AE39" i="30"/>
  <c r="T15" i="31"/>
  <c r="AD39" i="30"/>
  <c r="S15" i="31"/>
  <c r="AB39" i="30"/>
  <c r="Q15" i="31"/>
  <c r="AA39" i="30"/>
  <c r="P15" i="31"/>
  <c r="Z39" i="30"/>
  <c r="O15" i="31"/>
  <c r="X39" i="30"/>
  <c r="M15" i="31"/>
  <c r="W39" i="30"/>
  <c r="L15" i="31"/>
  <c r="V39" i="30"/>
  <c r="K15" i="31"/>
  <c r="T39" i="30"/>
  <c r="I15" i="31"/>
  <c r="S39" i="30"/>
  <c r="H15" i="31"/>
  <c r="R39" i="30"/>
  <c r="G15" i="31"/>
  <c r="O39" i="30"/>
  <c r="F15" i="31"/>
  <c r="N39" i="30"/>
  <c r="E15" i="31"/>
  <c r="M39" i="30"/>
  <c r="D15" i="31"/>
  <c r="K39" i="30"/>
  <c r="C15" i="31"/>
  <c r="J39" i="30"/>
  <c r="B15" i="31"/>
  <c r="AG38" i="30"/>
  <c r="AC38" i="30"/>
  <c r="Y38" i="30"/>
  <c r="U38" i="30"/>
  <c r="AG37" i="30"/>
  <c r="AG39" i="30"/>
  <c r="V15" i="31"/>
  <c r="AC37" i="30"/>
  <c r="AC39" i="30"/>
  <c r="R15" i="31"/>
  <c r="Y37" i="30"/>
  <c r="U37" i="30"/>
  <c r="AF35" i="30"/>
  <c r="U14" i="31"/>
  <c r="AE35" i="30"/>
  <c r="T14" i="31"/>
  <c r="AD35" i="30"/>
  <c r="S14" i="31"/>
  <c r="AB35" i="30"/>
  <c r="Q14" i="31"/>
  <c r="AA35" i="30"/>
  <c r="P14" i="31"/>
  <c r="Z35" i="30"/>
  <c r="O14" i="31"/>
  <c r="X35" i="30"/>
  <c r="M14" i="31"/>
  <c r="W35" i="30"/>
  <c r="L14" i="31"/>
  <c r="V35" i="30"/>
  <c r="K14" i="31"/>
  <c r="T35" i="30"/>
  <c r="I14" i="31"/>
  <c r="S35" i="30"/>
  <c r="H14" i="31"/>
  <c r="R35" i="30"/>
  <c r="G14" i="31"/>
  <c r="O35" i="30"/>
  <c r="F14" i="31"/>
  <c r="N35" i="30"/>
  <c r="E14" i="31"/>
  <c r="M35" i="30"/>
  <c r="D14" i="31"/>
  <c r="K35" i="30"/>
  <c r="C14" i="31"/>
  <c r="J35" i="30"/>
  <c r="B14" i="31"/>
  <c r="AG34" i="30"/>
  <c r="AC34" i="30"/>
  <c r="Y34" i="30"/>
  <c r="U34" i="30"/>
  <c r="AG33" i="30"/>
  <c r="AG35" i="30"/>
  <c r="V14" i="31"/>
  <c r="AC33" i="30"/>
  <c r="Y33" i="30"/>
  <c r="U33" i="30"/>
  <c r="AF31" i="30"/>
  <c r="U13" i="31"/>
  <c r="AE31" i="30"/>
  <c r="T13" i="31"/>
  <c r="AD31" i="30"/>
  <c r="S13" i="31"/>
  <c r="AB31" i="30"/>
  <c r="Q13" i="31"/>
  <c r="AA31" i="30"/>
  <c r="P13" i="31"/>
  <c r="Z31" i="30"/>
  <c r="O13" i="31"/>
  <c r="X31" i="30"/>
  <c r="M13" i="31"/>
  <c r="W31" i="30"/>
  <c r="L13" i="31"/>
  <c r="V31" i="30"/>
  <c r="K13" i="31"/>
  <c r="T31" i="30"/>
  <c r="I13" i="31"/>
  <c r="S31" i="30"/>
  <c r="H13" i="31"/>
  <c r="R31" i="30"/>
  <c r="G13" i="31"/>
  <c r="O31" i="30"/>
  <c r="F13" i="31"/>
  <c r="N31" i="30"/>
  <c r="E13" i="31"/>
  <c r="M31" i="30"/>
  <c r="D13" i="31"/>
  <c r="K31" i="30"/>
  <c r="C13" i="31"/>
  <c r="J31" i="30"/>
  <c r="B13" i="31"/>
  <c r="AG30" i="30"/>
  <c r="AC30" i="30"/>
  <c r="Y30" i="30"/>
  <c r="U30" i="30"/>
  <c r="AG29" i="30"/>
  <c r="AC29" i="30"/>
  <c r="Y29" i="30"/>
  <c r="U29" i="30"/>
  <c r="AF27" i="30"/>
  <c r="U12" i="31"/>
  <c r="AE27" i="30"/>
  <c r="T12" i="31"/>
  <c r="AD27" i="30"/>
  <c r="S12" i="31"/>
  <c r="AB27" i="30"/>
  <c r="Q12" i="31"/>
  <c r="AA27" i="30"/>
  <c r="P12" i="31"/>
  <c r="Z27" i="30"/>
  <c r="O12" i="31"/>
  <c r="X27" i="30"/>
  <c r="M12" i="31"/>
  <c r="W27" i="30"/>
  <c r="L12" i="31"/>
  <c r="V27" i="30"/>
  <c r="K12" i="31"/>
  <c r="T27" i="30"/>
  <c r="I12" i="31"/>
  <c r="S27" i="30"/>
  <c r="H12" i="31"/>
  <c r="R27" i="30"/>
  <c r="G12" i="31"/>
  <c r="O27" i="30"/>
  <c r="F12" i="31"/>
  <c r="N27" i="30"/>
  <c r="E12" i="31"/>
  <c r="M27" i="30"/>
  <c r="D12" i="31"/>
  <c r="K27" i="30"/>
  <c r="C12" i="31"/>
  <c r="J27" i="30"/>
  <c r="B12" i="31"/>
  <c r="AG26" i="30"/>
  <c r="AG25" i="30"/>
  <c r="AG27" i="30"/>
  <c r="V12" i="31"/>
  <c r="AC26" i="30"/>
  <c r="Y26" i="30"/>
  <c r="U26" i="30"/>
  <c r="AC25" i="30"/>
  <c r="Y25" i="30"/>
  <c r="U25" i="30"/>
  <c r="AF23" i="30"/>
  <c r="U11" i="31"/>
  <c r="AE23" i="30"/>
  <c r="AD23" i="30"/>
  <c r="S11" i="31"/>
  <c r="AB23" i="30"/>
  <c r="Q11" i="31"/>
  <c r="AA23" i="30"/>
  <c r="P11" i="31"/>
  <c r="Z23" i="30"/>
  <c r="O11" i="31"/>
  <c r="X23" i="30"/>
  <c r="M11" i="31"/>
  <c r="W23" i="30"/>
  <c r="V23" i="30"/>
  <c r="K11" i="31"/>
  <c r="T23" i="30"/>
  <c r="I11" i="31"/>
  <c r="S23" i="30"/>
  <c r="H11" i="31"/>
  <c r="R23" i="30"/>
  <c r="G11" i="31"/>
  <c r="O23" i="30"/>
  <c r="F11" i="31"/>
  <c r="N23" i="30"/>
  <c r="E11" i="31"/>
  <c r="M23" i="30"/>
  <c r="K23" i="30"/>
  <c r="C11" i="31"/>
  <c r="J23" i="30"/>
  <c r="B11" i="31"/>
  <c r="AG22" i="30"/>
  <c r="AC22" i="30"/>
  <c r="Y22" i="30"/>
  <c r="U22" i="30"/>
  <c r="AG21" i="30"/>
  <c r="AC21" i="30"/>
  <c r="Y21" i="30"/>
  <c r="U21" i="30"/>
  <c r="AF19" i="30"/>
  <c r="U10" i="31"/>
  <c r="AE19" i="30"/>
  <c r="T10" i="31"/>
  <c r="AD19" i="30"/>
  <c r="S10" i="31"/>
  <c r="AB19" i="30"/>
  <c r="Q10" i="31"/>
  <c r="AA19" i="30"/>
  <c r="P10" i="31"/>
  <c r="Z19" i="30"/>
  <c r="O10" i="31"/>
  <c r="X19" i="30"/>
  <c r="M10" i="31"/>
  <c r="W19" i="30"/>
  <c r="L10" i="31"/>
  <c r="V19" i="30"/>
  <c r="K10" i="31"/>
  <c r="T19" i="30"/>
  <c r="I10" i="31"/>
  <c r="S19" i="30"/>
  <c r="H10" i="31"/>
  <c r="R19" i="30"/>
  <c r="G10" i="31"/>
  <c r="O19" i="30"/>
  <c r="F10" i="31"/>
  <c r="N19" i="30"/>
  <c r="E10" i="31"/>
  <c r="M19" i="30"/>
  <c r="D10" i="31"/>
  <c r="K19" i="30"/>
  <c r="C10" i="31"/>
  <c r="J19" i="30"/>
  <c r="B10" i="31"/>
  <c r="AG18" i="30"/>
  <c r="AC18" i="30"/>
  <c r="Y18" i="30"/>
  <c r="U18" i="30"/>
  <c r="AG17" i="30"/>
  <c r="AC17" i="30"/>
  <c r="Y17" i="30"/>
  <c r="Y19" i="30"/>
  <c r="N10" i="31"/>
  <c r="U17" i="30"/>
  <c r="AF15" i="30"/>
  <c r="U9" i="31"/>
  <c r="AE15" i="30"/>
  <c r="T9" i="31"/>
  <c r="AD15" i="30"/>
  <c r="S9" i="31"/>
  <c r="AB15" i="30"/>
  <c r="Q9" i="31"/>
  <c r="AA15" i="30"/>
  <c r="P9" i="31"/>
  <c r="Z15" i="30"/>
  <c r="O9" i="31"/>
  <c r="X15" i="30"/>
  <c r="M9" i="31"/>
  <c r="W15" i="30"/>
  <c r="L9" i="31"/>
  <c r="V15" i="30"/>
  <c r="K9" i="31"/>
  <c r="T15" i="30"/>
  <c r="I9" i="31"/>
  <c r="S15" i="30"/>
  <c r="H9" i="31"/>
  <c r="R15" i="30"/>
  <c r="G9" i="31"/>
  <c r="O15" i="30"/>
  <c r="F9" i="31"/>
  <c r="N15" i="30"/>
  <c r="E9" i="31"/>
  <c r="M15" i="30"/>
  <c r="D9" i="31"/>
  <c r="K15" i="30"/>
  <c r="C9" i="31"/>
  <c r="J15" i="30"/>
  <c r="B9" i="31"/>
  <c r="AG14" i="30"/>
  <c r="AC14" i="30"/>
  <c r="Y14" i="30"/>
  <c r="Y13" i="30"/>
  <c r="Y15" i="30"/>
  <c r="N9" i="31"/>
  <c r="U14" i="30"/>
  <c r="AG13" i="30"/>
  <c r="AC13" i="30"/>
  <c r="AC15" i="30"/>
  <c r="R9" i="31"/>
  <c r="U13" i="30"/>
  <c r="U15" i="30"/>
  <c r="J9" i="31"/>
  <c r="AF11" i="30"/>
  <c r="U8" i="31"/>
  <c r="AE11" i="30"/>
  <c r="T8" i="31"/>
  <c r="AD11" i="30"/>
  <c r="S8" i="31"/>
  <c r="AB11" i="30"/>
  <c r="Q8" i="31"/>
  <c r="AA11" i="30"/>
  <c r="P8" i="31"/>
  <c r="Z11" i="30"/>
  <c r="O8" i="31"/>
  <c r="X11" i="30"/>
  <c r="M8" i="31"/>
  <c r="W11" i="30"/>
  <c r="L8" i="31"/>
  <c r="V11" i="30"/>
  <c r="T11" i="30"/>
  <c r="I8" i="31"/>
  <c r="S11" i="30"/>
  <c r="H8" i="31"/>
  <c r="R11" i="30"/>
  <c r="G8" i="31"/>
  <c r="O11" i="30"/>
  <c r="N11" i="30"/>
  <c r="E8" i="31"/>
  <c r="M11" i="30"/>
  <c r="D8" i="31"/>
  <c r="K11" i="30"/>
  <c r="J11" i="30"/>
  <c r="B8" i="31"/>
  <c r="AG10" i="30"/>
  <c r="AC10" i="30"/>
  <c r="Y10" i="30"/>
  <c r="U10" i="30"/>
  <c r="AG9" i="30"/>
  <c r="AC9" i="30"/>
  <c r="Y9" i="30"/>
  <c r="Y11" i="30"/>
  <c r="U9" i="30"/>
  <c r="C18" i="29"/>
  <c r="Y17" i="29"/>
  <c r="A5" i="29"/>
  <c r="A25" i="29"/>
  <c r="A75" i="28"/>
  <c r="AF71" i="28"/>
  <c r="U24" i="29"/>
  <c r="AE71" i="28"/>
  <c r="T24" i="29"/>
  <c r="AD71" i="28"/>
  <c r="S24" i="29"/>
  <c r="AB71" i="28"/>
  <c r="Q24" i="29"/>
  <c r="AA71" i="28"/>
  <c r="P24" i="29"/>
  <c r="Z71" i="28"/>
  <c r="O24" i="29"/>
  <c r="X71" i="28"/>
  <c r="M24" i="29"/>
  <c r="W71" i="28"/>
  <c r="L24" i="29"/>
  <c r="V71" i="28"/>
  <c r="K24" i="29"/>
  <c r="I24" i="29"/>
  <c r="S71" i="28"/>
  <c r="H24" i="29"/>
  <c r="G24" i="29"/>
  <c r="O71" i="28"/>
  <c r="F24" i="29"/>
  <c r="N71" i="28"/>
  <c r="E24" i="29"/>
  <c r="M71" i="28"/>
  <c r="D24" i="29"/>
  <c r="C24" i="29"/>
  <c r="B24" i="29"/>
  <c r="AG70" i="28"/>
  <c r="AG71" i="28"/>
  <c r="V24" i="29"/>
  <c r="AC70" i="28"/>
  <c r="AC71" i="28"/>
  <c r="R24" i="29"/>
  <c r="Y70" i="28"/>
  <c r="Y71" i="28"/>
  <c r="N24" i="29"/>
  <c r="U70" i="28"/>
  <c r="U71" i="28"/>
  <c r="J24" i="29"/>
  <c r="AF68" i="28"/>
  <c r="U22" i="29"/>
  <c r="AE68" i="28"/>
  <c r="T22" i="29"/>
  <c r="AD68" i="28"/>
  <c r="S22" i="29"/>
  <c r="AB68" i="28"/>
  <c r="Q22" i="29"/>
  <c r="AA68" i="28"/>
  <c r="P22" i="29"/>
  <c r="Z68" i="28"/>
  <c r="O22" i="29"/>
  <c r="X68" i="28"/>
  <c r="M22" i="29"/>
  <c r="W68" i="28"/>
  <c r="L22" i="29"/>
  <c r="V68" i="28"/>
  <c r="K22" i="29"/>
  <c r="T68" i="28"/>
  <c r="I22" i="29"/>
  <c r="S68" i="28"/>
  <c r="H22" i="29"/>
  <c r="R68" i="28"/>
  <c r="G22" i="29"/>
  <c r="O68" i="28"/>
  <c r="F22" i="29"/>
  <c r="N68" i="28"/>
  <c r="E22" i="29"/>
  <c r="M68" i="28"/>
  <c r="D22" i="29"/>
  <c r="K68" i="28"/>
  <c r="C22" i="29"/>
  <c r="J68" i="28"/>
  <c r="B22" i="29"/>
  <c r="AG67" i="28"/>
  <c r="AC67" i="28"/>
  <c r="Y67" i="28"/>
  <c r="U67" i="28"/>
  <c r="AG66" i="28"/>
  <c r="AC66" i="28"/>
  <c r="Y66" i="28"/>
  <c r="U66" i="28"/>
  <c r="AF64" i="28"/>
  <c r="U21" i="29"/>
  <c r="AE64" i="28"/>
  <c r="T21" i="29"/>
  <c r="AD64" i="28"/>
  <c r="S21" i="29"/>
  <c r="AB64" i="28"/>
  <c r="Q21" i="29"/>
  <c r="AA64" i="28"/>
  <c r="P21" i="29"/>
  <c r="Z64" i="28"/>
  <c r="O21" i="29"/>
  <c r="X64" i="28"/>
  <c r="M21" i="29"/>
  <c r="W64" i="28"/>
  <c r="L21" i="29"/>
  <c r="V64" i="28"/>
  <c r="K21" i="29"/>
  <c r="T64" i="28"/>
  <c r="I21" i="29"/>
  <c r="S64" i="28"/>
  <c r="H21" i="29"/>
  <c r="R64" i="28"/>
  <c r="G21" i="29"/>
  <c r="O64" i="28"/>
  <c r="F21" i="29"/>
  <c r="N64" i="28"/>
  <c r="E21" i="29"/>
  <c r="M64" i="28"/>
  <c r="D21" i="29"/>
  <c r="K64" i="28"/>
  <c r="C21" i="29"/>
  <c r="J64" i="28"/>
  <c r="B21" i="29"/>
  <c r="AG63" i="28"/>
  <c r="AC63" i="28"/>
  <c r="Y63" i="28"/>
  <c r="U63" i="28"/>
  <c r="AG62" i="28"/>
  <c r="AC62" i="28"/>
  <c r="Y62" i="28"/>
  <c r="U62" i="28"/>
  <c r="AF60" i="28"/>
  <c r="U20" i="29"/>
  <c r="AE60" i="28"/>
  <c r="T20" i="29"/>
  <c r="AD60" i="28"/>
  <c r="S20" i="29"/>
  <c r="AB60" i="28"/>
  <c r="Q20" i="29"/>
  <c r="AA60" i="28"/>
  <c r="P20" i="29"/>
  <c r="Z60" i="28"/>
  <c r="O20" i="29"/>
  <c r="X60" i="28"/>
  <c r="M20" i="29"/>
  <c r="W60" i="28"/>
  <c r="L20" i="29"/>
  <c r="V60" i="28"/>
  <c r="K20" i="29"/>
  <c r="T60" i="28"/>
  <c r="I20" i="29"/>
  <c r="S60" i="28"/>
  <c r="H20" i="29"/>
  <c r="R60" i="28"/>
  <c r="G20" i="29"/>
  <c r="O60" i="28"/>
  <c r="F20" i="29"/>
  <c r="N60" i="28"/>
  <c r="E20" i="29"/>
  <c r="M60" i="28"/>
  <c r="D20" i="29"/>
  <c r="K60" i="28"/>
  <c r="C20" i="29"/>
  <c r="J60" i="28"/>
  <c r="B20" i="29"/>
  <c r="AG59" i="28"/>
  <c r="AC59" i="28"/>
  <c r="Y59" i="28"/>
  <c r="U59" i="28"/>
  <c r="AG58" i="28"/>
  <c r="AC58" i="28"/>
  <c r="Y58" i="28"/>
  <c r="U58" i="28"/>
  <c r="AF56" i="28"/>
  <c r="U19" i="29"/>
  <c r="AE56" i="28"/>
  <c r="T19" i="29"/>
  <c r="AD56" i="28"/>
  <c r="S19" i="29"/>
  <c r="AB56" i="28"/>
  <c r="Q19" i="29"/>
  <c r="AA56" i="28"/>
  <c r="P19" i="29"/>
  <c r="Z56" i="28"/>
  <c r="O19" i="29"/>
  <c r="X56" i="28"/>
  <c r="M19" i="29"/>
  <c r="W56" i="28"/>
  <c r="L19" i="29"/>
  <c r="V56" i="28"/>
  <c r="K19" i="29"/>
  <c r="T56" i="28"/>
  <c r="I19" i="29"/>
  <c r="S56" i="28"/>
  <c r="H19" i="29"/>
  <c r="R56" i="28"/>
  <c r="G19" i="29"/>
  <c r="O56" i="28"/>
  <c r="F19" i="29"/>
  <c r="N56" i="28"/>
  <c r="E19" i="29"/>
  <c r="M56" i="28"/>
  <c r="D19" i="29"/>
  <c r="K56" i="28"/>
  <c r="C19" i="29"/>
  <c r="J56" i="28"/>
  <c r="B19" i="29"/>
  <c r="AG55" i="28"/>
  <c r="AC55" i="28"/>
  <c r="Y55" i="28"/>
  <c r="U55" i="28"/>
  <c r="AG54" i="28"/>
  <c r="AC54" i="28"/>
  <c r="Y54" i="28"/>
  <c r="U54" i="28"/>
  <c r="AF52" i="28"/>
  <c r="U18" i="29"/>
  <c r="AE52" i="28"/>
  <c r="T18" i="29"/>
  <c r="AD52" i="28"/>
  <c r="S18" i="29"/>
  <c r="AB52" i="28"/>
  <c r="Q18" i="29"/>
  <c r="AA52" i="28"/>
  <c r="P18" i="29"/>
  <c r="Z52" i="28"/>
  <c r="O18" i="29"/>
  <c r="X52" i="28"/>
  <c r="M18" i="29"/>
  <c r="W52" i="28"/>
  <c r="L18" i="29"/>
  <c r="V52" i="28"/>
  <c r="K18" i="29"/>
  <c r="T52" i="28"/>
  <c r="I18" i="29"/>
  <c r="S52" i="28"/>
  <c r="H18" i="29"/>
  <c r="R52" i="28"/>
  <c r="G18" i="29"/>
  <c r="O52" i="28"/>
  <c r="F18" i="29"/>
  <c r="N52" i="28"/>
  <c r="E18" i="29"/>
  <c r="M52" i="28"/>
  <c r="D18" i="29"/>
  <c r="J52" i="28"/>
  <c r="B18" i="29"/>
  <c r="AG51" i="28"/>
  <c r="AC51" i="28"/>
  <c r="Y51" i="28"/>
  <c r="U51" i="28"/>
  <c r="AG50" i="28"/>
  <c r="AC50" i="28"/>
  <c r="Y50" i="28"/>
  <c r="U50" i="28"/>
  <c r="AF48" i="28"/>
  <c r="U17" i="29"/>
  <c r="AE48" i="28"/>
  <c r="T17" i="29"/>
  <c r="AD48" i="28"/>
  <c r="S17" i="29"/>
  <c r="AB48" i="28"/>
  <c r="Q17" i="29"/>
  <c r="AA48" i="28"/>
  <c r="P17" i="29"/>
  <c r="Z48" i="28"/>
  <c r="O17" i="29"/>
  <c r="X48" i="28"/>
  <c r="M17" i="29"/>
  <c r="W48" i="28"/>
  <c r="L17" i="29"/>
  <c r="V48" i="28"/>
  <c r="K17" i="29"/>
  <c r="T48" i="28"/>
  <c r="I17" i="29"/>
  <c r="S48" i="28"/>
  <c r="H17" i="29"/>
  <c r="R48" i="28"/>
  <c r="G17" i="29"/>
  <c r="O48" i="28"/>
  <c r="F17" i="29"/>
  <c r="N48" i="28"/>
  <c r="E17" i="29"/>
  <c r="M48" i="28"/>
  <c r="D17" i="29"/>
  <c r="K48" i="28"/>
  <c r="C17" i="29"/>
  <c r="J48" i="28"/>
  <c r="B17" i="29"/>
  <c r="AG47" i="28"/>
  <c r="AC47" i="28"/>
  <c r="Y47" i="28"/>
  <c r="U47" i="28"/>
  <c r="AG46" i="28"/>
  <c r="AC46" i="28"/>
  <c r="Y46" i="28"/>
  <c r="U46" i="28"/>
  <c r="AF44" i="28"/>
  <c r="U16" i="29"/>
  <c r="AE44" i="28"/>
  <c r="T16" i="29"/>
  <c r="AD44" i="28"/>
  <c r="S16" i="29"/>
  <c r="AB44" i="28"/>
  <c r="Q16" i="29"/>
  <c r="AA44" i="28"/>
  <c r="P16" i="29"/>
  <c r="Z44" i="28"/>
  <c r="O16" i="29"/>
  <c r="X44" i="28"/>
  <c r="M16" i="29"/>
  <c r="W44" i="28"/>
  <c r="L16" i="29"/>
  <c r="V44" i="28"/>
  <c r="K16" i="29"/>
  <c r="T44" i="28"/>
  <c r="I16" i="29"/>
  <c r="S44" i="28"/>
  <c r="H16" i="29"/>
  <c r="G16" i="29"/>
  <c r="O44" i="28"/>
  <c r="F16" i="29"/>
  <c r="N44" i="28"/>
  <c r="E16" i="29"/>
  <c r="M44" i="28"/>
  <c r="D16" i="29"/>
  <c r="C16" i="29"/>
  <c r="B16" i="29"/>
  <c r="AG43" i="28"/>
  <c r="AC43" i="28"/>
  <c r="Y43" i="28"/>
  <c r="U43" i="28"/>
  <c r="AG40" i="28"/>
  <c r="AC40" i="28"/>
  <c r="Y40" i="28"/>
  <c r="U40" i="28"/>
  <c r="AF38" i="28"/>
  <c r="U15" i="29"/>
  <c r="AE38" i="28"/>
  <c r="T15" i="29"/>
  <c r="AD38" i="28"/>
  <c r="S15" i="29"/>
  <c r="AB38" i="28"/>
  <c r="Q15" i="29"/>
  <c r="AA38" i="28"/>
  <c r="P15" i="29"/>
  <c r="Z38" i="28"/>
  <c r="O15" i="29"/>
  <c r="X38" i="28"/>
  <c r="M15" i="29"/>
  <c r="W38" i="28"/>
  <c r="L15" i="29"/>
  <c r="V38" i="28"/>
  <c r="K15" i="29"/>
  <c r="T38" i="28"/>
  <c r="I15" i="29"/>
  <c r="S38" i="28"/>
  <c r="H15" i="29"/>
  <c r="G15" i="29"/>
  <c r="O38" i="28"/>
  <c r="F15" i="29"/>
  <c r="N38" i="28"/>
  <c r="E15" i="29"/>
  <c r="M38" i="28"/>
  <c r="D15" i="29"/>
  <c r="C15" i="29"/>
  <c r="B15" i="29"/>
  <c r="AG37" i="28"/>
  <c r="AC37" i="28"/>
  <c r="AC38" i="28"/>
  <c r="R15" i="29"/>
  <c r="Y37" i="28"/>
  <c r="U37" i="28"/>
  <c r="U38" i="28"/>
  <c r="AF35" i="28"/>
  <c r="U14" i="29"/>
  <c r="AE35" i="28"/>
  <c r="T14" i="29"/>
  <c r="AD35" i="28"/>
  <c r="S14" i="29"/>
  <c r="AB35" i="28"/>
  <c r="Q14" i="29"/>
  <c r="AA35" i="28"/>
  <c r="P14" i="29"/>
  <c r="Z35" i="28"/>
  <c r="O14" i="29"/>
  <c r="X35" i="28"/>
  <c r="M14" i="29"/>
  <c r="W35" i="28"/>
  <c r="L14" i="29"/>
  <c r="V35" i="28"/>
  <c r="K14" i="29"/>
  <c r="T35" i="28"/>
  <c r="I14" i="29"/>
  <c r="S35" i="28"/>
  <c r="H14" i="29"/>
  <c r="R35" i="28"/>
  <c r="G14" i="29"/>
  <c r="O35" i="28"/>
  <c r="F14" i="29"/>
  <c r="N35" i="28"/>
  <c r="E14" i="29"/>
  <c r="M35" i="28"/>
  <c r="D14" i="29"/>
  <c r="K35" i="28"/>
  <c r="C14" i="29"/>
  <c r="J35" i="28"/>
  <c r="B14" i="29"/>
  <c r="AG34" i="28"/>
  <c r="AC34" i="28"/>
  <c r="Y34" i="28"/>
  <c r="U34" i="28"/>
  <c r="AG33" i="28"/>
  <c r="AG35" i="28"/>
  <c r="V14" i="29"/>
  <c r="AC33" i="28"/>
  <c r="Y33" i="28"/>
  <c r="U33" i="28"/>
  <c r="AF31" i="28"/>
  <c r="U13" i="29"/>
  <c r="AE31" i="28"/>
  <c r="T13" i="29"/>
  <c r="AD31" i="28"/>
  <c r="S13" i="29"/>
  <c r="AB31" i="28"/>
  <c r="Q13" i="29"/>
  <c r="AA31" i="28"/>
  <c r="P13" i="29"/>
  <c r="Z31" i="28"/>
  <c r="O13" i="29"/>
  <c r="X31" i="28"/>
  <c r="M13" i="29"/>
  <c r="W31" i="28"/>
  <c r="L13" i="29"/>
  <c r="V31" i="28"/>
  <c r="K13" i="29"/>
  <c r="T31" i="28"/>
  <c r="I13" i="29"/>
  <c r="S31" i="28"/>
  <c r="H13" i="29"/>
  <c r="R31" i="28"/>
  <c r="G13" i="29"/>
  <c r="O31" i="28"/>
  <c r="F13" i="29"/>
  <c r="N31" i="28"/>
  <c r="E13" i="29"/>
  <c r="M31" i="28"/>
  <c r="D13" i="29"/>
  <c r="K31" i="28"/>
  <c r="C13" i="29"/>
  <c r="J31" i="28"/>
  <c r="B13" i="29"/>
  <c r="AG30" i="28"/>
  <c r="AC30" i="28"/>
  <c r="Y30" i="28"/>
  <c r="U30" i="28"/>
  <c r="AG29" i="28"/>
  <c r="AC29" i="28"/>
  <c r="Y29" i="28"/>
  <c r="U29" i="28"/>
  <c r="AF27" i="28"/>
  <c r="U12" i="29"/>
  <c r="AE27" i="28"/>
  <c r="T12" i="29"/>
  <c r="AD27" i="28"/>
  <c r="S12" i="29"/>
  <c r="AB27" i="28"/>
  <c r="Q12" i="29"/>
  <c r="AA27" i="28"/>
  <c r="P12" i="29"/>
  <c r="Z27" i="28"/>
  <c r="O12" i="29"/>
  <c r="X27" i="28"/>
  <c r="M12" i="29"/>
  <c r="W27" i="28"/>
  <c r="L12" i="29"/>
  <c r="V27" i="28"/>
  <c r="K12" i="29"/>
  <c r="T27" i="28"/>
  <c r="I12" i="29"/>
  <c r="S27" i="28"/>
  <c r="H12" i="29"/>
  <c r="R27" i="28"/>
  <c r="G12" i="29"/>
  <c r="O27" i="28"/>
  <c r="F12" i="29"/>
  <c r="N27" i="28"/>
  <c r="E12" i="29"/>
  <c r="M27" i="28"/>
  <c r="D12" i="29"/>
  <c r="K27" i="28"/>
  <c r="C12" i="29"/>
  <c r="J27" i="28"/>
  <c r="B12" i="29"/>
  <c r="AG26" i="28"/>
  <c r="AC26" i="28"/>
  <c r="Y26" i="28"/>
  <c r="U26" i="28"/>
  <c r="AG25" i="28"/>
  <c r="AC25" i="28"/>
  <c r="Y25" i="28"/>
  <c r="U25" i="28"/>
  <c r="AF23" i="28"/>
  <c r="U11" i="29"/>
  <c r="AE23" i="28"/>
  <c r="T11" i="29"/>
  <c r="AD23" i="28"/>
  <c r="S11" i="29"/>
  <c r="AB23" i="28"/>
  <c r="Q11" i="29"/>
  <c r="AA23" i="28"/>
  <c r="P11" i="29"/>
  <c r="Z23" i="28"/>
  <c r="O11" i="29"/>
  <c r="X23" i="28"/>
  <c r="M11" i="29"/>
  <c r="W23" i="28"/>
  <c r="L11" i="29"/>
  <c r="V23" i="28"/>
  <c r="K11" i="29"/>
  <c r="T23" i="28"/>
  <c r="I11" i="29"/>
  <c r="S23" i="28"/>
  <c r="H11" i="29"/>
  <c r="R23" i="28"/>
  <c r="G11" i="29"/>
  <c r="O23" i="28"/>
  <c r="F11" i="29"/>
  <c r="N23" i="28"/>
  <c r="E11" i="29"/>
  <c r="M23" i="28"/>
  <c r="D11" i="29"/>
  <c r="K23" i="28"/>
  <c r="C11" i="29"/>
  <c r="J23" i="28"/>
  <c r="B11" i="29"/>
  <c r="AG22" i="28"/>
  <c r="AC22" i="28"/>
  <c r="Y22" i="28"/>
  <c r="U22" i="28"/>
  <c r="AG21" i="28"/>
  <c r="AC21" i="28"/>
  <c r="Y21" i="28"/>
  <c r="U21" i="28"/>
  <c r="AF19" i="28"/>
  <c r="U10" i="29"/>
  <c r="AE19" i="28"/>
  <c r="T10" i="29"/>
  <c r="AD19" i="28"/>
  <c r="S10" i="29"/>
  <c r="AB19" i="28"/>
  <c r="Q10" i="29"/>
  <c r="AA19" i="28"/>
  <c r="P10" i="29"/>
  <c r="Z19" i="28"/>
  <c r="O10" i="29"/>
  <c r="X19" i="28"/>
  <c r="M10" i="29"/>
  <c r="W19" i="28"/>
  <c r="L10" i="29"/>
  <c r="V19" i="28"/>
  <c r="K10" i="29"/>
  <c r="T19" i="28"/>
  <c r="I10" i="29"/>
  <c r="S19" i="28"/>
  <c r="H10" i="29"/>
  <c r="R19" i="28"/>
  <c r="G10" i="29"/>
  <c r="O19" i="28"/>
  <c r="F10" i="29"/>
  <c r="N19" i="28"/>
  <c r="E10" i="29"/>
  <c r="M19" i="28"/>
  <c r="D10" i="29"/>
  <c r="K19" i="28"/>
  <c r="C10" i="29"/>
  <c r="J19" i="28"/>
  <c r="B10" i="29"/>
  <c r="AG18" i="28"/>
  <c r="AC18" i="28"/>
  <c r="Y18" i="28"/>
  <c r="U18" i="28"/>
  <c r="AG17" i="28"/>
  <c r="AC17" i="28"/>
  <c r="Y17" i="28"/>
  <c r="U17" i="28"/>
  <c r="AF15" i="28"/>
  <c r="U9" i="29"/>
  <c r="AE15" i="28"/>
  <c r="T9" i="29"/>
  <c r="AD15" i="28"/>
  <c r="S9" i="29"/>
  <c r="AB15" i="28"/>
  <c r="Q9" i="29"/>
  <c r="AA15" i="28"/>
  <c r="P9" i="29"/>
  <c r="Z15" i="28"/>
  <c r="O9" i="29"/>
  <c r="X15" i="28"/>
  <c r="M9" i="29"/>
  <c r="W15" i="28"/>
  <c r="L9" i="29"/>
  <c r="V15" i="28"/>
  <c r="K9" i="29"/>
  <c r="T15" i="28"/>
  <c r="I9" i="29"/>
  <c r="S15" i="28"/>
  <c r="H9" i="29"/>
  <c r="R15" i="28"/>
  <c r="G9" i="29"/>
  <c r="O15" i="28"/>
  <c r="F9" i="29"/>
  <c r="N15" i="28"/>
  <c r="E9" i="29"/>
  <c r="M15" i="28"/>
  <c r="D9" i="29"/>
  <c r="K15" i="28"/>
  <c r="C9" i="29"/>
  <c r="J15" i="28"/>
  <c r="B9" i="29"/>
  <c r="AG14" i="28"/>
  <c r="AC14" i="28"/>
  <c r="Y14" i="28"/>
  <c r="U14" i="28"/>
  <c r="AG13" i="28"/>
  <c r="AC13" i="28"/>
  <c r="Y13" i="28"/>
  <c r="U13" i="28"/>
  <c r="AF11" i="28"/>
  <c r="U8" i="29"/>
  <c r="AE11" i="28"/>
  <c r="T8" i="29"/>
  <c r="AD11" i="28"/>
  <c r="AB11" i="28"/>
  <c r="Q8" i="29"/>
  <c r="AA11" i="28"/>
  <c r="P8" i="29"/>
  <c r="Z11" i="28"/>
  <c r="O8" i="29"/>
  <c r="X11" i="28"/>
  <c r="M8" i="29"/>
  <c r="W11" i="28"/>
  <c r="L8" i="29"/>
  <c r="V11" i="28"/>
  <c r="T11" i="28"/>
  <c r="I8" i="29"/>
  <c r="S11" i="28"/>
  <c r="R11" i="28"/>
  <c r="O11" i="28"/>
  <c r="F8" i="29"/>
  <c r="N11" i="28"/>
  <c r="E8" i="29"/>
  <c r="M11" i="28"/>
  <c r="D8" i="29"/>
  <c r="K11" i="28"/>
  <c r="J11" i="28"/>
  <c r="AG10" i="28"/>
  <c r="AC10" i="28"/>
  <c r="Y10" i="28"/>
  <c r="U10" i="28"/>
  <c r="AG9" i="28"/>
  <c r="AC9" i="28"/>
  <c r="Y9" i="28"/>
  <c r="Y11" i="28"/>
  <c r="U9" i="28"/>
  <c r="C18" i="27"/>
  <c r="Y17" i="27"/>
  <c r="A5" i="27"/>
  <c r="A25" i="27"/>
  <c r="A70" i="26"/>
  <c r="AF65" i="26"/>
  <c r="U24" i="27"/>
  <c r="AE65" i="26"/>
  <c r="T24" i="27"/>
  <c r="AD65" i="26"/>
  <c r="S24" i="27"/>
  <c r="Q24" i="27"/>
  <c r="P24" i="27"/>
  <c r="O24" i="27"/>
  <c r="M24" i="27"/>
  <c r="L24" i="27"/>
  <c r="K24" i="27"/>
  <c r="I24" i="27"/>
  <c r="H24" i="27"/>
  <c r="G24" i="27"/>
  <c r="O65" i="26"/>
  <c r="F24" i="27"/>
  <c r="N65" i="26"/>
  <c r="E24" i="27"/>
  <c r="M65" i="26"/>
  <c r="D24" i="27"/>
  <c r="C24" i="27"/>
  <c r="B24" i="27"/>
  <c r="R24" i="27"/>
  <c r="N24" i="27"/>
  <c r="J24" i="27"/>
  <c r="AF60" i="26"/>
  <c r="U22" i="27"/>
  <c r="AE60" i="26"/>
  <c r="T22" i="27"/>
  <c r="AD60" i="26"/>
  <c r="S22" i="27"/>
  <c r="AB60" i="26"/>
  <c r="Q22" i="27"/>
  <c r="AA60" i="26"/>
  <c r="P22" i="27"/>
  <c r="Z60" i="26"/>
  <c r="O22" i="27"/>
  <c r="X60" i="26"/>
  <c r="M22" i="27"/>
  <c r="W60" i="26"/>
  <c r="L22" i="27"/>
  <c r="V60" i="26"/>
  <c r="K22" i="27"/>
  <c r="I22" i="27"/>
  <c r="H22" i="27"/>
  <c r="G22" i="27"/>
  <c r="O60" i="26"/>
  <c r="F22" i="27"/>
  <c r="N60" i="26"/>
  <c r="E22" i="27"/>
  <c r="M60" i="26"/>
  <c r="D22" i="27"/>
  <c r="C22" i="27"/>
  <c r="J60" i="26"/>
  <c r="B22" i="27"/>
  <c r="AF56" i="26"/>
  <c r="U21" i="27"/>
  <c r="AE56" i="26"/>
  <c r="T21" i="27"/>
  <c r="AD56" i="26"/>
  <c r="S21" i="27"/>
  <c r="AB56" i="26"/>
  <c r="Q21" i="27"/>
  <c r="AA56" i="26"/>
  <c r="P21" i="27"/>
  <c r="Z56" i="26"/>
  <c r="O21" i="27"/>
  <c r="X56" i="26"/>
  <c r="M21" i="27"/>
  <c r="W56" i="26"/>
  <c r="L21" i="27"/>
  <c r="V56" i="26"/>
  <c r="K21" i="27"/>
  <c r="T56" i="26"/>
  <c r="I21" i="27"/>
  <c r="S56" i="26"/>
  <c r="H21" i="27"/>
  <c r="R56" i="26"/>
  <c r="G21" i="27"/>
  <c r="O56" i="26"/>
  <c r="F21" i="27"/>
  <c r="N56" i="26"/>
  <c r="E21" i="27"/>
  <c r="M56" i="26"/>
  <c r="D21" i="27"/>
  <c r="C21" i="27"/>
  <c r="B21" i="27"/>
  <c r="AG56" i="26"/>
  <c r="V21" i="27"/>
  <c r="U56" i="26"/>
  <c r="AF53" i="26"/>
  <c r="U20" i="27"/>
  <c r="AE53" i="26"/>
  <c r="T20" i="27"/>
  <c r="AD53" i="26"/>
  <c r="S20" i="27"/>
  <c r="AB53" i="26"/>
  <c r="Q20" i="27"/>
  <c r="AA53" i="26"/>
  <c r="P20" i="27"/>
  <c r="Z53" i="26"/>
  <c r="O20" i="27"/>
  <c r="X53" i="26"/>
  <c r="M20" i="27"/>
  <c r="W53" i="26"/>
  <c r="L20" i="27"/>
  <c r="V53" i="26"/>
  <c r="K20" i="27"/>
  <c r="T53" i="26"/>
  <c r="I20" i="27"/>
  <c r="S53" i="26"/>
  <c r="H20" i="27"/>
  <c r="R53" i="26"/>
  <c r="G20" i="27"/>
  <c r="O53" i="26"/>
  <c r="F20" i="27"/>
  <c r="N53" i="26"/>
  <c r="E20" i="27"/>
  <c r="M53" i="26"/>
  <c r="D20" i="27"/>
  <c r="C20" i="27"/>
  <c r="B20" i="27"/>
  <c r="AF50" i="26"/>
  <c r="U19" i="27"/>
  <c r="AE50" i="26"/>
  <c r="T19" i="27"/>
  <c r="AD50" i="26"/>
  <c r="S19" i="27"/>
  <c r="AB50" i="26"/>
  <c r="Q19" i="27"/>
  <c r="AA50" i="26"/>
  <c r="P19" i="27"/>
  <c r="Z50" i="26"/>
  <c r="O19" i="27"/>
  <c r="X50" i="26"/>
  <c r="M19" i="27"/>
  <c r="W50" i="26"/>
  <c r="L19" i="27"/>
  <c r="V50" i="26"/>
  <c r="K19" i="27"/>
  <c r="T50" i="26"/>
  <c r="I19" i="27"/>
  <c r="S50" i="26"/>
  <c r="H19" i="27"/>
  <c r="R50" i="26"/>
  <c r="G19" i="27"/>
  <c r="O50" i="26"/>
  <c r="F19" i="27"/>
  <c r="N50" i="26"/>
  <c r="E19" i="27"/>
  <c r="M50" i="26"/>
  <c r="D19" i="27"/>
  <c r="K50" i="26"/>
  <c r="C19" i="27"/>
  <c r="B19" i="27"/>
  <c r="AF46" i="26"/>
  <c r="U18" i="27"/>
  <c r="AE46" i="26"/>
  <c r="T18" i="27"/>
  <c r="AD46" i="26"/>
  <c r="S18" i="27"/>
  <c r="AB46" i="26"/>
  <c r="Q18" i="27"/>
  <c r="AA46" i="26"/>
  <c r="P18" i="27"/>
  <c r="Z46" i="26"/>
  <c r="O18" i="27"/>
  <c r="X46" i="26"/>
  <c r="M18" i="27"/>
  <c r="W46" i="26"/>
  <c r="L18" i="27"/>
  <c r="V46" i="26"/>
  <c r="K18" i="27"/>
  <c r="I18" i="27"/>
  <c r="H18" i="27"/>
  <c r="G18" i="27"/>
  <c r="O46" i="26"/>
  <c r="F18" i="27"/>
  <c r="N46" i="26"/>
  <c r="E18" i="27"/>
  <c r="M46" i="26"/>
  <c r="D18" i="27"/>
  <c r="B18" i="27"/>
  <c r="U46" i="26"/>
  <c r="AF43" i="26"/>
  <c r="U17" i="27"/>
  <c r="AE43" i="26"/>
  <c r="T17" i="27"/>
  <c r="AD43" i="26"/>
  <c r="S17" i="27"/>
  <c r="AB43" i="26"/>
  <c r="Q17" i="27"/>
  <c r="AA43" i="26"/>
  <c r="P17" i="27"/>
  <c r="Z43" i="26"/>
  <c r="O17" i="27"/>
  <c r="X43" i="26"/>
  <c r="M17" i="27"/>
  <c r="L17" i="27"/>
  <c r="K17" i="27"/>
  <c r="I17" i="27"/>
  <c r="I8" i="27"/>
  <c r="I9" i="27"/>
  <c r="I10" i="27"/>
  <c r="I11" i="27"/>
  <c r="T25" i="26"/>
  <c r="I12" i="27"/>
  <c r="I13" i="27"/>
  <c r="I14" i="27"/>
  <c r="I15" i="27"/>
  <c r="I16" i="27"/>
  <c r="I25" i="27"/>
  <c r="H17" i="27"/>
  <c r="G17" i="27"/>
  <c r="O43" i="26"/>
  <c r="F17" i="27"/>
  <c r="N43" i="26"/>
  <c r="E17" i="27"/>
  <c r="M43" i="26"/>
  <c r="D17" i="27"/>
  <c r="M10" i="26"/>
  <c r="D8" i="27"/>
  <c r="M14" i="26"/>
  <c r="D9" i="27"/>
  <c r="M17" i="26"/>
  <c r="D10" i="27"/>
  <c r="M21" i="26"/>
  <c r="D11" i="27"/>
  <c r="M25" i="26"/>
  <c r="D12" i="27"/>
  <c r="M29" i="26"/>
  <c r="D13" i="27"/>
  <c r="M33" i="26"/>
  <c r="D14" i="27"/>
  <c r="M36" i="26"/>
  <c r="D15" i="27"/>
  <c r="M39" i="26"/>
  <c r="D16" i="27"/>
  <c r="D25" i="27"/>
  <c r="C17" i="27"/>
  <c r="B17" i="27"/>
  <c r="AF39" i="26"/>
  <c r="U16" i="27"/>
  <c r="AE39" i="26"/>
  <c r="T16" i="27"/>
  <c r="AD39" i="26"/>
  <c r="S16" i="27"/>
  <c r="AB39" i="26"/>
  <c r="Q16" i="27"/>
  <c r="AA39" i="26"/>
  <c r="P16" i="27"/>
  <c r="Z39" i="26"/>
  <c r="O16" i="27"/>
  <c r="X39" i="26"/>
  <c r="M16" i="27"/>
  <c r="W39" i="26"/>
  <c r="L16" i="27"/>
  <c r="V39" i="26"/>
  <c r="K16" i="27"/>
  <c r="H16" i="27"/>
  <c r="G16" i="27"/>
  <c r="O39" i="26"/>
  <c r="F16" i="27"/>
  <c r="N39" i="26"/>
  <c r="E16" i="27"/>
  <c r="C16" i="27"/>
  <c r="B16" i="27"/>
  <c r="AC39" i="26"/>
  <c r="R16" i="27"/>
  <c r="Y39" i="26"/>
  <c r="N16" i="27"/>
  <c r="AF36" i="26"/>
  <c r="U15" i="27"/>
  <c r="AE36" i="26"/>
  <c r="T15" i="27"/>
  <c r="AD36" i="26"/>
  <c r="S15" i="27"/>
  <c r="AB36" i="26"/>
  <c r="Q15" i="27"/>
  <c r="AA36" i="26"/>
  <c r="P15" i="27"/>
  <c r="Z36" i="26"/>
  <c r="O15" i="27"/>
  <c r="X36" i="26"/>
  <c r="M15" i="27"/>
  <c r="W36" i="26"/>
  <c r="L15" i="27"/>
  <c r="V36" i="26"/>
  <c r="K15" i="27"/>
  <c r="H15" i="27"/>
  <c r="G15" i="27"/>
  <c r="O36" i="26"/>
  <c r="F15" i="27"/>
  <c r="N36" i="26"/>
  <c r="E15" i="27"/>
  <c r="C15" i="27"/>
  <c r="B15" i="27"/>
  <c r="AF33" i="26"/>
  <c r="U14" i="27"/>
  <c r="AE33" i="26"/>
  <c r="T14" i="27"/>
  <c r="AD33" i="26"/>
  <c r="S14" i="27"/>
  <c r="AB33" i="26"/>
  <c r="Q14" i="27"/>
  <c r="AA33" i="26"/>
  <c r="P14" i="27"/>
  <c r="Z33" i="26"/>
  <c r="O14" i="27"/>
  <c r="X33" i="26"/>
  <c r="M14" i="27"/>
  <c r="W33" i="26"/>
  <c r="L14" i="27"/>
  <c r="K14" i="27"/>
  <c r="H14" i="27"/>
  <c r="G14" i="27"/>
  <c r="O33" i="26"/>
  <c r="F14" i="27"/>
  <c r="N33" i="26"/>
  <c r="E14" i="27"/>
  <c r="C14" i="27"/>
  <c r="B14" i="27"/>
  <c r="AF29" i="26"/>
  <c r="U13" i="27"/>
  <c r="AE29" i="26"/>
  <c r="T13" i="27"/>
  <c r="AE10" i="26"/>
  <c r="T8" i="27"/>
  <c r="AE14" i="26"/>
  <c r="T9" i="27"/>
  <c r="AE17" i="26"/>
  <c r="T10" i="27"/>
  <c r="AE21" i="26"/>
  <c r="T11" i="27"/>
  <c r="AE25" i="26"/>
  <c r="T12" i="27"/>
  <c r="T25" i="27"/>
  <c r="AD29" i="26"/>
  <c r="S13" i="27"/>
  <c r="AB29" i="26"/>
  <c r="Q13" i="27"/>
  <c r="AA29" i="26"/>
  <c r="P13" i="27"/>
  <c r="Z29" i="26"/>
  <c r="O13" i="27"/>
  <c r="X29" i="26"/>
  <c r="M13" i="27"/>
  <c r="W29" i="26"/>
  <c r="L13" i="27"/>
  <c r="K13" i="27"/>
  <c r="H13" i="27"/>
  <c r="G13" i="27"/>
  <c r="O29" i="26"/>
  <c r="F13" i="27"/>
  <c r="N29" i="26"/>
  <c r="E13" i="27"/>
  <c r="C13" i="27"/>
  <c r="B13" i="27"/>
  <c r="AF25" i="26"/>
  <c r="U12" i="27"/>
  <c r="AD25" i="26"/>
  <c r="S12" i="27"/>
  <c r="AB25" i="26"/>
  <c r="Q12" i="27"/>
  <c r="AA25" i="26"/>
  <c r="P12" i="27"/>
  <c r="AA10" i="26"/>
  <c r="P8" i="27"/>
  <c r="AA14" i="26"/>
  <c r="P9" i="27"/>
  <c r="AA17" i="26"/>
  <c r="P10" i="27"/>
  <c r="AA21" i="26"/>
  <c r="P11" i="27"/>
  <c r="P25" i="27"/>
  <c r="Z25" i="26"/>
  <c r="O12" i="27"/>
  <c r="X25" i="26"/>
  <c r="M12" i="27"/>
  <c r="W25" i="26"/>
  <c r="L12" i="27"/>
  <c r="V25" i="26"/>
  <c r="K12" i="27"/>
  <c r="S25" i="26"/>
  <c r="H12" i="27"/>
  <c r="R25" i="26"/>
  <c r="O25" i="26"/>
  <c r="F12" i="27"/>
  <c r="N25" i="26"/>
  <c r="E12" i="27"/>
  <c r="C12" i="27"/>
  <c r="B12" i="27"/>
  <c r="AG25" i="26"/>
  <c r="V12" i="27"/>
  <c r="AC25" i="26"/>
  <c r="R12" i="27"/>
  <c r="U25" i="26"/>
  <c r="J12" i="27"/>
  <c r="AF21" i="26"/>
  <c r="U11" i="27"/>
  <c r="AD21" i="26"/>
  <c r="S11" i="27"/>
  <c r="AB21" i="26"/>
  <c r="Q11" i="27"/>
  <c r="Z21" i="26"/>
  <c r="O11" i="27"/>
  <c r="X21" i="26"/>
  <c r="M11" i="27"/>
  <c r="W21" i="26"/>
  <c r="L11" i="27"/>
  <c r="V21" i="26"/>
  <c r="K11" i="27"/>
  <c r="H11" i="27"/>
  <c r="G11" i="27"/>
  <c r="O21" i="26"/>
  <c r="F11" i="27"/>
  <c r="N21" i="26"/>
  <c r="E11" i="27"/>
  <c r="C11" i="27"/>
  <c r="B11" i="27"/>
  <c r="J11" i="27"/>
  <c r="AF17" i="26"/>
  <c r="U10" i="27"/>
  <c r="AD17" i="26"/>
  <c r="S10" i="27"/>
  <c r="AB17" i="26"/>
  <c r="Q10" i="27"/>
  <c r="Z17" i="26"/>
  <c r="O10" i="27"/>
  <c r="X17" i="26"/>
  <c r="M10" i="27"/>
  <c r="W17" i="26"/>
  <c r="L10" i="27"/>
  <c r="V17" i="26"/>
  <c r="K10" i="27"/>
  <c r="H10" i="27"/>
  <c r="G10" i="27"/>
  <c r="O17" i="26"/>
  <c r="F10" i="27"/>
  <c r="N17" i="26"/>
  <c r="E10" i="27"/>
  <c r="C10" i="27"/>
  <c r="J17" i="26"/>
  <c r="B10" i="27"/>
  <c r="AG17" i="26"/>
  <c r="V10" i="27"/>
  <c r="AG10" i="26"/>
  <c r="V8" i="27"/>
  <c r="AG14" i="26"/>
  <c r="V9" i="27"/>
  <c r="AG21" i="26"/>
  <c r="V11" i="27"/>
  <c r="AG29" i="26"/>
  <c r="V13" i="27"/>
  <c r="AG33" i="26"/>
  <c r="V14" i="27"/>
  <c r="AG36" i="26"/>
  <c r="V15" i="27"/>
  <c r="AG39" i="26"/>
  <c r="V16" i="27"/>
  <c r="AG43" i="26"/>
  <c r="V17" i="27"/>
  <c r="AG46" i="26"/>
  <c r="V18" i="27"/>
  <c r="AG50" i="26"/>
  <c r="V19" i="27"/>
  <c r="AG53" i="26"/>
  <c r="V20" i="27"/>
  <c r="AG60" i="26"/>
  <c r="V22" i="27"/>
  <c r="AG65" i="26"/>
  <c r="V24" i="27"/>
  <c r="V25" i="27"/>
  <c r="AF14" i="26"/>
  <c r="U9" i="27"/>
  <c r="AD14" i="26"/>
  <c r="S9" i="27"/>
  <c r="AB14" i="26"/>
  <c r="Q9" i="27"/>
  <c r="Z14" i="26"/>
  <c r="O9" i="27"/>
  <c r="M9" i="27"/>
  <c r="X10" i="26"/>
  <c r="M8" i="27"/>
  <c r="M25" i="27"/>
  <c r="L9" i="27"/>
  <c r="K9" i="27"/>
  <c r="H9" i="27"/>
  <c r="H8" i="27"/>
  <c r="H25" i="27"/>
  <c r="G9" i="27"/>
  <c r="O14" i="26"/>
  <c r="F9" i="27"/>
  <c r="N14" i="26"/>
  <c r="E9" i="27"/>
  <c r="C9" i="27"/>
  <c r="B9" i="27"/>
  <c r="Y14" i="26"/>
  <c r="AF10" i="26"/>
  <c r="U8" i="27"/>
  <c r="AD10" i="26"/>
  <c r="AB10" i="26"/>
  <c r="Q8" i="27"/>
  <c r="Q25" i="27"/>
  <c r="Z10" i="26"/>
  <c r="O8" i="27"/>
  <c r="O25" i="27"/>
  <c r="W10" i="26"/>
  <c r="L8" i="27"/>
  <c r="L25" i="27"/>
  <c r="V10" i="26"/>
  <c r="G8" i="27"/>
  <c r="G12" i="27"/>
  <c r="G25" i="27"/>
  <c r="O10" i="26"/>
  <c r="F8" i="27"/>
  <c r="N10" i="26"/>
  <c r="E8" i="27"/>
  <c r="E25" i="27"/>
  <c r="J10" i="26"/>
  <c r="Y10" i="26"/>
  <c r="U10" i="26"/>
  <c r="AD92" i="23"/>
  <c r="S24" i="24"/>
  <c r="C18" i="24"/>
  <c r="Y17" i="24"/>
  <c r="AD52" i="23"/>
  <c r="S15" i="24"/>
  <c r="AD19" i="23"/>
  <c r="S10" i="24"/>
  <c r="A5" i="24"/>
  <c r="A25" i="24"/>
  <c r="A93" i="23"/>
  <c r="AF92" i="23"/>
  <c r="U24" i="24"/>
  <c r="AE92" i="23"/>
  <c r="T24" i="24"/>
  <c r="AB92" i="23"/>
  <c r="Q24" i="24"/>
  <c r="AA92" i="23"/>
  <c r="P24" i="24"/>
  <c r="Z92" i="23"/>
  <c r="O24" i="24"/>
  <c r="X92" i="23"/>
  <c r="M24" i="24"/>
  <c r="W92" i="23"/>
  <c r="L24" i="24"/>
  <c r="V92" i="23"/>
  <c r="K24" i="24"/>
  <c r="T92" i="23"/>
  <c r="I24" i="24"/>
  <c r="S92" i="23"/>
  <c r="H24" i="24"/>
  <c r="R92" i="23"/>
  <c r="G24" i="24"/>
  <c r="O92" i="23"/>
  <c r="F24" i="24"/>
  <c r="N92" i="23"/>
  <c r="E24" i="24"/>
  <c r="M92" i="23"/>
  <c r="D24" i="24"/>
  <c r="K92" i="23"/>
  <c r="C24" i="24"/>
  <c r="B24" i="24"/>
  <c r="AG91" i="23"/>
  <c r="AC91" i="23"/>
  <c r="Y91" i="23"/>
  <c r="U91" i="23"/>
  <c r="AG92" i="23"/>
  <c r="V24" i="24"/>
  <c r="AC92" i="23"/>
  <c r="R24" i="24"/>
  <c r="U92" i="23"/>
  <c r="J24" i="24"/>
  <c r="AF82" i="23"/>
  <c r="U22" i="24"/>
  <c r="AE82" i="23"/>
  <c r="T22" i="24"/>
  <c r="AD82" i="23"/>
  <c r="S22" i="24"/>
  <c r="AB82" i="23"/>
  <c r="Q22" i="24"/>
  <c r="AA82" i="23"/>
  <c r="P22" i="24"/>
  <c r="Z82" i="23"/>
  <c r="O22" i="24"/>
  <c r="X82" i="23"/>
  <c r="M22" i="24"/>
  <c r="W82" i="23"/>
  <c r="L22" i="24"/>
  <c r="V82" i="23"/>
  <c r="K22" i="24"/>
  <c r="T82" i="23"/>
  <c r="I22" i="24"/>
  <c r="S82" i="23"/>
  <c r="H22" i="24"/>
  <c r="R82" i="23"/>
  <c r="G22" i="24"/>
  <c r="O82" i="23"/>
  <c r="F22" i="24"/>
  <c r="N82" i="23"/>
  <c r="E22" i="24"/>
  <c r="M82" i="23"/>
  <c r="D22" i="24"/>
  <c r="K82" i="23"/>
  <c r="C22" i="24"/>
  <c r="B22" i="24"/>
  <c r="U82" i="23"/>
  <c r="J22" i="24"/>
  <c r="AF78" i="23"/>
  <c r="U21" i="24"/>
  <c r="AE78" i="23"/>
  <c r="T21" i="24"/>
  <c r="AD78" i="23"/>
  <c r="S21" i="24"/>
  <c r="AB78" i="23"/>
  <c r="Q21" i="24"/>
  <c r="AA78" i="23"/>
  <c r="P21" i="24"/>
  <c r="Z78" i="23"/>
  <c r="O21" i="24"/>
  <c r="X78" i="23"/>
  <c r="M21" i="24"/>
  <c r="W78" i="23"/>
  <c r="L21" i="24"/>
  <c r="V78" i="23"/>
  <c r="K21" i="24"/>
  <c r="T78" i="23"/>
  <c r="I21" i="24"/>
  <c r="S78" i="23"/>
  <c r="H21" i="24"/>
  <c r="R78" i="23"/>
  <c r="G21" i="24"/>
  <c r="O78" i="23"/>
  <c r="F21" i="24"/>
  <c r="N78" i="23"/>
  <c r="E21" i="24"/>
  <c r="M78" i="23"/>
  <c r="D21" i="24"/>
  <c r="K78" i="23"/>
  <c r="C21" i="24"/>
  <c r="B21" i="24"/>
  <c r="AI77" i="23"/>
  <c r="AC78" i="23"/>
  <c r="R21" i="24"/>
  <c r="AF74" i="23"/>
  <c r="U20" i="24"/>
  <c r="AE74" i="23"/>
  <c r="T20" i="24"/>
  <c r="AD74" i="23"/>
  <c r="S20" i="24"/>
  <c r="AB74" i="23"/>
  <c r="Q20" i="24"/>
  <c r="AA74" i="23"/>
  <c r="P20" i="24"/>
  <c r="Z74" i="23"/>
  <c r="O20" i="24"/>
  <c r="X74" i="23"/>
  <c r="M20" i="24"/>
  <c r="W74" i="23"/>
  <c r="L20" i="24"/>
  <c r="V74" i="23"/>
  <c r="K20" i="24"/>
  <c r="T74" i="23"/>
  <c r="I20" i="24"/>
  <c r="S74" i="23"/>
  <c r="H20" i="24"/>
  <c r="R74" i="23"/>
  <c r="G20" i="24"/>
  <c r="O74" i="23"/>
  <c r="F20" i="24"/>
  <c r="N74" i="23"/>
  <c r="E20" i="24"/>
  <c r="M74" i="23"/>
  <c r="D20" i="24"/>
  <c r="K74" i="23"/>
  <c r="C20" i="24"/>
  <c r="B20" i="24"/>
  <c r="AG74" i="23"/>
  <c r="V20" i="24"/>
  <c r="AF70" i="23"/>
  <c r="U19" i="24"/>
  <c r="AE70" i="23"/>
  <c r="T19" i="24"/>
  <c r="AD70" i="23"/>
  <c r="S19" i="24"/>
  <c r="AB70" i="23"/>
  <c r="Q19" i="24"/>
  <c r="AA70" i="23"/>
  <c r="P19" i="24"/>
  <c r="Z70" i="23"/>
  <c r="O19" i="24"/>
  <c r="X70" i="23"/>
  <c r="M19" i="24"/>
  <c r="W70" i="23"/>
  <c r="L19" i="24"/>
  <c r="V70" i="23"/>
  <c r="K19" i="24"/>
  <c r="T70" i="23"/>
  <c r="I19" i="24"/>
  <c r="S70" i="23"/>
  <c r="H19" i="24"/>
  <c r="R70" i="23"/>
  <c r="G19" i="24"/>
  <c r="O70" i="23"/>
  <c r="F19" i="24"/>
  <c r="N70" i="23"/>
  <c r="E19" i="24"/>
  <c r="M70" i="23"/>
  <c r="D19" i="24"/>
  <c r="K70" i="23"/>
  <c r="C19" i="24"/>
  <c r="B19" i="24"/>
  <c r="AG70" i="23"/>
  <c r="V19" i="24"/>
  <c r="AF66" i="23"/>
  <c r="U18" i="24"/>
  <c r="AE66" i="23"/>
  <c r="T18" i="24"/>
  <c r="AD66" i="23"/>
  <c r="S18" i="24"/>
  <c r="AB66" i="23"/>
  <c r="Q18" i="24"/>
  <c r="AA66" i="23"/>
  <c r="P18" i="24"/>
  <c r="Z66" i="23"/>
  <c r="O18" i="24"/>
  <c r="X66" i="23"/>
  <c r="M18" i="24"/>
  <c r="W66" i="23"/>
  <c r="L18" i="24"/>
  <c r="V66" i="23"/>
  <c r="K18" i="24"/>
  <c r="T66" i="23"/>
  <c r="I18" i="24"/>
  <c r="S66" i="23"/>
  <c r="H18" i="24"/>
  <c r="R66" i="23"/>
  <c r="G18" i="24"/>
  <c r="O66" i="23"/>
  <c r="F18" i="24"/>
  <c r="N66" i="23"/>
  <c r="E18" i="24"/>
  <c r="M66" i="23"/>
  <c r="D18" i="24"/>
  <c r="B18" i="24"/>
  <c r="AG66" i="23"/>
  <c r="V18" i="24"/>
  <c r="AF60" i="23"/>
  <c r="U17" i="24"/>
  <c r="AE60" i="23"/>
  <c r="T17" i="24"/>
  <c r="AD60" i="23"/>
  <c r="S17" i="24"/>
  <c r="AB60" i="23"/>
  <c r="Q17" i="24"/>
  <c r="AA60" i="23"/>
  <c r="P17" i="24"/>
  <c r="Z60" i="23"/>
  <c r="O17" i="24"/>
  <c r="X60" i="23"/>
  <c r="M17" i="24"/>
  <c r="W60" i="23"/>
  <c r="L17" i="24"/>
  <c r="V60" i="23"/>
  <c r="K17" i="24"/>
  <c r="T60" i="23"/>
  <c r="I17" i="24"/>
  <c r="S60" i="23"/>
  <c r="H17" i="24"/>
  <c r="R60" i="23"/>
  <c r="G17" i="24"/>
  <c r="O60" i="23"/>
  <c r="F17" i="24"/>
  <c r="N60" i="23"/>
  <c r="E17" i="24"/>
  <c r="M60" i="23"/>
  <c r="D17" i="24"/>
  <c r="K60" i="23"/>
  <c r="C17" i="24"/>
  <c r="B17" i="24"/>
  <c r="AG60" i="23"/>
  <c r="V17" i="24"/>
  <c r="AC60" i="23"/>
  <c r="R17" i="24"/>
  <c r="Y60" i="23"/>
  <c r="N17" i="24"/>
  <c r="AF56" i="23"/>
  <c r="U16" i="24"/>
  <c r="AE56" i="23"/>
  <c r="T16" i="24"/>
  <c r="AD56" i="23"/>
  <c r="S16" i="24"/>
  <c r="AB56" i="23"/>
  <c r="Q16" i="24"/>
  <c r="AA56" i="23"/>
  <c r="P16" i="24"/>
  <c r="Z56" i="23"/>
  <c r="O16" i="24"/>
  <c r="X56" i="23"/>
  <c r="M16" i="24"/>
  <c r="W56" i="23"/>
  <c r="L16" i="24"/>
  <c r="V56" i="23"/>
  <c r="K16" i="24"/>
  <c r="T56" i="23"/>
  <c r="I16" i="24"/>
  <c r="S56" i="23"/>
  <c r="H16" i="24"/>
  <c r="R56" i="23"/>
  <c r="G16" i="24"/>
  <c r="O56" i="23"/>
  <c r="F16" i="24"/>
  <c r="N56" i="23"/>
  <c r="E16" i="24"/>
  <c r="M56" i="23"/>
  <c r="D16" i="24"/>
  <c r="K56" i="23"/>
  <c r="C16" i="24"/>
  <c r="B16" i="24"/>
  <c r="Y56" i="23"/>
  <c r="N16" i="24"/>
  <c r="AF52" i="23"/>
  <c r="U15" i="24"/>
  <c r="AE52" i="23"/>
  <c r="T15" i="24"/>
  <c r="AB52" i="23"/>
  <c r="Q15" i="24"/>
  <c r="AA52" i="23"/>
  <c r="P15" i="24"/>
  <c r="Z52" i="23"/>
  <c r="O15" i="24"/>
  <c r="X52" i="23"/>
  <c r="M15" i="24"/>
  <c r="W52" i="23"/>
  <c r="L15" i="24"/>
  <c r="V52" i="23"/>
  <c r="K15" i="24"/>
  <c r="T52" i="23"/>
  <c r="I15" i="24"/>
  <c r="S52" i="23"/>
  <c r="H15" i="24"/>
  <c r="R52" i="23"/>
  <c r="G15" i="24"/>
  <c r="O52" i="23"/>
  <c r="F15" i="24"/>
  <c r="N52" i="23"/>
  <c r="E15" i="24"/>
  <c r="M52" i="23"/>
  <c r="D15" i="24"/>
  <c r="C15" i="24"/>
  <c r="B15" i="24"/>
  <c r="AC52" i="23"/>
  <c r="R15" i="24"/>
  <c r="U52" i="23"/>
  <c r="J15" i="24"/>
  <c r="AF40" i="23"/>
  <c r="U14" i="24"/>
  <c r="AE40" i="23"/>
  <c r="T14" i="24"/>
  <c r="AD40" i="23"/>
  <c r="S14" i="24"/>
  <c r="AB40" i="23"/>
  <c r="Q14" i="24"/>
  <c r="AA40" i="23"/>
  <c r="P14" i="24"/>
  <c r="Z40" i="23"/>
  <c r="O14" i="24"/>
  <c r="X40" i="23"/>
  <c r="M14" i="24"/>
  <c r="W40" i="23"/>
  <c r="L14" i="24"/>
  <c r="V40" i="23"/>
  <c r="K14" i="24"/>
  <c r="T40" i="23"/>
  <c r="I14" i="24"/>
  <c r="S40" i="23"/>
  <c r="H14" i="24"/>
  <c r="R40" i="23"/>
  <c r="G14" i="24"/>
  <c r="O40" i="23"/>
  <c r="F14" i="24"/>
  <c r="N40" i="23"/>
  <c r="E14" i="24"/>
  <c r="M40" i="23"/>
  <c r="D14" i="24"/>
  <c r="K40" i="23"/>
  <c r="C14" i="24"/>
  <c r="B14" i="24"/>
  <c r="Y40" i="23"/>
  <c r="N14" i="24"/>
  <c r="AF36" i="23"/>
  <c r="U13" i="24"/>
  <c r="AE36" i="23"/>
  <c r="T13" i="24"/>
  <c r="AD36" i="23"/>
  <c r="S13" i="24"/>
  <c r="AB36" i="23"/>
  <c r="Q13" i="24"/>
  <c r="AA36" i="23"/>
  <c r="P13" i="24"/>
  <c r="Z36" i="23"/>
  <c r="O13" i="24"/>
  <c r="X36" i="23"/>
  <c r="M13" i="24"/>
  <c r="W36" i="23"/>
  <c r="L13" i="24"/>
  <c r="V36" i="23"/>
  <c r="K13" i="24"/>
  <c r="T36" i="23"/>
  <c r="I13" i="24"/>
  <c r="S36" i="23"/>
  <c r="H13" i="24"/>
  <c r="R36" i="23"/>
  <c r="G13" i="24"/>
  <c r="O36" i="23"/>
  <c r="F13" i="24"/>
  <c r="N36" i="23"/>
  <c r="E13" i="24"/>
  <c r="M36" i="23"/>
  <c r="D13" i="24"/>
  <c r="K36" i="23"/>
  <c r="C13" i="24"/>
  <c r="B13" i="24"/>
  <c r="AF32" i="23"/>
  <c r="U12" i="24"/>
  <c r="AE32" i="23"/>
  <c r="T12" i="24"/>
  <c r="AD32" i="23"/>
  <c r="S12" i="24"/>
  <c r="Q12" i="24"/>
  <c r="AA32" i="23"/>
  <c r="P12" i="24"/>
  <c r="Z32" i="23"/>
  <c r="O12" i="24"/>
  <c r="X32" i="23"/>
  <c r="M12" i="24"/>
  <c r="W32" i="23"/>
  <c r="L12" i="24"/>
  <c r="V32" i="23"/>
  <c r="K12" i="24"/>
  <c r="T32" i="23"/>
  <c r="I12" i="24"/>
  <c r="S32" i="23"/>
  <c r="H12" i="24"/>
  <c r="R32" i="23"/>
  <c r="G12" i="24"/>
  <c r="O32" i="23"/>
  <c r="F12" i="24"/>
  <c r="N32" i="23"/>
  <c r="E12" i="24"/>
  <c r="M32" i="23"/>
  <c r="D12" i="24"/>
  <c r="C12" i="24"/>
  <c r="B12" i="24"/>
  <c r="R12" i="24"/>
  <c r="Y32" i="23"/>
  <c r="N12" i="24"/>
  <c r="AF23" i="23"/>
  <c r="U11" i="24"/>
  <c r="AE23" i="23"/>
  <c r="T11" i="24"/>
  <c r="AD23" i="23"/>
  <c r="S11" i="24"/>
  <c r="AB23" i="23"/>
  <c r="Q11" i="24"/>
  <c r="AA23" i="23"/>
  <c r="P11" i="24"/>
  <c r="Z23" i="23"/>
  <c r="O11" i="24"/>
  <c r="X23" i="23"/>
  <c r="M11" i="24"/>
  <c r="W23" i="23"/>
  <c r="L11" i="24"/>
  <c r="V23" i="23"/>
  <c r="K11" i="24"/>
  <c r="T23" i="23"/>
  <c r="I11" i="24"/>
  <c r="S23" i="23"/>
  <c r="H11" i="24"/>
  <c r="R23" i="23"/>
  <c r="G11" i="24"/>
  <c r="O23" i="23"/>
  <c r="F11" i="24"/>
  <c r="N23" i="23"/>
  <c r="E11" i="24"/>
  <c r="M23" i="23"/>
  <c r="D11" i="24"/>
  <c r="K23" i="23"/>
  <c r="C11" i="24"/>
  <c r="B11" i="24"/>
  <c r="AG23" i="23"/>
  <c r="V11" i="24"/>
  <c r="AC23" i="23"/>
  <c r="R11" i="24"/>
  <c r="U23" i="23"/>
  <c r="J11" i="24"/>
  <c r="AF19" i="23"/>
  <c r="U10" i="24"/>
  <c r="AE19" i="23"/>
  <c r="T10" i="24"/>
  <c r="AB19" i="23"/>
  <c r="Q10" i="24"/>
  <c r="AA19" i="23"/>
  <c r="P10" i="24"/>
  <c r="Z19" i="23"/>
  <c r="O10" i="24"/>
  <c r="X19" i="23"/>
  <c r="M10" i="24"/>
  <c r="W19" i="23"/>
  <c r="L10" i="24"/>
  <c r="V19" i="23"/>
  <c r="K10" i="24"/>
  <c r="T19" i="23"/>
  <c r="I10" i="24"/>
  <c r="S19" i="23"/>
  <c r="H10" i="24"/>
  <c r="R19" i="23"/>
  <c r="G10" i="24"/>
  <c r="O19" i="23"/>
  <c r="F10" i="24"/>
  <c r="N19" i="23"/>
  <c r="E10" i="24"/>
  <c r="M19" i="23"/>
  <c r="D10" i="24"/>
  <c r="K19" i="23"/>
  <c r="C10" i="24"/>
  <c r="J19" i="23"/>
  <c r="B10" i="24"/>
  <c r="AC19" i="23"/>
  <c r="R10" i="24"/>
  <c r="U19" i="23"/>
  <c r="J10" i="24"/>
  <c r="AF15" i="23"/>
  <c r="U9" i="24"/>
  <c r="AE15" i="23"/>
  <c r="T9" i="24"/>
  <c r="AD15" i="23"/>
  <c r="S9" i="24"/>
  <c r="AB15" i="23"/>
  <c r="Q9" i="24"/>
  <c r="AA15" i="23"/>
  <c r="P9" i="24"/>
  <c r="Z15" i="23"/>
  <c r="O9" i="24"/>
  <c r="X15" i="23"/>
  <c r="M9" i="24"/>
  <c r="W15" i="23"/>
  <c r="L9" i="24"/>
  <c r="V15" i="23"/>
  <c r="K9" i="24"/>
  <c r="T15" i="23"/>
  <c r="I9" i="24"/>
  <c r="S15" i="23"/>
  <c r="H9" i="24"/>
  <c r="R15" i="23"/>
  <c r="G9" i="24"/>
  <c r="O15" i="23"/>
  <c r="F9" i="24"/>
  <c r="N15" i="23"/>
  <c r="E9" i="24"/>
  <c r="M15" i="23"/>
  <c r="D9" i="24"/>
  <c r="K15" i="23"/>
  <c r="C9" i="24"/>
  <c r="J15" i="23"/>
  <c r="B9" i="24"/>
  <c r="Y15" i="23"/>
  <c r="N9" i="24"/>
  <c r="AF11" i="23"/>
  <c r="U8" i="24"/>
  <c r="AE11" i="23"/>
  <c r="T8" i="24"/>
  <c r="AD11" i="23"/>
  <c r="AB11" i="23"/>
  <c r="Q8" i="24"/>
  <c r="AA11" i="23"/>
  <c r="P8" i="24"/>
  <c r="Z11" i="23"/>
  <c r="O8" i="24"/>
  <c r="X11" i="23"/>
  <c r="M8" i="24"/>
  <c r="W11" i="23"/>
  <c r="L8" i="24"/>
  <c r="V11" i="23"/>
  <c r="K8" i="24"/>
  <c r="T11" i="23"/>
  <c r="I8" i="24"/>
  <c r="S11" i="23"/>
  <c r="H8" i="24"/>
  <c r="R11" i="23"/>
  <c r="G8" i="24"/>
  <c r="G25" i="24"/>
  <c r="O11" i="23"/>
  <c r="F8" i="24"/>
  <c r="N11" i="23"/>
  <c r="E8" i="24"/>
  <c r="M11" i="23"/>
  <c r="D8" i="24"/>
  <c r="K11" i="23"/>
  <c r="B8" i="24"/>
  <c r="AC11" i="23"/>
  <c r="U11" i="23"/>
  <c r="C18" i="22"/>
  <c r="Y17" i="22"/>
  <c r="A5" i="22"/>
  <c r="A25" i="22"/>
  <c r="A76" i="21"/>
  <c r="AF75" i="21"/>
  <c r="U24" i="22"/>
  <c r="AE75" i="21"/>
  <c r="T24" i="22"/>
  <c r="AD75" i="21"/>
  <c r="S24" i="22"/>
  <c r="AB75" i="21"/>
  <c r="Q24" i="22"/>
  <c r="AA75" i="21"/>
  <c r="P24" i="22"/>
  <c r="Z75" i="21"/>
  <c r="O24" i="22"/>
  <c r="M24" i="22"/>
  <c r="L24" i="22"/>
  <c r="K24" i="22"/>
  <c r="T75" i="21"/>
  <c r="I24" i="22"/>
  <c r="S75" i="21"/>
  <c r="H24" i="22"/>
  <c r="R75" i="21"/>
  <c r="G24" i="22"/>
  <c r="O75" i="21"/>
  <c r="F24" i="22"/>
  <c r="N75" i="21"/>
  <c r="E24" i="22"/>
  <c r="M75" i="21"/>
  <c r="D24" i="22"/>
  <c r="C24" i="22"/>
  <c r="B24" i="22"/>
  <c r="AG74" i="21"/>
  <c r="AC74" i="21"/>
  <c r="Y74" i="21"/>
  <c r="U74" i="21"/>
  <c r="AG73" i="21"/>
  <c r="AG75" i="21"/>
  <c r="V24" i="22"/>
  <c r="AC73" i="21"/>
  <c r="AC75" i="21"/>
  <c r="R24" i="22"/>
  <c r="Y73" i="21"/>
  <c r="U73" i="21"/>
  <c r="U75" i="21"/>
  <c r="J24" i="22"/>
  <c r="AF67" i="21"/>
  <c r="U22" i="22"/>
  <c r="AE67" i="21"/>
  <c r="T22" i="22"/>
  <c r="AD67" i="21"/>
  <c r="S22" i="22"/>
  <c r="AB67" i="21"/>
  <c r="Q22" i="22"/>
  <c r="AA67" i="21"/>
  <c r="P22" i="22"/>
  <c r="Z67" i="21"/>
  <c r="O22" i="22"/>
  <c r="X67" i="21"/>
  <c r="M22" i="22"/>
  <c r="W67" i="21"/>
  <c r="L22" i="22"/>
  <c r="V67" i="21"/>
  <c r="K22" i="22"/>
  <c r="T67" i="21"/>
  <c r="I22" i="22"/>
  <c r="S67" i="21"/>
  <c r="H22" i="22"/>
  <c r="R67" i="21"/>
  <c r="G22" i="22"/>
  <c r="O67" i="21"/>
  <c r="F22" i="22"/>
  <c r="N67" i="21"/>
  <c r="E22" i="22"/>
  <c r="M67" i="21"/>
  <c r="D22" i="22"/>
  <c r="K67" i="21"/>
  <c r="C22" i="22"/>
  <c r="B22" i="22"/>
  <c r="AG66" i="21"/>
  <c r="AC66" i="21"/>
  <c r="Y66" i="21"/>
  <c r="U66" i="21"/>
  <c r="AG65" i="21"/>
  <c r="AC65" i="21"/>
  <c r="Y65" i="21"/>
  <c r="U65" i="21"/>
  <c r="AF63" i="21"/>
  <c r="U21" i="22"/>
  <c r="AE63" i="21"/>
  <c r="T21" i="22"/>
  <c r="AD63" i="21"/>
  <c r="S21" i="22"/>
  <c r="AB63" i="21"/>
  <c r="Q21" i="22"/>
  <c r="AA63" i="21"/>
  <c r="P21" i="22"/>
  <c r="Z63" i="21"/>
  <c r="O21" i="22"/>
  <c r="X63" i="21"/>
  <c r="M21" i="22"/>
  <c r="W63" i="21"/>
  <c r="L21" i="22"/>
  <c r="V63" i="21"/>
  <c r="K21" i="22"/>
  <c r="T63" i="21"/>
  <c r="I21" i="22"/>
  <c r="S63" i="21"/>
  <c r="H21" i="22"/>
  <c r="R63" i="21"/>
  <c r="G21" i="22"/>
  <c r="O63" i="21"/>
  <c r="F21" i="22"/>
  <c r="N63" i="21"/>
  <c r="E21" i="22"/>
  <c r="M63" i="21"/>
  <c r="D21" i="22"/>
  <c r="K63" i="21"/>
  <c r="C21" i="22"/>
  <c r="B21" i="22"/>
  <c r="AG62" i="21"/>
  <c r="AC62" i="21"/>
  <c r="Y62" i="21"/>
  <c r="U62" i="21"/>
  <c r="AG61" i="21"/>
  <c r="AC61" i="21"/>
  <c r="Y61" i="21"/>
  <c r="U61" i="21"/>
  <c r="AF59" i="21"/>
  <c r="U20" i="22"/>
  <c r="AE59" i="21"/>
  <c r="T20" i="22"/>
  <c r="AD59" i="21"/>
  <c r="S20" i="22"/>
  <c r="AB59" i="21"/>
  <c r="Q20" i="22"/>
  <c r="AA59" i="21"/>
  <c r="P20" i="22"/>
  <c r="Z59" i="21"/>
  <c r="O20" i="22"/>
  <c r="X59" i="21"/>
  <c r="M20" i="22"/>
  <c r="W59" i="21"/>
  <c r="L20" i="22"/>
  <c r="V59" i="21"/>
  <c r="K20" i="22"/>
  <c r="T59" i="21"/>
  <c r="I20" i="22"/>
  <c r="S59" i="21"/>
  <c r="H20" i="22"/>
  <c r="R59" i="21"/>
  <c r="G20" i="22"/>
  <c r="O59" i="21"/>
  <c r="F20" i="22"/>
  <c r="N59" i="21"/>
  <c r="E20" i="22"/>
  <c r="M59" i="21"/>
  <c r="D20" i="22"/>
  <c r="K59" i="21"/>
  <c r="C20" i="22"/>
  <c r="B20" i="22"/>
  <c r="AG58" i="21"/>
  <c r="AC58" i="21"/>
  <c r="Y58" i="21"/>
  <c r="U58" i="21"/>
  <c r="AG57" i="21"/>
  <c r="AC57" i="21"/>
  <c r="Y57" i="21"/>
  <c r="U57" i="21"/>
  <c r="AF55" i="21"/>
  <c r="U19" i="22"/>
  <c r="AE55" i="21"/>
  <c r="T19" i="22"/>
  <c r="AD55" i="21"/>
  <c r="S19" i="22"/>
  <c r="AB55" i="21"/>
  <c r="Q19" i="22"/>
  <c r="AA55" i="21"/>
  <c r="P19" i="22"/>
  <c r="Z55" i="21"/>
  <c r="O19" i="22"/>
  <c r="X55" i="21"/>
  <c r="M19" i="22"/>
  <c r="W55" i="21"/>
  <c r="L19" i="22"/>
  <c r="V55" i="21"/>
  <c r="K19" i="22"/>
  <c r="T55" i="21"/>
  <c r="I19" i="22"/>
  <c r="S55" i="21"/>
  <c r="H19" i="22"/>
  <c r="R55" i="21"/>
  <c r="G19" i="22"/>
  <c r="O55" i="21"/>
  <c r="F19" i="22"/>
  <c r="N55" i="21"/>
  <c r="E19" i="22"/>
  <c r="M55" i="21"/>
  <c r="D19" i="22"/>
  <c r="K55" i="21"/>
  <c r="C19" i="22"/>
  <c r="B19" i="22"/>
  <c r="AG54" i="21"/>
  <c r="AC54" i="21"/>
  <c r="Y54" i="21"/>
  <c r="U54" i="21"/>
  <c r="AG53" i="21"/>
  <c r="AC53" i="21"/>
  <c r="Y53" i="21"/>
  <c r="U53" i="21"/>
  <c r="AF51" i="21"/>
  <c r="U18" i="22"/>
  <c r="AE51" i="21"/>
  <c r="T18" i="22"/>
  <c r="AD51" i="21"/>
  <c r="S18" i="22"/>
  <c r="AB51" i="21"/>
  <c r="Q18" i="22"/>
  <c r="AA51" i="21"/>
  <c r="P18" i="22"/>
  <c r="Z51" i="21"/>
  <c r="O18" i="22"/>
  <c r="X51" i="21"/>
  <c r="M18" i="22"/>
  <c r="W51" i="21"/>
  <c r="L18" i="22"/>
  <c r="V51" i="21"/>
  <c r="K18" i="22"/>
  <c r="T51" i="21"/>
  <c r="I18" i="22"/>
  <c r="S51" i="21"/>
  <c r="H18" i="22"/>
  <c r="R51" i="21"/>
  <c r="G18" i="22"/>
  <c r="O51" i="21"/>
  <c r="F18" i="22"/>
  <c r="N51" i="21"/>
  <c r="E18" i="22"/>
  <c r="M51" i="21"/>
  <c r="D18" i="22"/>
  <c r="B18" i="22"/>
  <c r="AG50" i="21"/>
  <c r="AC50" i="21"/>
  <c r="Y50" i="21"/>
  <c r="U50" i="21"/>
  <c r="AG49" i="21"/>
  <c r="AC49" i="21"/>
  <c r="Y49" i="21"/>
  <c r="U49" i="21"/>
  <c r="AF47" i="21"/>
  <c r="U17" i="22"/>
  <c r="AE47" i="21"/>
  <c r="T17" i="22"/>
  <c r="AD47" i="21"/>
  <c r="S17" i="22"/>
  <c r="AB47" i="21"/>
  <c r="Q17" i="22"/>
  <c r="AA47" i="21"/>
  <c r="P17" i="22"/>
  <c r="Z47" i="21"/>
  <c r="O17" i="22"/>
  <c r="X47" i="21"/>
  <c r="M17" i="22"/>
  <c r="W47" i="21"/>
  <c r="L17" i="22"/>
  <c r="V47" i="21"/>
  <c r="K17" i="22"/>
  <c r="T47" i="21"/>
  <c r="I17" i="22"/>
  <c r="S47" i="21"/>
  <c r="H17" i="22"/>
  <c r="R47" i="21"/>
  <c r="G17" i="22"/>
  <c r="O47" i="21"/>
  <c r="F17" i="22"/>
  <c r="N47" i="21"/>
  <c r="E17" i="22"/>
  <c r="M47" i="21"/>
  <c r="D17" i="22"/>
  <c r="K47" i="21"/>
  <c r="C17" i="22"/>
  <c r="B17" i="22"/>
  <c r="AG46" i="21"/>
  <c r="AC46" i="21"/>
  <c r="Y46" i="21"/>
  <c r="U46" i="21"/>
  <c r="AG45" i="21"/>
  <c r="AC45" i="21"/>
  <c r="Y45" i="21"/>
  <c r="U45" i="21"/>
  <c r="AF43" i="21"/>
  <c r="U16" i="22"/>
  <c r="AE43" i="21"/>
  <c r="T16" i="22"/>
  <c r="AD43" i="21"/>
  <c r="S16" i="22"/>
  <c r="AB43" i="21"/>
  <c r="Q16" i="22"/>
  <c r="AA43" i="21"/>
  <c r="P16" i="22"/>
  <c r="Z43" i="21"/>
  <c r="O16" i="22"/>
  <c r="X43" i="21"/>
  <c r="M16" i="22"/>
  <c r="W43" i="21"/>
  <c r="L16" i="22"/>
  <c r="V43" i="21"/>
  <c r="K16" i="22"/>
  <c r="T43" i="21"/>
  <c r="I16" i="22"/>
  <c r="S43" i="21"/>
  <c r="H16" i="22"/>
  <c r="R43" i="21"/>
  <c r="G16" i="22"/>
  <c r="O43" i="21"/>
  <c r="F16" i="22"/>
  <c r="N43" i="21"/>
  <c r="E16" i="22"/>
  <c r="M43" i="21"/>
  <c r="D16" i="22"/>
  <c r="K43" i="21"/>
  <c r="C16" i="22"/>
  <c r="B16" i="22"/>
  <c r="AG42" i="21"/>
  <c r="AC42" i="21"/>
  <c r="Y42" i="21"/>
  <c r="U42" i="21"/>
  <c r="AG41" i="21"/>
  <c r="AC41" i="21"/>
  <c r="Y41" i="21"/>
  <c r="U41" i="21"/>
  <c r="U43" i="21"/>
  <c r="J16" i="22"/>
  <c r="AF39" i="21"/>
  <c r="U15" i="22"/>
  <c r="AE39" i="21"/>
  <c r="T15" i="22"/>
  <c r="AD39" i="21"/>
  <c r="S15" i="22"/>
  <c r="AB39" i="21"/>
  <c r="Q15" i="22"/>
  <c r="AA39" i="21"/>
  <c r="P15" i="22"/>
  <c r="Z39" i="21"/>
  <c r="O15" i="22"/>
  <c r="X39" i="21"/>
  <c r="M15" i="22"/>
  <c r="W39" i="21"/>
  <c r="L15" i="22"/>
  <c r="V39" i="21"/>
  <c r="K15" i="22"/>
  <c r="T39" i="21"/>
  <c r="I15" i="22"/>
  <c r="S39" i="21"/>
  <c r="H15" i="22"/>
  <c r="R39" i="21"/>
  <c r="G15" i="22"/>
  <c r="O39" i="21"/>
  <c r="F15" i="22"/>
  <c r="N39" i="21"/>
  <c r="E15" i="22"/>
  <c r="M39" i="21"/>
  <c r="D15" i="22"/>
  <c r="K39" i="21"/>
  <c r="C15" i="22"/>
  <c r="B15" i="22"/>
  <c r="AG38" i="21"/>
  <c r="AC38" i="21"/>
  <c r="Y38" i="21"/>
  <c r="U38" i="21"/>
  <c r="AG37" i="21"/>
  <c r="AC37" i="21"/>
  <c r="Y37" i="21"/>
  <c r="U37" i="21"/>
  <c r="AF35" i="21"/>
  <c r="U14" i="22"/>
  <c r="AE35" i="21"/>
  <c r="T14" i="22"/>
  <c r="AD35" i="21"/>
  <c r="S14" i="22"/>
  <c r="AB35" i="21"/>
  <c r="Q14" i="22"/>
  <c r="AA35" i="21"/>
  <c r="P14" i="22"/>
  <c r="Z35" i="21"/>
  <c r="O14" i="22"/>
  <c r="X35" i="21"/>
  <c r="M14" i="22"/>
  <c r="W35" i="21"/>
  <c r="L14" i="22"/>
  <c r="V35" i="21"/>
  <c r="K14" i="22"/>
  <c r="T35" i="21"/>
  <c r="I14" i="22"/>
  <c r="S35" i="21"/>
  <c r="H14" i="22"/>
  <c r="R35" i="21"/>
  <c r="G14" i="22"/>
  <c r="O35" i="21"/>
  <c r="F14" i="22"/>
  <c r="N35" i="21"/>
  <c r="E14" i="22"/>
  <c r="M35" i="21"/>
  <c r="D14" i="22"/>
  <c r="K35" i="21"/>
  <c r="C14" i="22"/>
  <c r="B14" i="22"/>
  <c r="AG34" i="21"/>
  <c r="AC34" i="21"/>
  <c r="Y34" i="21"/>
  <c r="U34" i="21"/>
  <c r="AG33" i="21"/>
  <c r="AC33" i="21"/>
  <c r="AC35" i="21"/>
  <c r="R14" i="22"/>
  <c r="Y33" i="21"/>
  <c r="U33" i="21"/>
  <c r="AF31" i="21"/>
  <c r="U13" i="22"/>
  <c r="AE31" i="21"/>
  <c r="T13" i="22"/>
  <c r="AD31" i="21"/>
  <c r="S13" i="22"/>
  <c r="AB31" i="21"/>
  <c r="Q13" i="22"/>
  <c r="AA31" i="21"/>
  <c r="P13" i="22"/>
  <c r="Z31" i="21"/>
  <c r="O13" i="22"/>
  <c r="X31" i="21"/>
  <c r="M13" i="22"/>
  <c r="W31" i="21"/>
  <c r="L13" i="22"/>
  <c r="V31" i="21"/>
  <c r="K13" i="22"/>
  <c r="T31" i="21"/>
  <c r="I13" i="22"/>
  <c r="S31" i="21"/>
  <c r="H13" i="22"/>
  <c r="R31" i="21"/>
  <c r="G13" i="22"/>
  <c r="O31" i="21"/>
  <c r="F13" i="22"/>
  <c r="N31" i="21"/>
  <c r="E13" i="22"/>
  <c r="M31" i="21"/>
  <c r="D13" i="22"/>
  <c r="K31" i="21"/>
  <c r="C13" i="22"/>
  <c r="B13" i="22"/>
  <c r="AG30" i="21"/>
  <c r="AC30" i="21"/>
  <c r="Y30" i="21"/>
  <c r="U30" i="21"/>
  <c r="AG29" i="21"/>
  <c r="AC29" i="21"/>
  <c r="Y29" i="21"/>
  <c r="U29" i="21"/>
  <c r="AF27" i="21"/>
  <c r="U12" i="22"/>
  <c r="AE27" i="21"/>
  <c r="T12" i="22"/>
  <c r="AD27" i="21"/>
  <c r="S12" i="22"/>
  <c r="AB27" i="21"/>
  <c r="Q12" i="22"/>
  <c r="AA27" i="21"/>
  <c r="P12" i="22"/>
  <c r="Z27" i="21"/>
  <c r="O12" i="22"/>
  <c r="X27" i="21"/>
  <c r="M12" i="22"/>
  <c r="W27" i="21"/>
  <c r="L12" i="22"/>
  <c r="V27" i="21"/>
  <c r="K12" i="22"/>
  <c r="T27" i="21"/>
  <c r="I12" i="22"/>
  <c r="S27" i="21"/>
  <c r="H12" i="22"/>
  <c r="R27" i="21"/>
  <c r="G12" i="22"/>
  <c r="O27" i="21"/>
  <c r="F12" i="22"/>
  <c r="N27" i="21"/>
  <c r="E12" i="22"/>
  <c r="M27" i="21"/>
  <c r="D12" i="22"/>
  <c r="K27" i="21"/>
  <c r="C12" i="22"/>
  <c r="B12" i="22"/>
  <c r="AG26" i="21"/>
  <c r="AC26" i="21"/>
  <c r="Y26" i="21"/>
  <c r="U26" i="21"/>
  <c r="AG25" i="21"/>
  <c r="AC25" i="21"/>
  <c r="Y25" i="21"/>
  <c r="U25" i="21"/>
  <c r="AF23" i="21"/>
  <c r="U11" i="22"/>
  <c r="AE23" i="21"/>
  <c r="T11" i="22"/>
  <c r="AD23" i="21"/>
  <c r="S11" i="22"/>
  <c r="AB23" i="21"/>
  <c r="Q11" i="22"/>
  <c r="AA23" i="21"/>
  <c r="P11" i="22"/>
  <c r="Z23" i="21"/>
  <c r="O11" i="22"/>
  <c r="X23" i="21"/>
  <c r="M11" i="22"/>
  <c r="W23" i="21"/>
  <c r="L11" i="22"/>
  <c r="V23" i="21"/>
  <c r="K11" i="22"/>
  <c r="T23" i="21"/>
  <c r="I11" i="22"/>
  <c r="S23" i="21"/>
  <c r="H11" i="22"/>
  <c r="R23" i="21"/>
  <c r="G11" i="22"/>
  <c r="O23" i="21"/>
  <c r="F11" i="22"/>
  <c r="N23" i="21"/>
  <c r="E11" i="22"/>
  <c r="M23" i="21"/>
  <c r="D11" i="22"/>
  <c r="K23" i="21"/>
  <c r="C11" i="22"/>
  <c r="B11" i="22"/>
  <c r="AG22" i="21"/>
  <c r="AC22" i="21"/>
  <c r="Y22" i="21"/>
  <c r="U22" i="21"/>
  <c r="AG21" i="21"/>
  <c r="AC21" i="21"/>
  <c r="Y21" i="21"/>
  <c r="U21" i="21"/>
  <c r="AF19" i="21"/>
  <c r="U10" i="22"/>
  <c r="AE19" i="21"/>
  <c r="T10" i="22"/>
  <c r="AD19" i="21"/>
  <c r="S10" i="22"/>
  <c r="AB19" i="21"/>
  <c r="Q10" i="22"/>
  <c r="AA19" i="21"/>
  <c r="P10" i="22"/>
  <c r="Z19" i="21"/>
  <c r="O10" i="22"/>
  <c r="X19" i="21"/>
  <c r="M10" i="22"/>
  <c r="W19" i="21"/>
  <c r="L10" i="22"/>
  <c r="V19" i="21"/>
  <c r="K10" i="22"/>
  <c r="T19" i="21"/>
  <c r="I10" i="22"/>
  <c r="S19" i="21"/>
  <c r="H10" i="22"/>
  <c r="R19" i="21"/>
  <c r="G10" i="22"/>
  <c r="O19" i="21"/>
  <c r="F10" i="22"/>
  <c r="N19" i="21"/>
  <c r="E10" i="22"/>
  <c r="M19" i="21"/>
  <c r="D10" i="22"/>
  <c r="K19" i="21"/>
  <c r="C10" i="22"/>
  <c r="B10" i="22"/>
  <c r="AG18" i="21"/>
  <c r="AC18" i="21"/>
  <c r="Y18" i="21"/>
  <c r="U18" i="21"/>
  <c r="AG17" i="21"/>
  <c r="AC17" i="21"/>
  <c r="Y17" i="21"/>
  <c r="U17" i="21"/>
  <c r="AF15" i="21"/>
  <c r="U9" i="22"/>
  <c r="AE15" i="21"/>
  <c r="T9" i="22"/>
  <c r="AD15" i="21"/>
  <c r="S9" i="22"/>
  <c r="AB15" i="21"/>
  <c r="Q9" i="22"/>
  <c r="AA15" i="21"/>
  <c r="P9" i="22"/>
  <c r="Z15" i="21"/>
  <c r="O9" i="22"/>
  <c r="X15" i="21"/>
  <c r="M9" i="22"/>
  <c r="W15" i="21"/>
  <c r="L9" i="22"/>
  <c r="V15" i="21"/>
  <c r="K9" i="22"/>
  <c r="T15" i="21"/>
  <c r="I9" i="22"/>
  <c r="S15" i="21"/>
  <c r="H9" i="22"/>
  <c r="R15" i="21"/>
  <c r="G9" i="22"/>
  <c r="O15" i="21"/>
  <c r="F9" i="22"/>
  <c r="N15" i="21"/>
  <c r="E9" i="22"/>
  <c r="M15" i="21"/>
  <c r="D9" i="22"/>
  <c r="K15" i="21"/>
  <c r="C9" i="22"/>
  <c r="B9" i="22"/>
  <c r="AG14" i="21"/>
  <c r="AC14" i="21"/>
  <c r="Y14" i="21"/>
  <c r="U14" i="21"/>
  <c r="AG13" i="21"/>
  <c r="AC13" i="21"/>
  <c r="Y13" i="21"/>
  <c r="U13" i="21"/>
  <c r="AF11" i="21"/>
  <c r="U8" i="22"/>
  <c r="AE11" i="21"/>
  <c r="T8" i="22"/>
  <c r="AD11" i="21"/>
  <c r="S8" i="22"/>
  <c r="AB11" i="21"/>
  <c r="Q8" i="22"/>
  <c r="AA11" i="21"/>
  <c r="P8" i="22"/>
  <c r="Z11" i="21"/>
  <c r="O8" i="22"/>
  <c r="X11" i="21"/>
  <c r="W11" i="21"/>
  <c r="L8" i="22"/>
  <c r="V11" i="21"/>
  <c r="T11" i="21"/>
  <c r="I8" i="22"/>
  <c r="S11" i="21"/>
  <c r="H8" i="22"/>
  <c r="R11" i="21"/>
  <c r="G8" i="22"/>
  <c r="O11" i="21"/>
  <c r="N11" i="21"/>
  <c r="E8" i="22"/>
  <c r="M11" i="21"/>
  <c r="D8" i="22"/>
  <c r="K11" i="21"/>
  <c r="C8" i="22"/>
  <c r="B8" i="22"/>
  <c r="AG10" i="21"/>
  <c r="AC10" i="21"/>
  <c r="Y10" i="21"/>
  <c r="U10" i="21"/>
  <c r="AG9" i="21"/>
  <c r="AC9" i="21"/>
  <c r="Y9" i="21"/>
  <c r="U9" i="21"/>
  <c r="C18" i="20"/>
  <c r="Y17" i="20"/>
  <c r="A5" i="20"/>
  <c r="A25" i="20"/>
  <c r="A140" i="19"/>
  <c r="AF139" i="19"/>
  <c r="U24" i="20"/>
  <c r="AE139" i="19"/>
  <c r="T24" i="20"/>
  <c r="AD139" i="19"/>
  <c r="S24" i="20"/>
  <c r="Q24" i="20"/>
  <c r="AA139" i="19"/>
  <c r="P24" i="20"/>
  <c r="Z139" i="19"/>
  <c r="O24" i="20"/>
  <c r="X139" i="19"/>
  <c r="M24" i="20"/>
  <c r="W139" i="19"/>
  <c r="L24" i="20"/>
  <c r="V139" i="19"/>
  <c r="K24" i="20"/>
  <c r="T139" i="19"/>
  <c r="I24" i="20"/>
  <c r="S139" i="19"/>
  <c r="H24" i="20"/>
  <c r="R139" i="19"/>
  <c r="G24" i="20"/>
  <c r="O139" i="19"/>
  <c r="F24" i="20"/>
  <c r="N139" i="19"/>
  <c r="E24" i="20"/>
  <c r="M139" i="19"/>
  <c r="D24" i="20"/>
  <c r="C24" i="20"/>
  <c r="B24" i="20"/>
  <c r="AG139" i="19"/>
  <c r="V24" i="20"/>
  <c r="R24" i="20"/>
  <c r="Y139" i="19"/>
  <c r="N24" i="20"/>
  <c r="J24" i="20"/>
  <c r="AF132" i="19"/>
  <c r="U22" i="20"/>
  <c r="AE132" i="19"/>
  <c r="T22" i="20"/>
  <c r="AD132" i="19"/>
  <c r="S22" i="20"/>
  <c r="Q22" i="20"/>
  <c r="AA132" i="19"/>
  <c r="P22" i="20"/>
  <c r="Z132" i="19"/>
  <c r="O22" i="20"/>
  <c r="X132" i="19"/>
  <c r="M22" i="20"/>
  <c r="W132" i="19"/>
  <c r="L22" i="20"/>
  <c r="V132" i="19"/>
  <c r="K22" i="20"/>
  <c r="T132" i="19"/>
  <c r="I22" i="20"/>
  <c r="S132" i="19"/>
  <c r="H22" i="20"/>
  <c r="R132" i="19"/>
  <c r="G22" i="20"/>
  <c r="O132" i="19"/>
  <c r="F22" i="20"/>
  <c r="N132" i="19"/>
  <c r="E22" i="20"/>
  <c r="M132" i="19"/>
  <c r="D22" i="20"/>
  <c r="C22" i="20"/>
  <c r="B22" i="20"/>
  <c r="R22" i="20"/>
  <c r="AF128" i="19"/>
  <c r="U21" i="20"/>
  <c r="AE128" i="19"/>
  <c r="T21" i="20"/>
  <c r="AD128" i="19"/>
  <c r="S21" i="20"/>
  <c r="Q21" i="20"/>
  <c r="AA128" i="19"/>
  <c r="P21" i="20"/>
  <c r="Z128" i="19"/>
  <c r="O21" i="20"/>
  <c r="X128" i="19"/>
  <c r="M21" i="20"/>
  <c r="W128" i="19"/>
  <c r="L21" i="20"/>
  <c r="V128" i="19"/>
  <c r="K21" i="20"/>
  <c r="T128" i="19"/>
  <c r="I21" i="20"/>
  <c r="S128" i="19"/>
  <c r="H21" i="20"/>
  <c r="R128" i="19"/>
  <c r="G21" i="20"/>
  <c r="O128" i="19"/>
  <c r="F21" i="20"/>
  <c r="N128" i="19"/>
  <c r="E21" i="20"/>
  <c r="M128" i="19"/>
  <c r="D21" i="20"/>
  <c r="C21" i="20"/>
  <c r="B21" i="20"/>
  <c r="AI127" i="19"/>
  <c r="R21" i="20"/>
  <c r="Y128" i="19"/>
  <c r="N21" i="20"/>
  <c r="AF124" i="19"/>
  <c r="U20" i="20"/>
  <c r="AE124" i="19"/>
  <c r="T20" i="20"/>
  <c r="AD124" i="19"/>
  <c r="S20" i="20"/>
  <c r="Q20" i="20"/>
  <c r="AA124" i="19"/>
  <c r="P20" i="20"/>
  <c r="Z124" i="19"/>
  <c r="O20" i="20"/>
  <c r="X124" i="19"/>
  <c r="M20" i="20"/>
  <c r="W124" i="19"/>
  <c r="L20" i="20"/>
  <c r="V124" i="19"/>
  <c r="K20" i="20"/>
  <c r="T124" i="19"/>
  <c r="I20" i="20"/>
  <c r="S124" i="19"/>
  <c r="H20" i="20"/>
  <c r="R124" i="19"/>
  <c r="G20" i="20"/>
  <c r="O124" i="19"/>
  <c r="F20" i="20"/>
  <c r="N124" i="19"/>
  <c r="E20" i="20"/>
  <c r="M124" i="19"/>
  <c r="D20" i="20"/>
  <c r="C20" i="20"/>
  <c r="B20" i="20"/>
  <c r="AG124" i="19"/>
  <c r="V20" i="20"/>
  <c r="Y124" i="19"/>
  <c r="N20" i="20"/>
  <c r="J20" i="20"/>
  <c r="AF120" i="19"/>
  <c r="U19" i="20"/>
  <c r="AE120" i="19"/>
  <c r="T19" i="20"/>
  <c r="AD120" i="19"/>
  <c r="S19" i="20"/>
  <c r="Q19" i="20"/>
  <c r="AA120" i="19"/>
  <c r="P19" i="20"/>
  <c r="Z120" i="19"/>
  <c r="O19" i="20"/>
  <c r="X120" i="19"/>
  <c r="M19" i="20"/>
  <c r="W120" i="19"/>
  <c r="L19" i="20"/>
  <c r="V120" i="19"/>
  <c r="K19" i="20"/>
  <c r="T120" i="19"/>
  <c r="I19" i="20"/>
  <c r="S120" i="19"/>
  <c r="H19" i="20"/>
  <c r="R120" i="19"/>
  <c r="G19" i="20"/>
  <c r="O120" i="19"/>
  <c r="F19" i="20"/>
  <c r="N120" i="19"/>
  <c r="E19" i="20"/>
  <c r="M120" i="19"/>
  <c r="D19" i="20"/>
  <c r="C19" i="20"/>
  <c r="B19" i="20"/>
  <c r="R19" i="20"/>
  <c r="AF116" i="19"/>
  <c r="U18" i="20"/>
  <c r="AE116" i="19"/>
  <c r="T18" i="20"/>
  <c r="AD116" i="19"/>
  <c r="S18" i="20"/>
  <c r="Q18" i="20"/>
  <c r="AA116" i="19"/>
  <c r="P18" i="20"/>
  <c r="Z116" i="19"/>
  <c r="O18" i="20"/>
  <c r="X116" i="19"/>
  <c r="M18" i="20"/>
  <c r="W116" i="19"/>
  <c r="L18" i="20"/>
  <c r="V116" i="19"/>
  <c r="K18" i="20"/>
  <c r="T116" i="19"/>
  <c r="I18" i="20"/>
  <c r="S116" i="19"/>
  <c r="H18" i="20"/>
  <c r="R116" i="19"/>
  <c r="G18" i="20"/>
  <c r="O116" i="19"/>
  <c r="F18" i="20"/>
  <c r="N116" i="19"/>
  <c r="E18" i="20"/>
  <c r="M116" i="19"/>
  <c r="D18" i="20"/>
  <c r="B18" i="20"/>
  <c r="R18" i="20"/>
  <c r="AF108" i="19"/>
  <c r="U17" i="20"/>
  <c r="AE108" i="19"/>
  <c r="T17" i="20"/>
  <c r="AD108" i="19"/>
  <c r="S17" i="20"/>
  <c r="Q17" i="20"/>
  <c r="AA108" i="19"/>
  <c r="P17" i="20"/>
  <c r="Z108" i="19"/>
  <c r="O17" i="20"/>
  <c r="X108" i="19"/>
  <c r="M17" i="20"/>
  <c r="W108" i="19"/>
  <c r="L17" i="20"/>
  <c r="V108" i="19"/>
  <c r="K17" i="20"/>
  <c r="T108" i="19"/>
  <c r="I17" i="20"/>
  <c r="S108" i="19"/>
  <c r="H17" i="20"/>
  <c r="R108" i="19"/>
  <c r="G17" i="20"/>
  <c r="O108" i="19"/>
  <c r="F17" i="20"/>
  <c r="N108" i="19"/>
  <c r="E17" i="20"/>
  <c r="M108" i="19"/>
  <c r="D17" i="20"/>
  <c r="C17" i="20"/>
  <c r="B17" i="20"/>
  <c r="R17" i="20"/>
  <c r="AF104" i="19"/>
  <c r="U16" i="20"/>
  <c r="AE104" i="19"/>
  <c r="T16" i="20"/>
  <c r="AD104" i="19"/>
  <c r="S16" i="20"/>
  <c r="Q16" i="20"/>
  <c r="AA104" i="19"/>
  <c r="P16" i="20"/>
  <c r="Z104" i="19"/>
  <c r="O16" i="20"/>
  <c r="X104" i="19"/>
  <c r="M16" i="20"/>
  <c r="W104" i="19"/>
  <c r="L16" i="20"/>
  <c r="V104" i="19"/>
  <c r="K16" i="20"/>
  <c r="T104" i="19"/>
  <c r="I16" i="20"/>
  <c r="S104" i="19"/>
  <c r="H16" i="20"/>
  <c r="R104" i="19"/>
  <c r="G16" i="20"/>
  <c r="O104" i="19"/>
  <c r="F16" i="20"/>
  <c r="N104" i="19"/>
  <c r="E16" i="20"/>
  <c r="M104" i="19"/>
  <c r="D16" i="20"/>
  <c r="C16" i="20"/>
  <c r="B16" i="20"/>
  <c r="AG104" i="19"/>
  <c r="V16" i="20"/>
  <c r="AF81" i="19"/>
  <c r="U15" i="20"/>
  <c r="AE81" i="19"/>
  <c r="T15" i="20"/>
  <c r="AD81" i="19"/>
  <c r="S15" i="20"/>
  <c r="Q15" i="20"/>
  <c r="AA81" i="19"/>
  <c r="P15" i="20"/>
  <c r="Z81" i="19"/>
  <c r="O15" i="20"/>
  <c r="X81" i="19"/>
  <c r="M15" i="20"/>
  <c r="W81" i="19"/>
  <c r="L15" i="20"/>
  <c r="V81" i="19"/>
  <c r="K15" i="20"/>
  <c r="T81" i="19"/>
  <c r="I15" i="20"/>
  <c r="S81" i="19"/>
  <c r="H15" i="20"/>
  <c r="R81" i="19"/>
  <c r="G15" i="20"/>
  <c r="O81" i="19"/>
  <c r="F15" i="20"/>
  <c r="N81" i="19"/>
  <c r="E15" i="20"/>
  <c r="M81" i="19"/>
  <c r="D15" i="20"/>
  <c r="C15" i="20"/>
  <c r="B15" i="20"/>
  <c r="AF77" i="19"/>
  <c r="U14" i="20"/>
  <c r="AE77" i="19"/>
  <c r="T14" i="20"/>
  <c r="AD77" i="19"/>
  <c r="S14" i="20"/>
  <c r="Q14" i="20"/>
  <c r="AA77" i="19"/>
  <c r="P14" i="20"/>
  <c r="Z77" i="19"/>
  <c r="O14" i="20"/>
  <c r="X77" i="19"/>
  <c r="M14" i="20"/>
  <c r="W77" i="19"/>
  <c r="L14" i="20"/>
  <c r="V77" i="19"/>
  <c r="K14" i="20"/>
  <c r="T77" i="19"/>
  <c r="I14" i="20"/>
  <c r="S77" i="19"/>
  <c r="H14" i="20"/>
  <c r="R77" i="19"/>
  <c r="G14" i="20"/>
  <c r="O77" i="19"/>
  <c r="F14" i="20"/>
  <c r="N77" i="19"/>
  <c r="E14" i="20"/>
  <c r="M77" i="19"/>
  <c r="D14" i="20"/>
  <c r="C14" i="20"/>
  <c r="B14" i="20"/>
  <c r="AF45" i="19"/>
  <c r="U13" i="20"/>
  <c r="AE45" i="19"/>
  <c r="T13" i="20"/>
  <c r="AD45" i="19"/>
  <c r="S13" i="20"/>
  <c r="Q13" i="20"/>
  <c r="AA45" i="19"/>
  <c r="P13" i="20"/>
  <c r="Z45" i="19"/>
  <c r="O13" i="20"/>
  <c r="X45" i="19"/>
  <c r="M13" i="20"/>
  <c r="W45" i="19"/>
  <c r="L13" i="20"/>
  <c r="V45" i="19"/>
  <c r="K13" i="20"/>
  <c r="T45" i="19"/>
  <c r="I13" i="20"/>
  <c r="S45" i="19"/>
  <c r="H13" i="20"/>
  <c r="R45" i="19"/>
  <c r="G13" i="20"/>
  <c r="O45" i="19"/>
  <c r="F13" i="20"/>
  <c r="N45" i="19"/>
  <c r="E13" i="20"/>
  <c r="M45" i="19"/>
  <c r="D13" i="20"/>
  <c r="C13" i="20"/>
  <c r="B13" i="20"/>
  <c r="Y45" i="19"/>
  <c r="N13" i="20"/>
  <c r="AF28" i="19"/>
  <c r="U12" i="20"/>
  <c r="AE28" i="19"/>
  <c r="T12" i="20"/>
  <c r="AD28" i="19"/>
  <c r="S12" i="20"/>
  <c r="Q12" i="20"/>
  <c r="AA28" i="19"/>
  <c r="P12" i="20"/>
  <c r="Z28" i="19"/>
  <c r="O12" i="20"/>
  <c r="X28" i="19"/>
  <c r="M12" i="20"/>
  <c r="W28" i="19"/>
  <c r="L12" i="20"/>
  <c r="V28" i="19"/>
  <c r="K12" i="20"/>
  <c r="T28" i="19"/>
  <c r="I12" i="20"/>
  <c r="S28" i="19"/>
  <c r="H12" i="20"/>
  <c r="R28" i="19"/>
  <c r="G12" i="20"/>
  <c r="O28" i="19"/>
  <c r="F12" i="20"/>
  <c r="N28" i="19"/>
  <c r="E12" i="20"/>
  <c r="M28" i="19"/>
  <c r="D12" i="20"/>
  <c r="C12" i="20"/>
  <c r="B12" i="20"/>
  <c r="R12" i="20"/>
  <c r="J12" i="20"/>
  <c r="AF24" i="19"/>
  <c r="U11" i="20"/>
  <c r="AE24" i="19"/>
  <c r="T11" i="20"/>
  <c r="AD24" i="19"/>
  <c r="S11" i="20"/>
  <c r="Q11" i="20"/>
  <c r="AA24" i="19"/>
  <c r="P11" i="20"/>
  <c r="Z24" i="19"/>
  <c r="O11" i="20"/>
  <c r="X24" i="19"/>
  <c r="M11" i="20"/>
  <c r="W24" i="19"/>
  <c r="L11" i="20"/>
  <c r="V24" i="19"/>
  <c r="K11" i="20"/>
  <c r="T24" i="19"/>
  <c r="I11" i="20"/>
  <c r="S24" i="19"/>
  <c r="H11" i="20"/>
  <c r="R24" i="19"/>
  <c r="G11" i="20"/>
  <c r="O24" i="19"/>
  <c r="F11" i="20"/>
  <c r="N24" i="19"/>
  <c r="E11" i="20"/>
  <c r="M24" i="19"/>
  <c r="D11" i="20"/>
  <c r="C11" i="20"/>
  <c r="B11" i="20"/>
  <c r="AG24" i="19"/>
  <c r="V11" i="20"/>
  <c r="Y24" i="19"/>
  <c r="N11" i="20"/>
  <c r="AF20" i="19"/>
  <c r="U10" i="20"/>
  <c r="AE20" i="19"/>
  <c r="T10" i="20"/>
  <c r="AD20" i="19"/>
  <c r="S10" i="20"/>
  <c r="Q10" i="20"/>
  <c r="AA20" i="19"/>
  <c r="P10" i="20"/>
  <c r="Z20" i="19"/>
  <c r="O10" i="20"/>
  <c r="X20" i="19"/>
  <c r="M10" i="20"/>
  <c r="W20" i="19"/>
  <c r="L10" i="20"/>
  <c r="V20" i="19"/>
  <c r="K10" i="20"/>
  <c r="T20" i="19"/>
  <c r="I10" i="20"/>
  <c r="S20" i="19"/>
  <c r="H10" i="20"/>
  <c r="R20" i="19"/>
  <c r="G10" i="20"/>
  <c r="O20" i="19"/>
  <c r="F10" i="20"/>
  <c r="N20" i="19"/>
  <c r="E10" i="20"/>
  <c r="M20" i="19"/>
  <c r="D10" i="20"/>
  <c r="C10" i="20"/>
  <c r="B10" i="20"/>
  <c r="Y20" i="19"/>
  <c r="N10" i="20"/>
  <c r="AF16" i="19"/>
  <c r="U9" i="20"/>
  <c r="AE16" i="19"/>
  <c r="T9" i="20"/>
  <c r="AD16" i="19"/>
  <c r="S9" i="20"/>
  <c r="Q9" i="20"/>
  <c r="AA16" i="19"/>
  <c r="P9" i="20"/>
  <c r="Z16" i="19"/>
  <c r="O9" i="20"/>
  <c r="X16" i="19"/>
  <c r="M9" i="20"/>
  <c r="W16" i="19"/>
  <c r="L9" i="20"/>
  <c r="V16" i="19"/>
  <c r="K9" i="20"/>
  <c r="T16" i="19"/>
  <c r="I9" i="20"/>
  <c r="S16" i="19"/>
  <c r="H9" i="20"/>
  <c r="R16" i="19"/>
  <c r="G9" i="20"/>
  <c r="O16" i="19"/>
  <c r="F9" i="20"/>
  <c r="N16" i="19"/>
  <c r="E9" i="20"/>
  <c r="M16" i="19"/>
  <c r="D9" i="20"/>
  <c r="C9" i="20"/>
  <c r="B9" i="20"/>
  <c r="R9" i="20"/>
  <c r="AF12" i="19"/>
  <c r="U8" i="20"/>
  <c r="AE12" i="19"/>
  <c r="T8" i="20"/>
  <c r="AD12" i="19"/>
  <c r="Q8" i="20"/>
  <c r="AA12" i="19"/>
  <c r="P8" i="20"/>
  <c r="Z12" i="19"/>
  <c r="O8" i="20"/>
  <c r="X12" i="19"/>
  <c r="M8" i="20"/>
  <c r="W12" i="19"/>
  <c r="L8" i="20"/>
  <c r="V12" i="19"/>
  <c r="T12" i="19"/>
  <c r="I8" i="20"/>
  <c r="S12" i="19"/>
  <c r="H8" i="20"/>
  <c r="R12" i="19"/>
  <c r="G8" i="20"/>
  <c r="O12" i="19"/>
  <c r="F8" i="20"/>
  <c r="N12" i="19"/>
  <c r="E8" i="20"/>
  <c r="M12" i="19"/>
  <c r="D8" i="20"/>
  <c r="B8" i="20"/>
  <c r="AG12" i="19"/>
  <c r="C18" i="18"/>
  <c r="Y17" i="18"/>
  <c r="A5" i="18"/>
  <c r="A24" i="18"/>
  <c r="A71" i="17"/>
  <c r="AF70" i="17"/>
  <c r="U23" i="18"/>
  <c r="AE70" i="17"/>
  <c r="T23" i="18"/>
  <c r="AD70" i="17"/>
  <c r="S23" i="18"/>
  <c r="AB70" i="17"/>
  <c r="Q23" i="18"/>
  <c r="AA70" i="17"/>
  <c r="P23" i="18"/>
  <c r="Z70" i="17"/>
  <c r="O23" i="18"/>
  <c r="X70" i="17"/>
  <c r="M23" i="18"/>
  <c r="W70" i="17"/>
  <c r="L23" i="18"/>
  <c r="V70" i="17"/>
  <c r="K23" i="18"/>
  <c r="T70" i="17"/>
  <c r="I23" i="18"/>
  <c r="S70" i="17"/>
  <c r="H23" i="18"/>
  <c r="R70" i="17"/>
  <c r="G23" i="18"/>
  <c r="O70" i="17"/>
  <c r="F23" i="18"/>
  <c r="N70" i="17"/>
  <c r="E23" i="18"/>
  <c r="M70" i="17"/>
  <c r="D23" i="18"/>
  <c r="K70" i="17"/>
  <c r="C23" i="18"/>
  <c r="B23" i="18"/>
  <c r="AG70" i="17"/>
  <c r="V23" i="18"/>
  <c r="AC70" i="17"/>
  <c r="R23" i="18"/>
  <c r="Y70" i="17"/>
  <c r="N23" i="18"/>
  <c r="U70" i="17"/>
  <c r="J23" i="18"/>
  <c r="AF67" i="17"/>
  <c r="U22" i="18"/>
  <c r="AE67" i="17"/>
  <c r="T22" i="18"/>
  <c r="AD67" i="17"/>
  <c r="S22" i="18"/>
  <c r="AB67" i="17"/>
  <c r="Q22" i="18"/>
  <c r="AA67" i="17"/>
  <c r="P22" i="18"/>
  <c r="Z67" i="17"/>
  <c r="O22" i="18"/>
  <c r="X67" i="17"/>
  <c r="M22" i="18"/>
  <c r="W67" i="17"/>
  <c r="L22" i="18"/>
  <c r="V67" i="17"/>
  <c r="K22" i="18"/>
  <c r="T67" i="17"/>
  <c r="I22" i="18"/>
  <c r="S67" i="17"/>
  <c r="H22" i="18"/>
  <c r="R67" i="17"/>
  <c r="G22" i="18"/>
  <c r="O67" i="17"/>
  <c r="F22" i="18"/>
  <c r="N67" i="17"/>
  <c r="E22" i="18"/>
  <c r="M67" i="17"/>
  <c r="D22" i="18"/>
  <c r="K67" i="17"/>
  <c r="C22" i="18"/>
  <c r="J67" i="17"/>
  <c r="B22" i="18"/>
  <c r="AG66" i="17"/>
  <c r="AC66" i="17"/>
  <c r="Y66" i="17"/>
  <c r="U66" i="17"/>
  <c r="AG65" i="17"/>
  <c r="AG67" i="17"/>
  <c r="V22" i="18"/>
  <c r="AC65" i="17"/>
  <c r="Y65" i="17"/>
  <c r="U65" i="17"/>
  <c r="AF63" i="17"/>
  <c r="U21" i="18"/>
  <c r="AE63" i="17"/>
  <c r="T21" i="18"/>
  <c r="AD63" i="17"/>
  <c r="S21" i="18"/>
  <c r="AB63" i="17"/>
  <c r="Q21" i="18"/>
  <c r="AA63" i="17"/>
  <c r="P21" i="18"/>
  <c r="Z63" i="17"/>
  <c r="O21" i="18"/>
  <c r="X63" i="17"/>
  <c r="M21" i="18"/>
  <c r="W63" i="17"/>
  <c r="L21" i="18"/>
  <c r="V63" i="17"/>
  <c r="K21" i="18"/>
  <c r="T63" i="17"/>
  <c r="I21" i="18"/>
  <c r="S63" i="17"/>
  <c r="H21" i="18"/>
  <c r="R63" i="17"/>
  <c r="G21" i="18"/>
  <c r="O63" i="17"/>
  <c r="F21" i="18"/>
  <c r="N63" i="17"/>
  <c r="E21" i="18"/>
  <c r="M63" i="17"/>
  <c r="D21" i="18"/>
  <c r="K63" i="17"/>
  <c r="C21" i="18"/>
  <c r="J63" i="17"/>
  <c r="B21" i="18"/>
  <c r="AG62" i="17"/>
  <c r="AC62" i="17"/>
  <c r="Y62" i="17"/>
  <c r="U62" i="17"/>
  <c r="AH62" i="17"/>
  <c r="AI62" i="17"/>
  <c r="AG61" i="17"/>
  <c r="AG63" i="17"/>
  <c r="V21" i="18"/>
  <c r="AC61" i="17"/>
  <c r="Y61" i="17"/>
  <c r="U61" i="17"/>
  <c r="AF59" i="17"/>
  <c r="U20" i="18"/>
  <c r="AE59" i="17"/>
  <c r="T20" i="18"/>
  <c r="AD59" i="17"/>
  <c r="S20" i="18"/>
  <c r="AB59" i="17"/>
  <c r="Q20" i="18"/>
  <c r="AA59" i="17"/>
  <c r="P20" i="18"/>
  <c r="Z59" i="17"/>
  <c r="O20" i="18"/>
  <c r="X59" i="17"/>
  <c r="M20" i="18"/>
  <c r="W59" i="17"/>
  <c r="L20" i="18"/>
  <c r="V59" i="17"/>
  <c r="K20" i="18"/>
  <c r="T59" i="17"/>
  <c r="I20" i="18"/>
  <c r="S59" i="17"/>
  <c r="H20" i="18"/>
  <c r="R59" i="17"/>
  <c r="G20" i="18"/>
  <c r="O59" i="17"/>
  <c r="F20" i="18"/>
  <c r="N59" i="17"/>
  <c r="E20" i="18"/>
  <c r="M59" i="17"/>
  <c r="D20" i="18"/>
  <c r="K59" i="17"/>
  <c r="C20" i="18"/>
  <c r="J59" i="17"/>
  <c r="B20" i="18"/>
  <c r="AG58" i="17"/>
  <c r="AC58" i="17"/>
  <c r="Y58" i="17"/>
  <c r="U58" i="17"/>
  <c r="AG57" i="17"/>
  <c r="AC57" i="17"/>
  <c r="AC59" i="17"/>
  <c r="R20" i="18"/>
  <c r="Y57" i="17"/>
  <c r="U57" i="17"/>
  <c r="AF55" i="17"/>
  <c r="U19" i="18"/>
  <c r="AE55" i="17"/>
  <c r="T19" i="18"/>
  <c r="AD55" i="17"/>
  <c r="S19" i="18"/>
  <c r="AB55" i="17"/>
  <c r="Q19" i="18"/>
  <c r="AA55" i="17"/>
  <c r="P19" i="18"/>
  <c r="Z55" i="17"/>
  <c r="O19" i="18"/>
  <c r="X55" i="17"/>
  <c r="M19" i="18"/>
  <c r="W55" i="17"/>
  <c r="L19" i="18"/>
  <c r="V55" i="17"/>
  <c r="K19" i="18"/>
  <c r="T55" i="17"/>
  <c r="I19" i="18"/>
  <c r="S55" i="17"/>
  <c r="H19" i="18"/>
  <c r="R55" i="17"/>
  <c r="G19" i="18"/>
  <c r="O55" i="17"/>
  <c r="F19" i="18"/>
  <c r="N55" i="17"/>
  <c r="E19" i="18"/>
  <c r="M55" i="17"/>
  <c r="D19" i="18"/>
  <c r="K55" i="17"/>
  <c r="C19" i="18"/>
  <c r="J55" i="17"/>
  <c r="B19" i="18"/>
  <c r="AG54" i="17"/>
  <c r="AC54" i="17"/>
  <c r="Y54" i="17"/>
  <c r="U54" i="17"/>
  <c r="AG53" i="17"/>
  <c r="AC53" i="17"/>
  <c r="Y53" i="17"/>
  <c r="U53" i="17"/>
  <c r="AF51" i="17"/>
  <c r="U18" i="18"/>
  <c r="AE51" i="17"/>
  <c r="T18" i="18"/>
  <c r="AD51" i="17"/>
  <c r="S18" i="18"/>
  <c r="AB51" i="17"/>
  <c r="Q18" i="18"/>
  <c r="AA51" i="17"/>
  <c r="P18" i="18"/>
  <c r="Z51" i="17"/>
  <c r="O18" i="18"/>
  <c r="X51" i="17"/>
  <c r="M18" i="18"/>
  <c r="W51" i="17"/>
  <c r="L18" i="18"/>
  <c r="V51" i="17"/>
  <c r="K18" i="18"/>
  <c r="T51" i="17"/>
  <c r="I18" i="18"/>
  <c r="S51" i="17"/>
  <c r="H18" i="18"/>
  <c r="R51" i="17"/>
  <c r="G18" i="18"/>
  <c r="O51" i="17"/>
  <c r="F18" i="18"/>
  <c r="N51" i="17"/>
  <c r="E18" i="18"/>
  <c r="M51" i="17"/>
  <c r="D18" i="18"/>
  <c r="J51" i="17"/>
  <c r="B18" i="18"/>
  <c r="AG50" i="17"/>
  <c r="AC50" i="17"/>
  <c r="Y50" i="17"/>
  <c r="U50" i="17"/>
  <c r="AG49" i="17"/>
  <c r="AG51" i="17"/>
  <c r="V18" i="18"/>
  <c r="AC49" i="17"/>
  <c r="Y49" i="17"/>
  <c r="U49" i="17"/>
  <c r="AF47" i="17"/>
  <c r="U17" i="18"/>
  <c r="AE47" i="17"/>
  <c r="T17" i="18"/>
  <c r="AD47" i="17"/>
  <c r="S17" i="18"/>
  <c r="AB47" i="17"/>
  <c r="Q17" i="18"/>
  <c r="AA47" i="17"/>
  <c r="P17" i="18"/>
  <c r="Z47" i="17"/>
  <c r="O17" i="18"/>
  <c r="X47" i="17"/>
  <c r="M17" i="18"/>
  <c r="W47" i="17"/>
  <c r="L17" i="18"/>
  <c r="V47" i="17"/>
  <c r="K17" i="18"/>
  <c r="T47" i="17"/>
  <c r="I17" i="18"/>
  <c r="S47" i="17"/>
  <c r="H17" i="18"/>
  <c r="R47" i="17"/>
  <c r="G17" i="18"/>
  <c r="O47" i="17"/>
  <c r="F17" i="18"/>
  <c r="N47" i="17"/>
  <c r="E17" i="18"/>
  <c r="M47" i="17"/>
  <c r="D17" i="18"/>
  <c r="K47" i="17"/>
  <c r="C17" i="18"/>
  <c r="J47" i="17"/>
  <c r="B17" i="18"/>
  <c r="AG46" i="17"/>
  <c r="AC46" i="17"/>
  <c r="Y46" i="17"/>
  <c r="U46" i="17"/>
  <c r="AG45" i="17"/>
  <c r="AC45" i="17"/>
  <c r="Y45" i="17"/>
  <c r="U45" i="17"/>
  <c r="AF43" i="17"/>
  <c r="U16" i="18"/>
  <c r="AE43" i="17"/>
  <c r="T16" i="18"/>
  <c r="AD43" i="17"/>
  <c r="S16" i="18"/>
  <c r="AB43" i="17"/>
  <c r="Q16" i="18"/>
  <c r="AA43" i="17"/>
  <c r="P16" i="18"/>
  <c r="Z43" i="17"/>
  <c r="O16" i="18"/>
  <c r="X43" i="17"/>
  <c r="M16" i="18"/>
  <c r="W43" i="17"/>
  <c r="L16" i="18"/>
  <c r="V43" i="17"/>
  <c r="K16" i="18"/>
  <c r="T43" i="17"/>
  <c r="I16" i="18"/>
  <c r="S43" i="17"/>
  <c r="H16" i="18"/>
  <c r="R43" i="17"/>
  <c r="G16" i="18"/>
  <c r="O43" i="17"/>
  <c r="F16" i="18"/>
  <c r="N43" i="17"/>
  <c r="E16" i="18"/>
  <c r="M43" i="17"/>
  <c r="D16" i="18"/>
  <c r="K43" i="17"/>
  <c r="C16" i="18"/>
  <c r="J43" i="17"/>
  <c r="B16" i="18"/>
  <c r="AG42" i="17"/>
  <c r="AC42" i="17"/>
  <c r="Y42" i="17"/>
  <c r="U42" i="17"/>
  <c r="AG41" i="17"/>
  <c r="AC41" i="17"/>
  <c r="Y41" i="17"/>
  <c r="U41" i="17"/>
  <c r="U43" i="17"/>
  <c r="J16" i="18"/>
  <c r="AF39" i="17"/>
  <c r="U15" i="18"/>
  <c r="AE39" i="17"/>
  <c r="T15" i="18"/>
  <c r="AD39" i="17"/>
  <c r="S15" i="18"/>
  <c r="AB39" i="17"/>
  <c r="Q15" i="18"/>
  <c r="AA39" i="17"/>
  <c r="P15" i="18"/>
  <c r="Z39" i="17"/>
  <c r="O15" i="18"/>
  <c r="X39" i="17"/>
  <c r="M15" i="18"/>
  <c r="W39" i="17"/>
  <c r="L15" i="18"/>
  <c r="V39" i="17"/>
  <c r="K15" i="18"/>
  <c r="T39" i="17"/>
  <c r="I15" i="18"/>
  <c r="S39" i="17"/>
  <c r="H15" i="18"/>
  <c r="R39" i="17"/>
  <c r="G15" i="18"/>
  <c r="O39" i="17"/>
  <c r="F15" i="18"/>
  <c r="N39" i="17"/>
  <c r="E15" i="18"/>
  <c r="M39" i="17"/>
  <c r="D15" i="18"/>
  <c r="K39" i="17"/>
  <c r="C15" i="18"/>
  <c r="J39" i="17"/>
  <c r="B15" i="18"/>
  <c r="AG38" i="17"/>
  <c r="AC38" i="17"/>
  <c r="Y38" i="17"/>
  <c r="U38" i="17"/>
  <c r="AG37" i="17"/>
  <c r="AC37" i="17"/>
  <c r="Y37" i="17"/>
  <c r="Y39" i="17"/>
  <c r="N15" i="18"/>
  <c r="U37" i="17"/>
  <c r="AF35" i="17"/>
  <c r="U14" i="18"/>
  <c r="AE35" i="17"/>
  <c r="T14" i="18"/>
  <c r="AD35" i="17"/>
  <c r="S14" i="18"/>
  <c r="AB35" i="17"/>
  <c r="Q14" i="18"/>
  <c r="AA35" i="17"/>
  <c r="P14" i="18"/>
  <c r="Z35" i="17"/>
  <c r="O14" i="18"/>
  <c r="X35" i="17"/>
  <c r="M14" i="18"/>
  <c r="W35" i="17"/>
  <c r="L14" i="18"/>
  <c r="V35" i="17"/>
  <c r="K14" i="18"/>
  <c r="T35" i="17"/>
  <c r="I14" i="18"/>
  <c r="S35" i="17"/>
  <c r="H14" i="18"/>
  <c r="R35" i="17"/>
  <c r="G14" i="18"/>
  <c r="O35" i="17"/>
  <c r="F14" i="18"/>
  <c r="N35" i="17"/>
  <c r="E14" i="18"/>
  <c r="M35" i="17"/>
  <c r="D14" i="18"/>
  <c r="K35" i="17"/>
  <c r="C14" i="18"/>
  <c r="J35" i="17"/>
  <c r="B14" i="18"/>
  <c r="AG34" i="17"/>
  <c r="AC34" i="17"/>
  <c r="Y34" i="17"/>
  <c r="U34" i="17"/>
  <c r="AG33" i="17"/>
  <c r="AC33" i="17"/>
  <c r="Y33" i="17"/>
  <c r="Y35" i="17"/>
  <c r="N14" i="18"/>
  <c r="U33" i="17"/>
  <c r="AF31" i="17"/>
  <c r="U13" i="18"/>
  <c r="AE31" i="17"/>
  <c r="T13" i="18"/>
  <c r="AD31" i="17"/>
  <c r="S13" i="18"/>
  <c r="AB31" i="17"/>
  <c r="Q13" i="18"/>
  <c r="AA31" i="17"/>
  <c r="P13" i="18"/>
  <c r="Z31" i="17"/>
  <c r="O13" i="18"/>
  <c r="X31" i="17"/>
  <c r="M13" i="18"/>
  <c r="W31" i="17"/>
  <c r="L13" i="18"/>
  <c r="V31" i="17"/>
  <c r="K13" i="18"/>
  <c r="T31" i="17"/>
  <c r="I13" i="18"/>
  <c r="S31" i="17"/>
  <c r="H13" i="18"/>
  <c r="R31" i="17"/>
  <c r="G13" i="18"/>
  <c r="O31" i="17"/>
  <c r="F13" i="18"/>
  <c r="N31" i="17"/>
  <c r="E13" i="18"/>
  <c r="M31" i="17"/>
  <c r="D13" i="18"/>
  <c r="K31" i="17"/>
  <c r="C13" i="18"/>
  <c r="J31" i="17"/>
  <c r="B13" i="18"/>
  <c r="AG30" i="17"/>
  <c r="AC30" i="17"/>
  <c r="Y30" i="17"/>
  <c r="U30" i="17"/>
  <c r="AG29" i="17"/>
  <c r="AC29" i="17"/>
  <c r="Y29" i="17"/>
  <c r="U29" i="17"/>
  <c r="U31" i="17"/>
  <c r="J13" i="18"/>
  <c r="AF27" i="17"/>
  <c r="U12" i="18"/>
  <c r="AE27" i="17"/>
  <c r="T12" i="18"/>
  <c r="AD27" i="17"/>
  <c r="S12" i="18"/>
  <c r="AB27" i="17"/>
  <c r="Q12" i="18"/>
  <c r="AA27" i="17"/>
  <c r="P12" i="18"/>
  <c r="Z27" i="17"/>
  <c r="O12" i="18"/>
  <c r="X27" i="17"/>
  <c r="M12" i="18"/>
  <c r="W27" i="17"/>
  <c r="L12" i="18"/>
  <c r="V27" i="17"/>
  <c r="K12" i="18"/>
  <c r="T27" i="17"/>
  <c r="I12" i="18"/>
  <c r="S27" i="17"/>
  <c r="H12" i="18"/>
  <c r="R27" i="17"/>
  <c r="G12" i="18"/>
  <c r="O27" i="17"/>
  <c r="F12" i="18"/>
  <c r="N27" i="17"/>
  <c r="E12" i="18"/>
  <c r="M27" i="17"/>
  <c r="D12" i="18"/>
  <c r="K27" i="17"/>
  <c r="C12" i="18"/>
  <c r="J27" i="17"/>
  <c r="B12" i="18"/>
  <c r="AG26" i="17"/>
  <c r="AC26" i="17"/>
  <c r="Y26" i="17"/>
  <c r="U26" i="17"/>
  <c r="AG25" i="17"/>
  <c r="AC25" i="17"/>
  <c r="Y25" i="17"/>
  <c r="Y27" i="17"/>
  <c r="N12" i="18"/>
  <c r="U25" i="17"/>
  <c r="AF23" i="17"/>
  <c r="U11" i="18"/>
  <c r="AE23" i="17"/>
  <c r="T11" i="18"/>
  <c r="AD23" i="17"/>
  <c r="S11" i="18"/>
  <c r="AB23" i="17"/>
  <c r="Q11" i="18"/>
  <c r="AA23" i="17"/>
  <c r="P11" i="18"/>
  <c r="Z23" i="17"/>
  <c r="O11" i="18"/>
  <c r="X23" i="17"/>
  <c r="M11" i="18"/>
  <c r="W23" i="17"/>
  <c r="L11" i="18"/>
  <c r="V23" i="17"/>
  <c r="K11" i="18"/>
  <c r="T23" i="17"/>
  <c r="I11" i="18"/>
  <c r="S23" i="17"/>
  <c r="H11" i="18"/>
  <c r="R23" i="17"/>
  <c r="G11" i="18"/>
  <c r="O23" i="17"/>
  <c r="F11" i="18"/>
  <c r="N23" i="17"/>
  <c r="E11" i="18"/>
  <c r="M23" i="17"/>
  <c r="D11" i="18"/>
  <c r="K23" i="17"/>
  <c r="C11" i="18"/>
  <c r="J23" i="17"/>
  <c r="B11" i="18"/>
  <c r="AG22" i="17"/>
  <c r="AC22" i="17"/>
  <c r="Y22" i="17"/>
  <c r="U22" i="17"/>
  <c r="AG21" i="17"/>
  <c r="AC21" i="17"/>
  <c r="Y21" i="17"/>
  <c r="U21" i="17"/>
  <c r="AF19" i="17"/>
  <c r="U10" i="18"/>
  <c r="AE19" i="17"/>
  <c r="T10" i="18"/>
  <c r="AD19" i="17"/>
  <c r="S10" i="18"/>
  <c r="AB19" i="17"/>
  <c r="Q10" i="18"/>
  <c r="AA19" i="17"/>
  <c r="P10" i="18"/>
  <c r="Z19" i="17"/>
  <c r="O10" i="18"/>
  <c r="X19" i="17"/>
  <c r="M10" i="18"/>
  <c r="W19" i="17"/>
  <c r="L10" i="18"/>
  <c r="V19" i="17"/>
  <c r="K10" i="18"/>
  <c r="T19" i="17"/>
  <c r="I10" i="18"/>
  <c r="S19" i="17"/>
  <c r="H10" i="18"/>
  <c r="R19" i="17"/>
  <c r="G10" i="18"/>
  <c r="O19" i="17"/>
  <c r="F10" i="18"/>
  <c r="N19" i="17"/>
  <c r="E10" i="18"/>
  <c r="M19" i="17"/>
  <c r="D10" i="18"/>
  <c r="K19" i="17"/>
  <c r="C10" i="18"/>
  <c r="J19" i="17"/>
  <c r="B10" i="18"/>
  <c r="AG18" i="17"/>
  <c r="AC18" i="17"/>
  <c r="AC17" i="17"/>
  <c r="AC19" i="17"/>
  <c r="R10" i="18"/>
  <c r="Y18" i="17"/>
  <c r="U18" i="17"/>
  <c r="AG17" i="17"/>
  <c r="AG19" i="17"/>
  <c r="V10" i="18"/>
  <c r="Y17" i="17"/>
  <c r="Y19" i="17"/>
  <c r="N10" i="18"/>
  <c r="U17" i="17"/>
  <c r="AF15" i="17"/>
  <c r="U9" i="18"/>
  <c r="AE15" i="17"/>
  <c r="T9" i="18"/>
  <c r="AD15" i="17"/>
  <c r="S9" i="18"/>
  <c r="AB15" i="17"/>
  <c r="Q9" i="18"/>
  <c r="AA15" i="17"/>
  <c r="P9" i="18"/>
  <c r="Z15" i="17"/>
  <c r="O9" i="18"/>
  <c r="X15" i="17"/>
  <c r="M9" i="18"/>
  <c r="W15" i="17"/>
  <c r="L9" i="18"/>
  <c r="V15" i="17"/>
  <c r="K9" i="18"/>
  <c r="T15" i="17"/>
  <c r="I9" i="18"/>
  <c r="S15" i="17"/>
  <c r="H9" i="18"/>
  <c r="R15" i="17"/>
  <c r="G9" i="18"/>
  <c r="O15" i="17"/>
  <c r="F9" i="18"/>
  <c r="N15" i="17"/>
  <c r="E9" i="18"/>
  <c r="M15" i="17"/>
  <c r="D9" i="18"/>
  <c r="K15" i="17"/>
  <c r="C9" i="18"/>
  <c r="J15" i="17"/>
  <c r="B9" i="18"/>
  <c r="AG14" i="17"/>
  <c r="AC14" i="17"/>
  <c r="Y14" i="17"/>
  <c r="U14" i="17"/>
  <c r="AG13" i="17"/>
  <c r="AC13" i="17"/>
  <c r="Y13" i="17"/>
  <c r="U13" i="17"/>
  <c r="AF11" i="17"/>
  <c r="U8" i="18"/>
  <c r="AE11" i="17"/>
  <c r="T8" i="18"/>
  <c r="AD11" i="17"/>
  <c r="S8" i="18"/>
  <c r="AB11" i="17"/>
  <c r="Q8" i="18"/>
  <c r="AA11" i="17"/>
  <c r="P8" i="18"/>
  <c r="Z11" i="17"/>
  <c r="O8" i="18"/>
  <c r="X11" i="17"/>
  <c r="M8" i="18"/>
  <c r="W11" i="17"/>
  <c r="L8" i="18"/>
  <c r="V11" i="17"/>
  <c r="T11" i="17"/>
  <c r="I8" i="18"/>
  <c r="S11" i="17"/>
  <c r="H8" i="18"/>
  <c r="R11" i="17"/>
  <c r="G8" i="18"/>
  <c r="O11" i="17"/>
  <c r="N11" i="17"/>
  <c r="E8" i="18"/>
  <c r="M11" i="17"/>
  <c r="D8" i="18"/>
  <c r="K11" i="17"/>
  <c r="C8" i="18"/>
  <c r="J11" i="17"/>
  <c r="B8" i="18"/>
  <c r="AG10" i="17"/>
  <c r="AG9" i="17"/>
  <c r="AG11" i="17"/>
  <c r="AC10" i="17"/>
  <c r="Y10" i="17"/>
  <c r="U10" i="17"/>
  <c r="AC9" i="17"/>
  <c r="Y9" i="17"/>
  <c r="Y11" i="17"/>
  <c r="U9" i="17"/>
  <c r="C18" i="16"/>
  <c r="Y17" i="16"/>
  <c r="A5" i="16"/>
  <c r="A25" i="16"/>
  <c r="A143" i="15"/>
  <c r="AF142" i="15"/>
  <c r="U24" i="16"/>
  <c r="AE142" i="15"/>
  <c r="T24" i="16"/>
  <c r="AD142" i="15"/>
  <c r="S24" i="16"/>
  <c r="X142" i="15"/>
  <c r="W142" i="15"/>
  <c r="V142" i="15"/>
  <c r="I24" i="16"/>
  <c r="H24" i="16"/>
  <c r="G24" i="16"/>
  <c r="O142" i="15"/>
  <c r="F24" i="16"/>
  <c r="N142" i="15"/>
  <c r="E24" i="16"/>
  <c r="M142" i="15"/>
  <c r="D24" i="16"/>
  <c r="C24" i="16"/>
  <c r="B24" i="16"/>
  <c r="AG142" i="15"/>
  <c r="V24" i="16"/>
  <c r="AF134" i="15"/>
  <c r="U22" i="16"/>
  <c r="AE134" i="15"/>
  <c r="T22" i="16"/>
  <c r="AD134" i="15"/>
  <c r="S22" i="16"/>
  <c r="AB134" i="15"/>
  <c r="Q22" i="16"/>
  <c r="AA134" i="15"/>
  <c r="P22" i="16"/>
  <c r="Z134" i="15"/>
  <c r="O22" i="16"/>
  <c r="X134" i="15"/>
  <c r="M22" i="16"/>
  <c r="W134" i="15"/>
  <c r="L22" i="16"/>
  <c r="V134" i="15"/>
  <c r="K22" i="16"/>
  <c r="T134" i="15"/>
  <c r="I22" i="16"/>
  <c r="S134" i="15"/>
  <c r="H22" i="16"/>
  <c r="R134" i="15"/>
  <c r="G22" i="16"/>
  <c r="O134" i="15"/>
  <c r="F22" i="16"/>
  <c r="N134" i="15"/>
  <c r="E22" i="16"/>
  <c r="M134" i="15"/>
  <c r="D22" i="16"/>
  <c r="K134" i="15"/>
  <c r="C22" i="16"/>
  <c r="B22" i="16"/>
  <c r="AF130" i="15"/>
  <c r="U21" i="16"/>
  <c r="AE130" i="15"/>
  <c r="T21" i="16"/>
  <c r="AD130" i="15"/>
  <c r="S21" i="16"/>
  <c r="AB130" i="15"/>
  <c r="Q21" i="16"/>
  <c r="AA130" i="15"/>
  <c r="P21" i="16"/>
  <c r="Z130" i="15"/>
  <c r="O21" i="16"/>
  <c r="X130" i="15"/>
  <c r="M21" i="16"/>
  <c r="W130" i="15"/>
  <c r="L21" i="16"/>
  <c r="V130" i="15"/>
  <c r="K21" i="16"/>
  <c r="T130" i="15"/>
  <c r="I21" i="16"/>
  <c r="S130" i="15"/>
  <c r="H21" i="16"/>
  <c r="R130" i="15"/>
  <c r="G21" i="16"/>
  <c r="O130" i="15"/>
  <c r="F21" i="16"/>
  <c r="N130" i="15"/>
  <c r="E21" i="16"/>
  <c r="M130" i="15"/>
  <c r="D21" i="16"/>
  <c r="K130" i="15"/>
  <c r="C21" i="16"/>
  <c r="B21" i="16"/>
  <c r="AC130" i="15"/>
  <c r="R21" i="16"/>
  <c r="AF126" i="15"/>
  <c r="U20" i="16"/>
  <c r="AE126" i="15"/>
  <c r="T20" i="16"/>
  <c r="AD126" i="15"/>
  <c r="S20" i="16"/>
  <c r="AB126" i="15"/>
  <c r="Q20" i="16"/>
  <c r="AA126" i="15"/>
  <c r="P20" i="16"/>
  <c r="Z126" i="15"/>
  <c r="O20" i="16"/>
  <c r="X126" i="15"/>
  <c r="M20" i="16"/>
  <c r="W126" i="15"/>
  <c r="L20" i="16"/>
  <c r="V126" i="15"/>
  <c r="K20" i="16"/>
  <c r="T126" i="15"/>
  <c r="I20" i="16"/>
  <c r="S126" i="15"/>
  <c r="H20" i="16"/>
  <c r="R126" i="15"/>
  <c r="G20" i="16"/>
  <c r="O126" i="15"/>
  <c r="F20" i="16"/>
  <c r="N126" i="15"/>
  <c r="E20" i="16"/>
  <c r="M126" i="15"/>
  <c r="D20" i="16"/>
  <c r="K126" i="15"/>
  <c r="C20" i="16"/>
  <c r="B20" i="16"/>
  <c r="AG126" i="15"/>
  <c r="V20" i="16"/>
  <c r="AF122" i="15"/>
  <c r="U19" i="16"/>
  <c r="AE122" i="15"/>
  <c r="T19" i="16"/>
  <c r="AD122" i="15"/>
  <c r="S19" i="16"/>
  <c r="AB122" i="15"/>
  <c r="Q19" i="16"/>
  <c r="AA122" i="15"/>
  <c r="P19" i="16"/>
  <c r="Z122" i="15"/>
  <c r="O19" i="16"/>
  <c r="X122" i="15"/>
  <c r="M19" i="16"/>
  <c r="W122" i="15"/>
  <c r="L19" i="16"/>
  <c r="V122" i="15"/>
  <c r="K19" i="16"/>
  <c r="T122" i="15"/>
  <c r="I19" i="16"/>
  <c r="S122" i="15"/>
  <c r="H19" i="16"/>
  <c r="R122" i="15"/>
  <c r="G19" i="16"/>
  <c r="O122" i="15"/>
  <c r="F19" i="16"/>
  <c r="N122" i="15"/>
  <c r="E19" i="16"/>
  <c r="M122" i="15"/>
  <c r="D19" i="16"/>
  <c r="K122" i="15"/>
  <c r="C19" i="16"/>
  <c r="B19" i="16"/>
  <c r="AG122" i="15"/>
  <c r="V19" i="16"/>
  <c r="AF118" i="15"/>
  <c r="U18" i="16"/>
  <c r="AE118" i="15"/>
  <c r="T18" i="16"/>
  <c r="AD118" i="15"/>
  <c r="S18" i="16"/>
  <c r="AB118" i="15"/>
  <c r="Q18" i="16"/>
  <c r="AA118" i="15"/>
  <c r="P18" i="16"/>
  <c r="Z118" i="15"/>
  <c r="O18" i="16"/>
  <c r="X118" i="15"/>
  <c r="M18" i="16"/>
  <c r="W118" i="15"/>
  <c r="L18" i="16"/>
  <c r="V118" i="15"/>
  <c r="K18" i="16"/>
  <c r="T118" i="15"/>
  <c r="I18" i="16"/>
  <c r="S118" i="15"/>
  <c r="H18" i="16"/>
  <c r="R118" i="15"/>
  <c r="G18" i="16"/>
  <c r="O118" i="15"/>
  <c r="F18" i="16"/>
  <c r="N118" i="15"/>
  <c r="E18" i="16"/>
  <c r="M118" i="15"/>
  <c r="D18" i="16"/>
  <c r="B18" i="16"/>
  <c r="AG118" i="15"/>
  <c r="V18" i="16"/>
  <c r="AF111" i="15"/>
  <c r="U17" i="16"/>
  <c r="AE111" i="15"/>
  <c r="T17" i="16"/>
  <c r="AD111" i="15"/>
  <c r="S17" i="16"/>
  <c r="AB111" i="15"/>
  <c r="Q17" i="16"/>
  <c r="AA111" i="15"/>
  <c r="P17" i="16"/>
  <c r="Z111" i="15"/>
  <c r="O17" i="16"/>
  <c r="X111" i="15"/>
  <c r="M17" i="16"/>
  <c r="W111" i="15"/>
  <c r="L17" i="16"/>
  <c r="V111" i="15"/>
  <c r="K17" i="16"/>
  <c r="T111" i="15"/>
  <c r="I17" i="16"/>
  <c r="S111" i="15"/>
  <c r="H17" i="16"/>
  <c r="R111" i="15"/>
  <c r="G17" i="16"/>
  <c r="O111" i="15"/>
  <c r="F17" i="16"/>
  <c r="N111" i="15"/>
  <c r="E17" i="16"/>
  <c r="M111" i="15"/>
  <c r="D17" i="16"/>
  <c r="K111" i="15"/>
  <c r="C17" i="16"/>
  <c r="B17" i="16"/>
  <c r="AC111" i="15"/>
  <c r="R17" i="16"/>
  <c r="U111" i="15"/>
  <c r="J17" i="16"/>
  <c r="AF107" i="15"/>
  <c r="U16" i="16"/>
  <c r="AE107" i="15"/>
  <c r="T16" i="16"/>
  <c r="AD107" i="15"/>
  <c r="S16" i="16"/>
  <c r="AB107" i="15"/>
  <c r="Q16" i="16"/>
  <c r="AA107" i="15"/>
  <c r="P16" i="16"/>
  <c r="Z107" i="15"/>
  <c r="O16" i="16"/>
  <c r="X107" i="15"/>
  <c r="M16" i="16"/>
  <c r="W107" i="15"/>
  <c r="L16" i="16"/>
  <c r="T107" i="15"/>
  <c r="I16" i="16"/>
  <c r="S107" i="15"/>
  <c r="H16" i="16"/>
  <c r="R107" i="15"/>
  <c r="G16" i="16"/>
  <c r="O107" i="15"/>
  <c r="F16" i="16"/>
  <c r="N107" i="15"/>
  <c r="E16" i="16"/>
  <c r="M107" i="15"/>
  <c r="D16" i="16"/>
  <c r="K107" i="15"/>
  <c r="C16" i="16"/>
  <c r="B16" i="16"/>
  <c r="U107" i="15"/>
  <c r="J16" i="16"/>
  <c r="AF93" i="15"/>
  <c r="U15" i="16"/>
  <c r="AE93" i="15"/>
  <c r="T15" i="16"/>
  <c r="AD93" i="15"/>
  <c r="S15" i="16"/>
  <c r="AB93" i="15"/>
  <c r="Q15" i="16"/>
  <c r="AA93" i="15"/>
  <c r="P15" i="16"/>
  <c r="Z93" i="15"/>
  <c r="O15" i="16"/>
  <c r="X93" i="15"/>
  <c r="M15" i="16"/>
  <c r="W93" i="15"/>
  <c r="L15" i="16"/>
  <c r="V93" i="15"/>
  <c r="K15" i="16"/>
  <c r="T93" i="15"/>
  <c r="I15" i="16"/>
  <c r="S93" i="15"/>
  <c r="H15" i="16"/>
  <c r="R93" i="15"/>
  <c r="G15" i="16"/>
  <c r="O93" i="15"/>
  <c r="F15" i="16"/>
  <c r="N93" i="15"/>
  <c r="E15" i="16"/>
  <c r="M93" i="15"/>
  <c r="D15" i="16"/>
  <c r="K93" i="15"/>
  <c r="C15" i="16"/>
  <c r="B15" i="16"/>
  <c r="AF64" i="15"/>
  <c r="U14" i="16"/>
  <c r="AE64" i="15"/>
  <c r="T14" i="16"/>
  <c r="AD64" i="15"/>
  <c r="S14" i="16"/>
  <c r="AB64" i="15"/>
  <c r="Q14" i="16"/>
  <c r="AA64" i="15"/>
  <c r="P14" i="16"/>
  <c r="Z64" i="15"/>
  <c r="O14" i="16"/>
  <c r="X64" i="15"/>
  <c r="M14" i="16"/>
  <c r="W64" i="15"/>
  <c r="L14" i="16"/>
  <c r="V64" i="15"/>
  <c r="K14" i="16"/>
  <c r="T64" i="15"/>
  <c r="I14" i="16"/>
  <c r="S64" i="15"/>
  <c r="H14" i="16"/>
  <c r="R64" i="15"/>
  <c r="G14" i="16"/>
  <c r="O64" i="15"/>
  <c r="F14" i="16"/>
  <c r="N64" i="15"/>
  <c r="E14" i="16"/>
  <c r="M64" i="15"/>
  <c r="D14" i="16"/>
  <c r="K64" i="15"/>
  <c r="C14" i="16"/>
  <c r="B14" i="16"/>
  <c r="AC64" i="15"/>
  <c r="R14" i="16"/>
  <c r="AF60" i="15"/>
  <c r="U13" i="16"/>
  <c r="AE60" i="15"/>
  <c r="T13" i="16"/>
  <c r="AD60" i="15"/>
  <c r="S13" i="16"/>
  <c r="AB60" i="15"/>
  <c r="Q13" i="16"/>
  <c r="AA60" i="15"/>
  <c r="P13" i="16"/>
  <c r="Z60" i="15"/>
  <c r="O13" i="16"/>
  <c r="X60" i="15"/>
  <c r="M13" i="16"/>
  <c r="W60" i="15"/>
  <c r="L13" i="16"/>
  <c r="V60" i="15"/>
  <c r="K13" i="16"/>
  <c r="T60" i="15"/>
  <c r="I13" i="16"/>
  <c r="S60" i="15"/>
  <c r="H13" i="16"/>
  <c r="R60" i="15"/>
  <c r="G13" i="16"/>
  <c r="O60" i="15"/>
  <c r="F13" i="16"/>
  <c r="N60" i="15"/>
  <c r="E13" i="16"/>
  <c r="M60" i="15"/>
  <c r="D13" i="16"/>
  <c r="C13" i="16"/>
  <c r="B13" i="16"/>
  <c r="AF28" i="15"/>
  <c r="U12" i="16"/>
  <c r="AE28" i="15"/>
  <c r="T12" i="16"/>
  <c r="AD28" i="15"/>
  <c r="S12" i="16"/>
  <c r="AB28" i="15"/>
  <c r="Q12" i="16"/>
  <c r="AA28" i="15"/>
  <c r="P12" i="16"/>
  <c r="Z28" i="15"/>
  <c r="O12" i="16"/>
  <c r="X28" i="15"/>
  <c r="M12" i="16"/>
  <c r="W28" i="15"/>
  <c r="L12" i="16"/>
  <c r="V28" i="15"/>
  <c r="K12" i="16"/>
  <c r="T28" i="15"/>
  <c r="I12" i="16"/>
  <c r="S28" i="15"/>
  <c r="H12" i="16"/>
  <c r="R28" i="15"/>
  <c r="G12" i="16"/>
  <c r="O28" i="15"/>
  <c r="F12" i="16"/>
  <c r="N28" i="15"/>
  <c r="E12" i="16"/>
  <c r="M28" i="15"/>
  <c r="D12" i="16"/>
  <c r="K28" i="15"/>
  <c r="C12" i="16"/>
  <c r="B12" i="16"/>
  <c r="Y28" i="15"/>
  <c r="N12" i="16"/>
  <c r="AF24" i="15"/>
  <c r="U11" i="16"/>
  <c r="AE24" i="15"/>
  <c r="T11" i="16"/>
  <c r="AD24" i="15"/>
  <c r="S11" i="16"/>
  <c r="AB24" i="15"/>
  <c r="Q11" i="16"/>
  <c r="AA24" i="15"/>
  <c r="P11" i="16"/>
  <c r="Z24" i="15"/>
  <c r="O11" i="16"/>
  <c r="X24" i="15"/>
  <c r="M11" i="16"/>
  <c r="W24" i="15"/>
  <c r="L11" i="16"/>
  <c r="V24" i="15"/>
  <c r="K11" i="16"/>
  <c r="T24" i="15"/>
  <c r="I11" i="16"/>
  <c r="S24" i="15"/>
  <c r="H11" i="16"/>
  <c r="R24" i="15"/>
  <c r="G11" i="16"/>
  <c r="O24" i="15"/>
  <c r="F11" i="16"/>
  <c r="N24" i="15"/>
  <c r="E11" i="16"/>
  <c r="M24" i="15"/>
  <c r="D11" i="16"/>
  <c r="K24" i="15"/>
  <c r="C11" i="16"/>
  <c r="B11" i="16"/>
  <c r="AG24" i="15"/>
  <c r="V11" i="16"/>
  <c r="AC24" i="15"/>
  <c r="R11" i="16"/>
  <c r="AF20" i="15"/>
  <c r="U10" i="16"/>
  <c r="AE20" i="15"/>
  <c r="T10" i="16"/>
  <c r="AD20" i="15"/>
  <c r="S10" i="16"/>
  <c r="AB20" i="15"/>
  <c r="Q10" i="16"/>
  <c r="AA20" i="15"/>
  <c r="P10" i="16"/>
  <c r="Z20" i="15"/>
  <c r="O10" i="16"/>
  <c r="X20" i="15"/>
  <c r="M10" i="16"/>
  <c r="W20" i="15"/>
  <c r="L10" i="16"/>
  <c r="V20" i="15"/>
  <c r="K10" i="16"/>
  <c r="T20" i="15"/>
  <c r="I10" i="16"/>
  <c r="S20" i="15"/>
  <c r="H10" i="16"/>
  <c r="R20" i="15"/>
  <c r="G10" i="16"/>
  <c r="O20" i="15"/>
  <c r="F10" i="16"/>
  <c r="N20" i="15"/>
  <c r="E10" i="16"/>
  <c r="M20" i="15"/>
  <c r="D10" i="16"/>
  <c r="K20" i="15"/>
  <c r="C10" i="16"/>
  <c r="B10" i="16"/>
  <c r="AG20" i="15"/>
  <c r="V10" i="16"/>
  <c r="AF16" i="15"/>
  <c r="U9" i="16"/>
  <c r="AE16" i="15"/>
  <c r="T9" i="16"/>
  <c r="AD16" i="15"/>
  <c r="S9" i="16"/>
  <c r="AB16" i="15"/>
  <c r="Q9" i="16"/>
  <c r="AA16" i="15"/>
  <c r="P9" i="16"/>
  <c r="Z16" i="15"/>
  <c r="O9" i="16"/>
  <c r="X16" i="15"/>
  <c r="M9" i="16"/>
  <c r="W16" i="15"/>
  <c r="L9" i="16"/>
  <c r="V16" i="15"/>
  <c r="K9" i="16"/>
  <c r="T16" i="15"/>
  <c r="I9" i="16"/>
  <c r="S16" i="15"/>
  <c r="H9" i="16"/>
  <c r="R16" i="15"/>
  <c r="G9" i="16"/>
  <c r="O16" i="15"/>
  <c r="F9" i="16"/>
  <c r="N16" i="15"/>
  <c r="E9" i="16"/>
  <c r="M16" i="15"/>
  <c r="D9" i="16"/>
  <c r="C9" i="16"/>
  <c r="B9" i="16"/>
  <c r="AF12" i="15"/>
  <c r="U8" i="16"/>
  <c r="AE12" i="15"/>
  <c r="T8" i="16"/>
  <c r="AD12" i="15"/>
  <c r="S8" i="16"/>
  <c r="AB12" i="15"/>
  <c r="Q8" i="16"/>
  <c r="AA12" i="15"/>
  <c r="Z12" i="15"/>
  <c r="O8" i="16"/>
  <c r="X12" i="15"/>
  <c r="M8" i="16"/>
  <c r="W12" i="15"/>
  <c r="L8" i="16"/>
  <c r="V12" i="15"/>
  <c r="T12" i="15"/>
  <c r="I8" i="16"/>
  <c r="S12" i="15"/>
  <c r="R12" i="15"/>
  <c r="G8" i="16"/>
  <c r="O12" i="15"/>
  <c r="F8" i="16"/>
  <c r="N12" i="15"/>
  <c r="E8" i="16"/>
  <c r="M12" i="15"/>
  <c r="D8" i="16"/>
  <c r="K12" i="15"/>
  <c r="C8" i="16"/>
  <c r="B8" i="16"/>
  <c r="AG12" i="15"/>
  <c r="V8" i="16"/>
  <c r="C18" i="14"/>
  <c r="Y17" i="14"/>
  <c r="A5" i="14"/>
  <c r="A24" i="14"/>
  <c r="A72" i="13"/>
  <c r="AF71" i="13"/>
  <c r="U23" i="14"/>
  <c r="AE71" i="13"/>
  <c r="T23" i="14"/>
  <c r="AD71" i="13"/>
  <c r="S23" i="14"/>
  <c r="Q23" i="14"/>
  <c r="P23" i="14"/>
  <c r="O23" i="14"/>
  <c r="M23" i="14"/>
  <c r="L23" i="14"/>
  <c r="K23" i="14"/>
  <c r="I23" i="14"/>
  <c r="H23" i="14"/>
  <c r="G23" i="14"/>
  <c r="O71" i="13"/>
  <c r="F23" i="14"/>
  <c r="N71" i="13"/>
  <c r="E23" i="14"/>
  <c r="M71" i="13"/>
  <c r="D23" i="14"/>
  <c r="C23" i="14"/>
  <c r="B23" i="14"/>
  <c r="AG70" i="13"/>
  <c r="AC70" i="13"/>
  <c r="AG69" i="13"/>
  <c r="AC69" i="13"/>
  <c r="R23" i="14"/>
  <c r="AF67" i="13"/>
  <c r="U22" i="14"/>
  <c r="AE67" i="13"/>
  <c r="T22" i="14"/>
  <c r="AD67" i="13"/>
  <c r="S22" i="14"/>
  <c r="AB67" i="13"/>
  <c r="Q22" i="14"/>
  <c r="AA67" i="13"/>
  <c r="P22" i="14"/>
  <c r="Z67" i="13"/>
  <c r="O22" i="14"/>
  <c r="X67" i="13"/>
  <c r="M22" i="14"/>
  <c r="W67" i="13"/>
  <c r="L22" i="14"/>
  <c r="V67" i="13"/>
  <c r="K22" i="14"/>
  <c r="T67" i="13"/>
  <c r="I22" i="14"/>
  <c r="S67" i="13"/>
  <c r="H22" i="14"/>
  <c r="R67" i="13"/>
  <c r="G22" i="14"/>
  <c r="O67" i="13"/>
  <c r="F22" i="14"/>
  <c r="N67" i="13"/>
  <c r="E22" i="14"/>
  <c r="M67" i="13"/>
  <c r="D22" i="14"/>
  <c r="K67" i="13"/>
  <c r="C22" i="14"/>
  <c r="B22" i="14"/>
  <c r="AG67" i="13"/>
  <c r="V22" i="14"/>
  <c r="AF63" i="13"/>
  <c r="U21" i="14"/>
  <c r="AE63" i="13"/>
  <c r="T21" i="14"/>
  <c r="AD63" i="13"/>
  <c r="S21" i="14"/>
  <c r="AB63" i="13"/>
  <c r="Q21" i="14"/>
  <c r="AA63" i="13"/>
  <c r="P21" i="14"/>
  <c r="Z63" i="13"/>
  <c r="O21" i="14"/>
  <c r="X63" i="13"/>
  <c r="M21" i="14"/>
  <c r="W63" i="13"/>
  <c r="L21" i="14"/>
  <c r="V63" i="13"/>
  <c r="K21" i="14"/>
  <c r="T63" i="13"/>
  <c r="I21" i="14"/>
  <c r="S63" i="13"/>
  <c r="H21" i="14"/>
  <c r="R63" i="13"/>
  <c r="G21" i="14"/>
  <c r="O63" i="13"/>
  <c r="F21" i="14"/>
  <c r="N63" i="13"/>
  <c r="E21" i="14"/>
  <c r="M63" i="13"/>
  <c r="D21" i="14"/>
  <c r="K63" i="13"/>
  <c r="C21" i="14"/>
  <c r="J63" i="13"/>
  <c r="B21" i="14"/>
  <c r="AG63" i="13"/>
  <c r="V21" i="14"/>
  <c r="AF59" i="13"/>
  <c r="U20" i="14"/>
  <c r="AE59" i="13"/>
  <c r="T20" i="14"/>
  <c r="AD59" i="13"/>
  <c r="S20" i="14"/>
  <c r="AB59" i="13"/>
  <c r="Q20" i="14"/>
  <c r="AA59" i="13"/>
  <c r="P20" i="14"/>
  <c r="Z59" i="13"/>
  <c r="O20" i="14"/>
  <c r="X59" i="13"/>
  <c r="M20" i="14"/>
  <c r="W59" i="13"/>
  <c r="L20" i="14"/>
  <c r="V59" i="13"/>
  <c r="K20" i="14"/>
  <c r="T59" i="13"/>
  <c r="I20" i="14"/>
  <c r="S59" i="13"/>
  <c r="H20" i="14"/>
  <c r="R59" i="13"/>
  <c r="G20" i="14"/>
  <c r="O59" i="13"/>
  <c r="F20" i="14"/>
  <c r="N59" i="13"/>
  <c r="E20" i="14"/>
  <c r="M59" i="13"/>
  <c r="D20" i="14"/>
  <c r="K59" i="13"/>
  <c r="C20" i="14"/>
  <c r="J59" i="13"/>
  <c r="B20" i="14"/>
  <c r="Y59" i="13"/>
  <c r="N20" i="14"/>
  <c r="AF55" i="13"/>
  <c r="U19" i="14"/>
  <c r="AE55" i="13"/>
  <c r="T19" i="14"/>
  <c r="AD55" i="13"/>
  <c r="S19" i="14"/>
  <c r="AB55" i="13"/>
  <c r="Q19" i="14"/>
  <c r="AA55" i="13"/>
  <c r="P19" i="14"/>
  <c r="Z55" i="13"/>
  <c r="O19" i="14"/>
  <c r="X55" i="13"/>
  <c r="M19" i="14"/>
  <c r="W55" i="13"/>
  <c r="L19" i="14"/>
  <c r="V55" i="13"/>
  <c r="K19" i="14"/>
  <c r="T55" i="13"/>
  <c r="I19" i="14"/>
  <c r="S55" i="13"/>
  <c r="H19" i="14"/>
  <c r="R55" i="13"/>
  <c r="G19" i="14"/>
  <c r="O55" i="13"/>
  <c r="F19" i="14"/>
  <c r="N55" i="13"/>
  <c r="E19" i="14"/>
  <c r="M55" i="13"/>
  <c r="D19" i="14"/>
  <c r="K55" i="13"/>
  <c r="C19" i="14"/>
  <c r="J55" i="13"/>
  <c r="B19" i="14"/>
  <c r="AC55" i="13"/>
  <c r="R19" i="14"/>
  <c r="AF51" i="13"/>
  <c r="U18" i="14"/>
  <c r="AE51" i="13"/>
  <c r="T18" i="14"/>
  <c r="AD51" i="13"/>
  <c r="S18" i="14"/>
  <c r="AB51" i="13"/>
  <c r="Q18" i="14"/>
  <c r="AA51" i="13"/>
  <c r="P18" i="14"/>
  <c r="Z51" i="13"/>
  <c r="O18" i="14"/>
  <c r="X51" i="13"/>
  <c r="M18" i="14"/>
  <c r="W51" i="13"/>
  <c r="L18" i="14"/>
  <c r="V51" i="13"/>
  <c r="K18" i="14"/>
  <c r="T51" i="13"/>
  <c r="I18" i="14"/>
  <c r="S51" i="13"/>
  <c r="H18" i="14"/>
  <c r="R51" i="13"/>
  <c r="G18" i="14"/>
  <c r="O51" i="13"/>
  <c r="F18" i="14"/>
  <c r="N51" i="13"/>
  <c r="E18" i="14"/>
  <c r="M51" i="13"/>
  <c r="D18" i="14"/>
  <c r="J51" i="13"/>
  <c r="B18" i="14"/>
  <c r="AC51" i="13"/>
  <c r="R18" i="14"/>
  <c r="AF47" i="13"/>
  <c r="U17" i="14"/>
  <c r="AE47" i="13"/>
  <c r="T17" i="14"/>
  <c r="AD47" i="13"/>
  <c r="S17" i="14"/>
  <c r="AB47" i="13"/>
  <c r="Q17" i="14"/>
  <c r="AA47" i="13"/>
  <c r="P17" i="14"/>
  <c r="Z47" i="13"/>
  <c r="O17" i="14"/>
  <c r="X47" i="13"/>
  <c r="M17" i="14"/>
  <c r="W47" i="13"/>
  <c r="L17" i="14"/>
  <c r="V47" i="13"/>
  <c r="K17" i="14"/>
  <c r="T47" i="13"/>
  <c r="I17" i="14"/>
  <c r="S47" i="13"/>
  <c r="H17" i="14"/>
  <c r="R47" i="13"/>
  <c r="G17" i="14"/>
  <c r="O47" i="13"/>
  <c r="F17" i="14"/>
  <c r="N47" i="13"/>
  <c r="E17" i="14"/>
  <c r="M47" i="13"/>
  <c r="D17" i="14"/>
  <c r="K47" i="13"/>
  <c r="C17" i="14"/>
  <c r="J47" i="13"/>
  <c r="B17" i="14"/>
  <c r="Y47" i="13"/>
  <c r="N17" i="14"/>
  <c r="AF43" i="13"/>
  <c r="U16" i="14"/>
  <c r="AE43" i="13"/>
  <c r="T16" i="14"/>
  <c r="AD43" i="13"/>
  <c r="S16" i="14"/>
  <c r="AB43" i="13"/>
  <c r="Q16" i="14"/>
  <c r="AA43" i="13"/>
  <c r="P16" i="14"/>
  <c r="Z43" i="13"/>
  <c r="O16" i="14"/>
  <c r="X43" i="13"/>
  <c r="M16" i="14"/>
  <c r="W43" i="13"/>
  <c r="L16" i="14"/>
  <c r="V43" i="13"/>
  <c r="K16" i="14"/>
  <c r="T43" i="13"/>
  <c r="I16" i="14"/>
  <c r="S43" i="13"/>
  <c r="H16" i="14"/>
  <c r="R43" i="13"/>
  <c r="G16" i="14"/>
  <c r="O43" i="13"/>
  <c r="F16" i="14"/>
  <c r="N43" i="13"/>
  <c r="E16" i="14"/>
  <c r="M43" i="13"/>
  <c r="D16" i="14"/>
  <c r="K43" i="13"/>
  <c r="C16" i="14"/>
  <c r="J43" i="13"/>
  <c r="B16" i="14"/>
  <c r="AC43" i="13"/>
  <c r="R16" i="14"/>
  <c r="Y43" i="13"/>
  <c r="N16" i="14"/>
  <c r="AF39" i="13"/>
  <c r="U15" i="14"/>
  <c r="AE39" i="13"/>
  <c r="T15" i="14"/>
  <c r="AD39" i="13"/>
  <c r="S15" i="14"/>
  <c r="AB39" i="13"/>
  <c r="Q15" i="14"/>
  <c r="AA39" i="13"/>
  <c r="P15" i="14"/>
  <c r="Z39" i="13"/>
  <c r="O15" i="14"/>
  <c r="X39" i="13"/>
  <c r="M15" i="14"/>
  <c r="W39" i="13"/>
  <c r="L15" i="14"/>
  <c r="V39" i="13"/>
  <c r="K15" i="14"/>
  <c r="T39" i="13"/>
  <c r="I15" i="14"/>
  <c r="S39" i="13"/>
  <c r="H15" i="14"/>
  <c r="R39" i="13"/>
  <c r="G15" i="14"/>
  <c r="O39" i="13"/>
  <c r="F15" i="14"/>
  <c r="N39" i="13"/>
  <c r="E15" i="14"/>
  <c r="M39" i="13"/>
  <c r="D15" i="14"/>
  <c r="K39" i="13"/>
  <c r="C15" i="14"/>
  <c r="J39" i="13"/>
  <c r="B15" i="14"/>
  <c r="U39" i="13"/>
  <c r="J15" i="14"/>
  <c r="AF35" i="13"/>
  <c r="U14" i="14"/>
  <c r="AE35" i="13"/>
  <c r="T14" i="14"/>
  <c r="AD35" i="13"/>
  <c r="S14" i="14"/>
  <c r="AB35" i="13"/>
  <c r="Q14" i="14"/>
  <c r="AA35" i="13"/>
  <c r="P14" i="14"/>
  <c r="Z35" i="13"/>
  <c r="O14" i="14"/>
  <c r="X35" i="13"/>
  <c r="M14" i="14"/>
  <c r="W35" i="13"/>
  <c r="L14" i="14"/>
  <c r="V35" i="13"/>
  <c r="K14" i="14"/>
  <c r="T35" i="13"/>
  <c r="I14" i="14"/>
  <c r="S35" i="13"/>
  <c r="H14" i="14"/>
  <c r="R35" i="13"/>
  <c r="G14" i="14"/>
  <c r="O35" i="13"/>
  <c r="F14" i="14"/>
  <c r="N35" i="13"/>
  <c r="E14" i="14"/>
  <c r="M35" i="13"/>
  <c r="D14" i="14"/>
  <c r="K35" i="13"/>
  <c r="C14" i="14"/>
  <c r="J35" i="13"/>
  <c r="B14" i="14"/>
  <c r="AG35" i="13"/>
  <c r="V14" i="14"/>
  <c r="Y35" i="13"/>
  <c r="N14" i="14"/>
  <c r="AF31" i="13"/>
  <c r="U13" i="14"/>
  <c r="AE31" i="13"/>
  <c r="T13" i="14"/>
  <c r="AD31" i="13"/>
  <c r="S13" i="14"/>
  <c r="AB31" i="13"/>
  <c r="Q13" i="14"/>
  <c r="AA31" i="13"/>
  <c r="P13" i="14"/>
  <c r="Z31" i="13"/>
  <c r="O13" i="14"/>
  <c r="X31" i="13"/>
  <c r="M13" i="14"/>
  <c r="W31" i="13"/>
  <c r="L13" i="14"/>
  <c r="V31" i="13"/>
  <c r="K13" i="14"/>
  <c r="T31" i="13"/>
  <c r="I13" i="14"/>
  <c r="S31" i="13"/>
  <c r="H13" i="14"/>
  <c r="R31" i="13"/>
  <c r="G13" i="14"/>
  <c r="O31" i="13"/>
  <c r="F13" i="14"/>
  <c r="N31" i="13"/>
  <c r="E13" i="14"/>
  <c r="M31" i="13"/>
  <c r="D13" i="14"/>
  <c r="K31" i="13"/>
  <c r="C13" i="14"/>
  <c r="J31" i="13"/>
  <c r="B13" i="14"/>
  <c r="AC31" i="13"/>
  <c r="R13" i="14"/>
  <c r="AF27" i="13"/>
  <c r="U12" i="14"/>
  <c r="AE27" i="13"/>
  <c r="T12" i="14"/>
  <c r="AD27" i="13"/>
  <c r="S12" i="14"/>
  <c r="AB27" i="13"/>
  <c r="Q12" i="14"/>
  <c r="AA27" i="13"/>
  <c r="P12" i="14"/>
  <c r="Z27" i="13"/>
  <c r="O12" i="14"/>
  <c r="X27" i="13"/>
  <c r="M12" i="14"/>
  <c r="W27" i="13"/>
  <c r="L12" i="14"/>
  <c r="V27" i="13"/>
  <c r="K12" i="14"/>
  <c r="T27" i="13"/>
  <c r="I12" i="14"/>
  <c r="S27" i="13"/>
  <c r="H12" i="14"/>
  <c r="R27" i="13"/>
  <c r="G12" i="14"/>
  <c r="O27" i="13"/>
  <c r="F12" i="14"/>
  <c r="N27" i="13"/>
  <c r="E12" i="14"/>
  <c r="M27" i="13"/>
  <c r="D12" i="14"/>
  <c r="K27" i="13"/>
  <c r="C12" i="14"/>
  <c r="J27" i="13"/>
  <c r="B12" i="14"/>
  <c r="AG27" i="13"/>
  <c r="V12" i="14"/>
  <c r="U27" i="13"/>
  <c r="J12" i="14"/>
  <c r="AF23" i="13"/>
  <c r="U11" i="14"/>
  <c r="AE23" i="13"/>
  <c r="T11" i="14"/>
  <c r="AD23" i="13"/>
  <c r="S11" i="14"/>
  <c r="AB23" i="13"/>
  <c r="Q11" i="14"/>
  <c r="AA23" i="13"/>
  <c r="P11" i="14"/>
  <c r="Z23" i="13"/>
  <c r="O11" i="14"/>
  <c r="X23" i="13"/>
  <c r="M11" i="14"/>
  <c r="W23" i="13"/>
  <c r="L11" i="14"/>
  <c r="V23" i="13"/>
  <c r="K11" i="14"/>
  <c r="T23" i="13"/>
  <c r="I11" i="14"/>
  <c r="S23" i="13"/>
  <c r="H11" i="14"/>
  <c r="R23" i="13"/>
  <c r="G11" i="14"/>
  <c r="O23" i="13"/>
  <c r="F11" i="14"/>
  <c r="N23" i="13"/>
  <c r="E11" i="14"/>
  <c r="M23" i="13"/>
  <c r="D11" i="14"/>
  <c r="K23" i="13"/>
  <c r="C11" i="14"/>
  <c r="J23" i="13"/>
  <c r="B11" i="14"/>
  <c r="Y23" i="13"/>
  <c r="N11" i="14"/>
  <c r="AF19" i="13"/>
  <c r="U10" i="14"/>
  <c r="AE19" i="13"/>
  <c r="T10" i="14"/>
  <c r="AD19" i="13"/>
  <c r="S10" i="14"/>
  <c r="AB19" i="13"/>
  <c r="Q10" i="14"/>
  <c r="AA19" i="13"/>
  <c r="P10" i="14"/>
  <c r="Z19" i="13"/>
  <c r="O10" i="14"/>
  <c r="X19" i="13"/>
  <c r="M10" i="14"/>
  <c r="W19" i="13"/>
  <c r="L10" i="14"/>
  <c r="V19" i="13"/>
  <c r="K10" i="14"/>
  <c r="T19" i="13"/>
  <c r="I10" i="14"/>
  <c r="S19" i="13"/>
  <c r="H10" i="14"/>
  <c r="R19" i="13"/>
  <c r="G10" i="14"/>
  <c r="O19" i="13"/>
  <c r="F10" i="14"/>
  <c r="N19" i="13"/>
  <c r="E10" i="14"/>
  <c r="M19" i="13"/>
  <c r="D10" i="14"/>
  <c r="K19" i="13"/>
  <c r="C10" i="14"/>
  <c r="J19" i="13"/>
  <c r="B10" i="14"/>
  <c r="AC19" i="13"/>
  <c r="R10" i="14"/>
  <c r="AF15" i="13"/>
  <c r="U9" i="14"/>
  <c r="AE15" i="13"/>
  <c r="T9" i="14"/>
  <c r="AD15" i="13"/>
  <c r="S9" i="14"/>
  <c r="AB15" i="13"/>
  <c r="Q9" i="14"/>
  <c r="AA15" i="13"/>
  <c r="P9" i="14"/>
  <c r="Z15" i="13"/>
  <c r="O9" i="14"/>
  <c r="X15" i="13"/>
  <c r="M9" i="14"/>
  <c r="W15" i="13"/>
  <c r="L9" i="14"/>
  <c r="V15" i="13"/>
  <c r="K9" i="14"/>
  <c r="T15" i="13"/>
  <c r="I9" i="14"/>
  <c r="S15" i="13"/>
  <c r="H9" i="14"/>
  <c r="R15" i="13"/>
  <c r="G9" i="14"/>
  <c r="O15" i="13"/>
  <c r="F9" i="14"/>
  <c r="N15" i="13"/>
  <c r="E9" i="14"/>
  <c r="M15" i="13"/>
  <c r="D9" i="14"/>
  <c r="K15" i="13"/>
  <c r="C9" i="14"/>
  <c r="J15" i="13"/>
  <c r="B9" i="14"/>
  <c r="Y15" i="13"/>
  <c r="N9" i="14"/>
  <c r="AF11" i="13"/>
  <c r="U8" i="14"/>
  <c r="AE11" i="13"/>
  <c r="T8" i="14"/>
  <c r="AD11" i="13"/>
  <c r="AB11" i="13"/>
  <c r="Q8" i="14"/>
  <c r="AA11" i="13"/>
  <c r="P8" i="14"/>
  <c r="Z11" i="13"/>
  <c r="O8" i="14"/>
  <c r="X11" i="13"/>
  <c r="M8" i="14"/>
  <c r="W11" i="13"/>
  <c r="L8" i="14"/>
  <c r="V11" i="13"/>
  <c r="T11" i="13"/>
  <c r="I8" i="14"/>
  <c r="S11" i="13"/>
  <c r="H8" i="14"/>
  <c r="R11" i="13"/>
  <c r="G8" i="14"/>
  <c r="O11" i="13"/>
  <c r="F8" i="14"/>
  <c r="N11" i="13"/>
  <c r="E8" i="14"/>
  <c r="M11" i="13"/>
  <c r="D8" i="14"/>
  <c r="K11" i="13"/>
  <c r="J11" i="13"/>
  <c r="B8" i="14"/>
  <c r="AC11" i="13"/>
  <c r="C18" i="12"/>
  <c r="Y17" i="12"/>
  <c r="A5" i="12"/>
  <c r="A24" i="12"/>
  <c r="A71" i="11"/>
  <c r="AF70" i="11"/>
  <c r="U23" i="12"/>
  <c r="AE70" i="11"/>
  <c r="T23" i="12"/>
  <c r="AD70" i="11"/>
  <c r="S23" i="12"/>
  <c r="AB70" i="11"/>
  <c r="Q23" i="12"/>
  <c r="AA70" i="11"/>
  <c r="P23" i="12"/>
  <c r="Z70" i="11"/>
  <c r="O23" i="12"/>
  <c r="X70" i="11"/>
  <c r="M23" i="12"/>
  <c r="W70" i="11"/>
  <c r="L23" i="12"/>
  <c r="V70" i="11"/>
  <c r="K23" i="12"/>
  <c r="T70" i="11"/>
  <c r="I23" i="12"/>
  <c r="S70" i="11"/>
  <c r="H23" i="12"/>
  <c r="R70" i="11"/>
  <c r="G23" i="12"/>
  <c r="O70" i="11"/>
  <c r="F23" i="12"/>
  <c r="N70" i="11"/>
  <c r="E23" i="12"/>
  <c r="M70" i="11"/>
  <c r="D23" i="12"/>
  <c r="K70" i="11"/>
  <c r="C23" i="12"/>
  <c r="B23" i="12"/>
  <c r="AG69" i="11"/>
  <c r="AG70" i="11"/>
  <c r="V23" i="12"/>
  <c r="AC69" i="11"/>
  <c r="AC70" i="11"/>
  <c r="R23" i="12"/>
  <c r="Y69" i="11"/>
  <c r="Y70" i="11"/>
  <c r="N23" i="12"/>
  <c r="U69" i="11"/>
  <c r="AF67" i="11"/>
  <c r="U22" i="12"/>
  <c r="AE67" i="11"/>
  <c r="T22" i="12"/>
  <c r="AD67" i="11"/>
  <c r="S22" i="12"/>
  <c r="AB67" i="11"/>
  <c r="Q22" i="12"/>
  <c r="AA67" i="11"/>
  <c r="P22" i="12"/>
  <c r="Z67" i="11"/>
  <c r="O22" i="12"/>
  <c r="X67" i="11"/>
  <c r="M22" i="12"/>
  <c r="W67" i="11"/>
  <c r="L22" i="12"/>
  <c r="V67" i="11"/>
  <c r="K22" i="12"/>
  <c r="T67" i="11"/>
  <c r="I22" i="12"/>
  <c r="S67" i="11"/>
  <c r="H22" i="12"/>
  <c r="R67" i="11"/>
  <c r="G22" i="12"/>
  <c r="O67" i="11"/>
  <c r="F22" i="12"/>
  <c r="N67" i="11"/>
  <c r="E22" i="12"/>
  <c r="M67" i="11"/>
  <c r="D22" i="12"/>
  <c r="K67" i="11"/>
  <c r="C22" i="12"/>
  <c r="J67" i="11"/>
  <c r="B22" i="12"/>
  <c r="AG66" i="11"/>
  <c r="AC66" i="11"/>
  <c r="Y66" i="11"/>
  <c r="U66" i="11"/>
  <c r="AG65" i="11"/>
  <c r="AC65" i="11"/>
  <c r="Y65" i="11"/>
  <c r="U65" i="11"/>
  <c r="AF63" i="11"/>
  <c r="U21" i="12"/>
  <c r="AE63" i="11"/>
  <c r="T21" i="12"/>
  <c r="AD63" i="11"/>
  <c r="S21" i="12"/>
  <c r="AB63" i="11"/>
  <c r="Q21" i="12"/>
  <c r="AA63" i="11"/>
  <c r="P21" i="12"/>
  <c r="Z63" i="11"/>
  <c r="O21" i="12"/>
  <c r="X63" i="11"/>
  <c r="M21" i="12"/>
  <c r="W63" i="11"/>
  <c r="L21" i="12"/>
  <c r="V63" i="11"/>
  <c r="K21" i="12"/>
  <c r="T63" i="11"/>
  <c r="I21" i="12"/>
  <c r="S63" i="11"/>
  <c r="H21" i="12"/>
  <c r="R63" i="11"/>
  <c r="G21" i="12"/>
  <c r="O63" i="11"/>
  <c r="F21" i="12"/>
  <c r="N63" i="11"/>
  <c r="E21" i="12"/>
  <c r="M63" i="11"/>
  <c r="D21" i="12"/>
  <c r="K63" i="11"/>
  <c r="C21" i="12"/>
  <c r="J63" i="11"/>
  <c r="B21" i="12"/>
  <c r="AG62" i="11"/>
  <c r="AC62" i="11"/>
  <c r="Y62" i="11"/>
  <c r="U62" i="11"/>
  <c r="AG61" i="11"/>
  <c r="AG63" i="11"/>
  <c r="V21" i="12"/>
  <c r="AC61" i="11"/>
  <c r="Y61" i="11"/>
  <c r="U61" i="11"/>
  <c r="U63" i="11"/>
  <c r="J21" i="12"/>
  <c r="AF59" i="11"/>
  <c r="U20" i="12"/>
  <c r="AE59" i="11"/>
  <c r="T20" i="12"/>
  <c r="AD59" i="11"/>
  <c r="S20" i="12"/>
  <c r="AB59" i="11"/>
  <c r="Q20" i="12"/>
  <c r="AA59" i="11"/>
  <c r="P20" i="12"/>
  <c r="Z59" i="11"/>
  <c r="O20" i="12"/>
  <c r="X59" i="11"/>
  <c r="M20" i="12"/>
  <c r="W59" i="11"/>
  <c r="L20" i="12"/>
  <c r="V59" i="11"/>
  <c r="K20" i="12"/>
  <c r="T59" i="11"/>
  <c r="I20" i="12"/>
  <c r="S59" i="11"/>
  <c r="H20" i="12"/>
  <c r="R59" i="11"/>
  <c r="G20" i="12"/>
  <c r="O59" i="11"/>
  <c r="F20" i="12"/>
  <c r="N59" i="11"/>
  <c r="E20" i="12"/>
  <c r="M59" i="11"/>
  <c r="D20" i="12"/>
  <c r="K59" i="11"/>
  <c r="C20" i="12"/>
  <c r="J59" i="11"/>
  <c r="B20" i="12"/>
  <c r="AG58" i="11"/>
  <c r="AC58" i="11"/>
  <c r="Y58" i="11"/>
  <c r="U58" i="11"/>
  <c r="AG57" i="11"/>
  <c r="AC57" i="11"/>
  <c r="Y57" i="11"/>
  <c r="Y59" i="11"/>
  <c r="N20" i="12"/>
  <c r="U57" i="11"/>
  <c r="AF55" i="11"/>
  <c r="U19" i="12"/>
  <c r="AE55" i="11"/>
  <c r="T19" i="12"/>
  <c r="AD55" i="11"/>
  <c r="S19" i="12"/>
  <c r="AB55" i="11"/>
  <c r="Q19" i="12"/>
  <c r="AA55" i="11"/>
  <c r="P19" i="12"/>
  <c r="Z55" i="11"/>
  <c r="O19" i="12"/>
  <c r="Y53" i="11"/>
  <c r="Y54" i="11"/>
  <c r="Y55" i="11"/>
  <c r="N19" i="12"/>
  <c r="X55" i="11"/>
  <c r="M19" i="12"/>
  <c r="W55" i="11"/>
  <c r="L19" i="12"/>
  <c r="V55" i="11"/>
  <c r="K19" i="12"/>
  <c r="T55" i="11"/>
  <c r="I19" i="12"/>
  <c r="S55" i="11"/>
  <c r="H19" i="12"/>
  <c r="R55" i="11"/>
  <c r="G19" i="12"/>
  <c r="O55" i="11"/>
  <c r="F19" i="12"/>
  <c r="N55" i="11"/>
  <c r="E19" i="12"/>
  <c r="M55" i="11"/>
  <c r="D19" i="12"/>
  <c r="K55" i="11"/>
  <c r="C19" i="12"/>
  <c r="J55" i="11"/>
  <c r="B19" i="12"/>
  <c r="AG54" i="11"/>
  <c r="AC54" i="11"/>
  <c r="U54" i="11"/>
  <c r="AG53" i="11"/>
  <c r="AC53" i="11"/>
  <c r="U53" i="11"/>
  <c r="AF51" i="11"/>
  <c r="U18" i="12"/>
  <c r="AE51" i="11"/>
  <c r="T18" i="12"/>
  <c r="AD51" i="11"/>
  <c r="S18" i="12"/>
  <c r="AB51" i="11"/>
  <c r="Q18" i="12"/>
  <c r="AA51" i="11"/>
  <c r="P18" i="12"/>
  <c r="Z51" i="11"/>
  <c r="O18" i="12"/>
  <c r="X51" i="11"/>
  <c r="M18" i="12"/>
  <c r="W51" i="11"/>
  <c r="L18" i="12"/>
  <c r="V51" i="11"/>
  <c r="K18" i="12"/>
  <c r="T51" i="11"/>
  <c r="I18" i="12"/>
  <c r="S51" i="11"/>
  <c r="H18" i="12"/>
  <c r="R51" i="11"/>
  <c r="G18" i="12"/>
  <c r="O51" i="11"/>
  <c r="F18" i="12"/>
  <c r="N51" i="11"/>
  <c r="E18" i="12"/>
  <c r="M51" i="11"/>
  <c r="D18" i="12"/>
  <c r="J51" i="11"/>
  <c r="B18" i="12"/>
  <c r="AG50" i="11"/>
  <c r="AC50" i="11"/>
  <c r="Y50" i="11"/>
  <c r="U50" i="11"/>
  <c r="AG49" i="11"/>
  <c r="AG51" i="11"/>
  <c r="V18" i="12"/>
  <c r="AC49" i="11"/>
  <c r="Y49" i="11"/>
  <c r="Y51" i="11"/>
  <c r="N18" i="12"/>
  <c r="U49" i="11"/>
  <c r="AF47" i="11"/>
  <c r="U17" i="12"/>
  <c r="AE47" i="11"/>
  <c r="T17" i="12"/>
  <c r="AD47" i="11"/>
  <c r="S17" i="12"/>
  <c r="AB47" i="11"/>
  <c r="Q17" i="12"/>
  <c r="AA47" i="11"/>
  <c r="P17" i="12"/>
  <c r="Z47" i="11"/>
  <c r="O17" i="12"/>
  <c r="X47" i="11"/>
  <c r="M17" i="12"/>
  <c r="W47" i="11"/>
  <c r="L17" i="12"/>
  <c r="V47" i="11"/>
  <c r="K17" i="12"/>
  <c r="T47" i="11"/>
  <c r="I17" i="12"/>
  <c r="S47" i="11"/>
  <c r="H17" i="12"/>
  <c r="R47" i="11"/>
  <c r="G17" i="12"/>
  <c r="O47" i="11"/>
  <c r="F17" i="12"/>
  <c r="N47" i="11"/>
  <c r="E17" i="12"/>
  <c r="M47" i="11"/>
  <c r="D17" i="12"/>
  <c r="K47" i="11"/>
  <c r="C17" i="12"/>
  <c r="J47" i="11"/>
  <c r="B17" i="12"/>
  <c r="AG46" i="11"/>
  <c r="AC46" i="11"/>
  <c r="Y46" i="11"/>
  <c r="U46" i="11"/>
  <c r="AG45" i="11"/>
  <c r="AC45" i="11"/>
  <c r="Y45" i="11"/>
  <c r="U45" i="11"/>
  <c r="AF43" i="11"/>
  <c r="U16" i="12"/>
  <c r="AE43" i="11"/>
  <c r="T16" i="12"/>
  <c r="AD43" i="11"/>
  <c r="S16" i="12"/>
  <c r="AB43" i="11"/>
  <c r="Q16" i="12"/>
  <c r="AA43" i="11"/>
  <c r="P16" i="12"/>
  <c r="Z43" i="11"/>
  <c r="O16" i="12"/>
  <c r="X43" i="11"/>
  <c r="M16" i="12"/>
  <c r="W43" i="11"/>
  <c r="L16" i="12"/>
  <c r="V43" i="11"/>
  <c r="K16" i="12"/>
  <c r="T43" i="11"/>
  <c r="I16" i="12"/>
  <c r="S43" i="11"/>
  <c r="H16" i="12"/>
  <c r="R43" i="11"/>
  <c r="G16" i="12"/>
  <c r="O43" i="11"/>
  <c r="F16" i="12"/>
  <c r="N43" i="11"/>
  <c r="E16" i="12"/>
  <c r="M43" i="11"/>
  <c r="D16" i="12"/>
  <c r="K43" i="11"/>
  <c r="C16" i="12"/>
  <c r="J43" i="11"/>
  <c r="B16" i="12"/>
  <c r="AG42" i="11"/>
  <c r="AC42" i="11"/>
  <c r="Y42" i="11"/>
  <c r="U42" i="11"/>
  <c r="AG41" i="11"/>
  <c r="AC41" i="11"/>
  <c r="Y41" i="11"/>
  <c r="U41" i="11"/>
  <c r="AF39" i="11"/>
  <c r="U15" i="12"/>
  <c r="AE39" i="11"/>
  <c r="T15" i="12"/>
  <c r="AD39" i="11"/>
  <c r="S15" i="12"/>
  <c r="AB39" i="11"/>
  <c r="Q15" i="12"/>
  <c r="AA39" i="11"/>
  <c r="P15" i="12"/>
  <c r="Z39" i="11"/>
  <c r="O15" i="12"/>
  <c r="X39" i="11"/>
  <c r="M15" i="12"/>
  <c r="W39" i="11"/>
  <c r="L15" i="12"/>
  <c r="V39" i="11"/>
  <c r="K15" i="12"/>
  <c r="T39" i="11"/>
  <c r="I15" i="12"/>
  <c r="S39" i="11"/>
  <c r="H15" i="12"/>
  <c r="R39" i="11"/>
  <c r="G15" i="12"/>
  <c r="O39" i="11"/>
  <c r="F15" i="12"/>
  <c r="N39" i="11"/>
  <c r="E15" i="12"/>
  <c r="M39" i="11"/>
  <c r="D15" i="12"/>
  <c r="K39" i="11"/>
  <c r="C15" i="12"/>
  <c r="J39" i="11"/>
  <c r="B15" i="12"/>
  <c r="AG38" i="11"/>
  <c r="AC38" i="11"/>
  <c r="Y38" i="11"/>
  <c r="U38" i="11"/>
  <c r="AG37" i="11"/>
  <c r="AC37" i="11"/>
  <c r="Y37" i="11"/>
  <c r="U37" i="11"/>
  <c r="AF35" i="11"/>
  <c r="U14" i="12"/>
  <c r="AE35" i="11"/>
  <c r="T14" i="12"/>
  <c r="AD35" i="11"/>
  <c r="S14" i="12"/>
  <c r="AB35" i="11"/>
  <c r="Q14" i="12"/>
  <c r="AA35" i="11"/>
  <c r="P14" i="12"/>
  <c r="Z35" i="11"/>
  <c r="O14" i="12"/>
  <c r="X35" i="11"/>
  <c r="M14" i="12"/>
  <c r="W35" i="11"/>
  <c r="L14" i="12"/>
  <c r="V35" i="11"/>
  <c r="K14" i="12"/>
  <c r="T35" i="11"/>
  <c r="I14" i="12"/>
  <c r="S35" i="11"/>
  <c r="H14" i="12"/>
  <c r="R35" i="11"/>
  <c r="G14" i="12"/>
  <c r="O35" i="11"/>
  <c r="F14" i="12"/>
  <c r="N35" i="11"/>
  <c r="E14" i="12"/>
  <c r="M35" i="11"/>
  <c r="D14" i="12"/>
  <c r="K35" i="11"/>
  <c r="C14" i="12"/>
  <c r="J35" i="11"/>
  <c r="B14" i="12"/>
  <c r="AG34" i="11"/>
  <c r="AC34" i="11"/>
  <c r="Y34" i="11"/>
  <c r="U34" i="11"/>
  <c r="AG33" i="11"/>
  <c r="AC33" i="11"/>
  <c r="Y33" i="11"/>
  <c r="U33" i="11"/>
  <c r="AF31" i="11"/>
  <c r="U13" i="12"/>
  <c r="AE31" i="11"/>
  <c r="T13" i="12"/>
  <c r="AD31" i="11"/>
  <c r="S13" i="12"/>
  <c r="AB31" i="11"/>
  <c r="Q13" i="12"/>
  <c r="AA31" i="11"/>
  <c r="P13" i="12"/>
  <c r="Z31" i="11"/>
  <c r="O13" i="12"/>
  <c r="X31" i="11"/>
  <c r="M13" i="12"/>
  <c r="W31" i="11"/>
  <c r="L13" i="12"/>
  <c r="V31" i="11"/>
  <c r="K13" i="12"/>
  <c r="T31" i="11"/>
  <c r="I13" i="12"/>
  <c r="S31" i="11"/>
  <c r="H13" i="12"/>
  <c r="R31" i="11"/>
  <c r="G13" i="12"/>
  <c r="O31" i="11"/>
  <c r="F13" i="12"/>
  <c r="N31" i="11"/>
  <c r="E13" i="12"/>
  <c r="M31" i="11"/>
  <c r="D13" i="12"/>
  <c r="K31" i="11"/>
  <c r="C13" i="12"/>
  <c r="J31" i="11"/>
  <c r="B13" i="12"/>
  <c r="AG30" i="11"/>
  <c r="AC30" i="11"/>
  <c r="Y30" i="11"/>
  <c r="U30" i="11"/>
  <c r="AG29" i="11"/>
  <c r="AC29" i="11"/>
  <c r="AC31" i="11"/>
  <c r="R13" i="12"/>
  <c r="Y29" i="11"/>
  <c r="U29" i="11"/>
  <c r="U31" i="11"/>
  <c r="J13" i="12"/>
  <c r="AF27" i="11"/>
  <c r="U12" i="12"/>
  <c r="AE27" i="11"/>
  <c r="T12" i="12"/>
  <c r="AD27" i="11"/>
  <c r="S12" i="12"/>
  <c r="AB27" i="11"/>
  <c r="Q12" i="12"/>
  <c r="AA27" i="11"/>
  <c r="P12" i="12"/>
  <c r="Z27" i="11"/>
  <c r="O12" i="12"/>
  <c r="X27" i="11"/>
  <c r="M12" i="12"/>
  <c r="W27" i="11"/>
  <c r="L12" i="12"/>
  <c r="V27" i="11"/>
  <c r="K12" i="12"/>
  <c r="T27" i="11"/>
  <c r="I12" i="12"/>
  <c r="S27" i="11"/>
  <c r="H12" i="12"/>
  <c r="R27" i="11"/>
  <c r="G12" i="12"/>
  <c r="O27" i="11"/>
  <c r="F12" i="12"/>
  <c r="N27" i="11"/>
  <c r="E12" i="12"/>
  <c r="M27" i="11"/>
  <c r="D12" i="12"/>
  <c r="K27" i="11"/>
  <c r="C12" i="12"/>
  <c r="J27" i="11"/>
  <c r="B12" i="12"/>
  <c r="AG26" i="11"/>
  <c r="AC26" i="11"/>
  <c r="Y26" i="11"/>
  <c r="U26" i="11"/>
  <c r="AG25" i="11"/>
  <c r="AG27" i="11"/>
  <c r="V12" i="12"/>
  <c r="AC25" i="11"/>
  <c r="Y25" i="11"/>
  <c r="Y27" i="11"/>
  <c r="N12" i="12"/>
  <c r="U25" i="11"/>
  <c r="U27" i="11"/>
  <c r="J12" i="12"/>
  <c r="AF23" i="11"/>
  <c r="U11" i="12"/>
  <c r="AE23" i="11"/>
  <c r="T11" i="12"/>
  <c r="AD23" i="11"/>
  <c r="S11" i="12"/>
  <c r="AB23" i="11"/>
  <c r="Q11" i="12"/>
  <c r="AA23" i="11"/>
  <c r="P11" i="12"/>
  <c r="Z23" i="11"/>
  <c r="O11" i="12"/>
  <c r="X23" i="11"/>
  <c r="M11" i="12"/>
  <c r="W23" i="11"/>
  <c r="L11" i="12"/>
  <c r="V23" i="11"/>
  <c r="K11" i="12"/>
  <c r="T23" i="11"/>
  <c r="I11" i="12"/>
  <c r="S23" i="11"/>
  <c r="H11" i="12"/>
  <c r="R23" i="11"/>
  <c r="G11" i="12"/>
  <c r="O23" i="11"/>
  <c r="F11" i="12"/>
  <c r="N23" i="11"/>
  <c r="E11" i="12"/>
  <c r="M23" i="11"/>
  <c r="D11" i="12"/>
  <c r="K23" i="11"/>
  <c r="C11" i="12"/>
  <c r="J23" i="11"/>
  <c r="B11" i="12"/>
  <c r="AG22" i="11"/>
  <c r="AC22" i="11"/>
  <c r="Y22" i="11"/>
  <c r="U22" i="11"/>
  <c r="AG21" i="11"/>
  <c r="AC21" i="11"/>
  <c r="AC23" i="11"/>
  <c r="R11" i="12"/>
  <c r="Y21" i="11"/>
  <c r="U21" i="11"/>
  <c r="AF19" i="11"/>
  <c r="U10" i="12"/>
  <c r="AE19" i="11"/>
  <c r="T10" i="12"/>
  <c r="AD19" i="11"/>
  <c r="S10" i="12"/>
  <c r="AB19" i="11"/>
  <c r="Q10" i="12"/>
  <c r="AA19" i="11"/>
  <c r="P10" i="12"/>
  <c r="Z19" i="11"/>
  <c r="O10" i="12"/>
  <c r="X19" i="11"/>
  <c r="M10" i="12"/>
  <c r="W19" i="11"/>
  <c r="L10" i="12"/>
  <c r="V19" i="11"/>
  <c r="K10" i="12"/>
  <c r="T19" i="11"/>
  <c r="I10" i="12"/>
  <c r="S19" i="11"/>
  <c r="H10" i="12"/>
  <c r="R19" i="11"/>
  <c r="G10" i="12"/>
  <c r="O19" i="11"/>
  <c r="F10" i="12"/>
  <c r="N19" i="11"/>
  <c r="E10" i="12"/>
  <c r="M19" i="11"/>
  <c r="D10" i="12"/>
  <c r="K19" i="11"/>
  <c r="C10" i="12"/>
  <c r="J19" i="11"/>
  <c r="B10" i="12"/>
  <c r="AG18" i="11"/>
  <c r="AC18" i="11"/>
  <c r="Y18" i="11"/>
  <c r="U18" i="11"/>
  <c r="AG17" i="11"/>
  <c r="AG19" i="11"/>
  <c r="V10" i="12"/>
  <c r="AC17" i="11"/>
  <c r="Y17" i="11"/>
  <c r="U17" i="11"/>
  <c r="AF15" i="11"/>
  <c r="U9" i="12"/>
  <c r="AE15" i="11"/>
  <c r="T9" i="12"/>
  <c r="AD15" i="11"/>
  <c r="S9" i="12"/>
  <c r="AB15" i="11"/>
  <c r="Q9" i="12"/>
  <c r="AA15" i="11"/>
  <c r="P9" i="12"/>
  <c r="Z15" i="11"/>
  <c r="O9" i="12"/>
  <c r="X15" i="11"/>
  <c r="M9" i="12"/>
  <c r="W15" i="11"/>
  <c r="L9" i="12"/>
  <c r="V15" i="11"/>
  <c r="K9" i="12"/>
  <c r="T15" i="11"/>
  <c r="I9" i="12"/>
  <c r="S15" i="11"/>
  <c r="H9" i="12"/>
  <c r="R15" i="11"/>
  <c r="G9" i="12"/>
  <c r="O15" i="11"/>
  <c r="F9" i="12"/>
  <c r="N15" i="11"/>
  <c r="E9" i="12"/>
  <c r="M15" i="11"/>
  <c r="D9" i="12"/>
  <c r="K15" i="11"/>
  <c r="C9" i="12"/>
  <c r="J15" i="11"/>
  <c r="B9" i="12"/>
  <c r="AG14" i="11"/>
  <c r="AC14" i="11"/>
  <c r="Y14" i="11"/>
  <c r="U14" i="11"/>
  <c r="AG13" i="11"/>
  <c r="AC13" i="11"/>
  <c r="AC15" i="11"/>
  <c r="R9" i="12"/>
  <c r="Y13" i="11"/>
  <c r="Y15" i="11"/>
  <c r="N9" i="12"/>
  <c r="U13" i="11"/>
  <c r="AF11" i="11"/>
  <c r="U8" i="12"/>
  <c r="AE11" i="11"/>
  <c r="T8" i="12"/>
  <c r="AD11" i="11"/>
  <c r="AB11" i="11"/>
  <c r="Q8" i="12"/>
  <c r="AA11" i="11"/>
  <c r="P8" i="12"/>
  <c r="Z11" i="11"/>
  <c r="O8" i="12"/>
  <c r="X11" i="11"/>
  <c r="M8" i="12"/>
  <c r="W11" i="11"/>
  <c r="L8" i="12"/>
  <c r="V11" i="11"/>
  <c r="T11" i="11"/>
  <c r="I8" i="12"/>
  <c r="S11" i="11"/>
  <c r="H8" i="12"/>
  <c r="R11" i="11"/>
  <c r="G8" i="12"/>
  <c r="O11" i="11"/>
  <c r="F8" i="12"/>
  <c r="N11" i="11"/>
  <c r="E8" i="12"/>
  <c r="M11" i="11"/>
  <c r="D8" i="12"/>
  <c r="K11" i="11"/>
  <c r="J11" i="11"/>
  <c r="B8" i="12"/>
  <c r="AG10" i="11"/>
  <c r="AC10" i="11"/>
  <c r="Y10" i="11"/>
  <c r="U10" i="11"/>
  <c r="AG9" i="11"/>
  <c r="AG11" i="11"/>
  <c r="AC9" i="11"/>
  <c r="Y9" i="11"/>
  <c r="U9" i="11"/>
  <c r="N63" i="9"/>
  <c r="E21" i="10"/>
  <c r="C18" i="10"/>
  <c r="Y17" i="10"/>
  <c r="A5" i="10"/>
  <c r="A24" i="10"/>
  <c r="A71" i="9"/>
  <c r="AF70" i="9"/>
  <c r="U23" i="10"/>
  <c r="AE70" i="9"/>
  <c r="T23" i="10"/>
  <c r="AD70" i="9"/>
  <c r="S23" i="10"/>
  <c r="AB70" i="9"/>
  <c r="Q23" i="10"/>
  <c r="AA70" i="9"/>
  <c r="P23" i="10"/>
  <c r="Z70" i="9"/>
  <c r="O23" i="10"/>
  <c r="X70" i="9"/>
  <c r="M23" i="10"/>
  <c r="W70" i="9"/>
  <c r="L23" i="10"/>
  <c r="V70" i="9"/>
  <c r="K23" i="10"/>
  <c r="T70" i="9"/>
  <c r="I23" i="10"/>
  <c r="S70" i="9"/>
  <c r="H23" i="10"/>
  <c r="R70" i="9"/>
  <c r="G23" i="10"/>
  <c r="O70" i="9"/>
  <c r="F23" i="10"/>
  <c r="N70" i="9"/>
  <c r="E23" i="10"/>
  <c r="M70" i="9"/>
  <c r="D23" i="10"/>
  <c r="K70" i="9"/>
  <c r="C23" i="10"/>
  <c r="B23" i="10"/>
  <c r="AG69" i="9"/>
  <c r="AG70" i="9"/>
  <c r="V23" i="10"/>
  <c r="AC69" i="9"/>
  <c r="AC70" i="9"/>
  <c r="R23" i="10"/>
  <c r="Y69" i="9"/>
  <c r="Y70" i="9"/>
  <c r="N23" i="10"/>
  <c r="U69" i="9"/>
  <c r="U70" i="9"/>
  <c r="J23" i="10"/>
  <c r="AF67" i="9"/>
  <c r="U22" i="10"/>
  <c r="AE67" i="9"/>
  <c r="T22" i="10"/>
  <c r="AD67" i="9"/>
  <c r="S22" i="10"/>
  <c r="AB67" i="9"/>
  <c r="Q22" i="10"/>
  <c r="AA67" i="9"/>
  <c r="P22" i="10"/>
  <c r="Z67" i="9"/>
  <c r="O22" i="10"/>
  <c r="X67" i="9"/>
  <c r="M22" i="10"/>
  <c r="W67" i="9"/>
  <c r="L22" i="10"/>
  <c r="V67" i="9"/>
  <c r="K22" i="10"/>
  <c r="T67" i="9"/>
  <c r="I22" i="10"/>
  <c r="S67" i="9"/>
  <c r="H22" i="10"/>
  <c r="R67" i="9"/>
  <c r="G22" i="10"/>
  <c r="O67" i="9"/>
  <c r="F22" i="10"/>
  <c r="N67" i="9"/>
  <c r="E22" i="10"/>
  <c r="M67" i="9"/>
  <c r="D22" i="10"/>
  <c r="K67" i="9"/>
  <c r="C22" i="10"/>
  <c r="J67" i="9"/>
  <c r="B22" i="10"/>
  <c r="AG66" i="9"/>
  <c r="AC66" i="9"/>
  <c r="Y66" i="9"/>
  <c r="U66" i="9"/>
  <c r="AG65" i="9"/>
  <c r="AC65" i="9"/>
  <c r="Y65" i="9"/>
  <c r="Y67" i="9"/>
  <c r="N22" i="10"/>
  <c r="U65" i="9"/>
  <c r="U67" i="9"/>
  <c r="J22" i="10"/>
  <c r="AF63" i="9"/>
  <c r="U21" i="10"/>
  <c r="AE63" i="9"/>
  <c r="T21" i="10"/>
  <c r="AD63" i="9"/>
  <c r="S21" i="10"/>
  <c r="AB63" i="9"/>
  <c r="Q21" i="10"/>
  <c r="AA63" i="9"/>
  <c r="P21" i="10"/>
  <c r="Z63" i="9"/>
  <c r="O21" i="10"/>
  <c r="X63" i="9"/>
  <c r="M21" i="10"/>
  <c r="W63" i="9"/>
  <c r="L21" i="10"/>
  <c r="V63" i="9"/>
  <c r="K21" i="10"/>
  <c r="T63" i="9"/>
  <c r="I21" i="10"/>
  <c r="S63" i="9"/>
  <c r="H21" i="10"/>
  <c r="R63" i="9"/>
  <c r="G21" i="10"/>
  <c r="O63" i="9"/>
  <c r="F21" i="10"/>
  <c r="M63" i="9"/>
  <c r="D21" i="10"/>
  <c r="K63" i="9"/>
  <c r="C21" i="10"/>
  <c r="J63" i="9"/>
  <c r="B21" i="10"/>
  <c r="AG62" i="9"/>
  <c r="AC62" i="9"/>
  <c r="Y62" i="9"/>
  <c r="U62" i="9"/>
  <c r="AG61" i="9"/>
  <c r="AC61" i="9"/>
  <c r="AC63" i="9"/>
  <c r="R21" i="10"/>
  <c r="Y61" i="9"/>
  <c r="U61" i="9"/>
  <c r="AF59" i="9"/>
  <c r="U20" i="10"/>
  <c r="AE59" i="9"/>
  <c r="T20" i="10"/>
  <c r="AD59" i="9"/>
  <c r="S20" i="10"/>
  <c r="AB59" i="9"/>
  <c r="Q20" i="10"/>
  <c r="AA59" i="9"/>
  <c r="P20" i="10"/>
  <c r="Z59" i="9"/>
  <c r="O20" i="10"/>
  <c r="X59" i="9"/>
  <c r="M20" i="10"/>
  <c r="W59" i="9"/>
  <c r="L20" i="10"/>
  <c r="V59" i="9"/>
  <c r="K20" i="10"/>
  <c r="T59" i="9"/>
  <c r="I20" i="10"/>
  <c r="S59" i="9"/>
  <c r="H20" i="10"/>
  <c r="R59" i="9"/>
  <c r="G20" i="10"/>
  <c r="O59" i="9"/>
  <c r="F20" i="10"/>
  <c r="N59" i="9"/>
  <c r="E20" i="10"/>
  <c r="M59" i="9"/>
  <c r="D20" i="10"/>
  <c r="K59" i="9"/>
  <c r="C20" i="10"/>
  <c r="J59" i="9"/>
  <c r="B20" i="10"/>
  <c r="AG58" i="9"/>
  <c r="AC58" i="9"/>
  <c r="Y58" i="9"/>
  <c r="U58" i="9"/>
  <c r="AG57" i="9"/>
  <c r="AC57" i="9"/>
  <c r="AC59" i="9"/>
  <c r="R20" i="10"/>
  <c r="Y57" i="9"/>
  <c r="U57" i="9"/>
  <c r="AF55" i="9"/>
  <c r="U19" i="10"/>
  <c r="AE55" i="9"/>
  <c r="T19" i="10"/>
  <c r="AD55" i="9"/>
  <c r="S19" i="10"/>
  <c r="AB55" i="9"/>
  <c r="Q19" i="10"/>
  <c r="AA55" i="9"/>
  <c r="P19" i="10"/>
  <c r="Z55" i="9"/>
  <c r="O19" i="10"/>
  <c r="X55" i="9"/>
  <c r="M19" i="10"/>
  <c r="W55" i="9"/>
  <c r="L19" i="10"/>
  <c r="V55" i="9"/>
  <c r="K19" i="10"/>
  <c r="T55" i="9"/>
  <c r="I19" i="10"/>
  <c r="S55" i="9"/>
  <c r="H19" i="10"/>
  <c r="R55" i="9"/>
  <c r="G19" i="10"/>
  <c r="O55" i="9"/>
  <c r="F19" i="10"/>
  <c r="N55" i="9"/>
  <c r="E19" i="10"/>
  <c r="M55" i="9"/>
  <c r="D19" i="10"/>
  <c r="K55" i="9"/>
  <c r="C19" i="10"/>
  <c r="J55" i="9"/>
  <c r="B19" i="10"/>
  <c r="AG54" i="9"/>
  <c r="AC54" i="9"/>
  <c r="U54" i="9"/>
  <c r="Y54" i="9"/>
  <c r="AH54" i="9"/>
  <c r="AI54" i="9"/>
  <c r="AG53" i="9"/>
  <c r="AG55" i="9"/>
  <c r="V19" i="10"/>
  <c r="AC53" i="9"/>
  <c r="Y53" i="9"/>
  <c r="Y55" i="9"/>
  <c r="N19" i="10"/>
  <c r="U53" i="9"/>
  <c r="U55" i="9"/>
  <c r="J19" i="10"/>
  <c r="AF51" i="9"/>
  <c r="U18" i="10"/>
  <c r="AE51" i="9"/>
  <c r="T18" i="10"/>
  <c r="AD51" i="9"/>
  <c r="S18" i="10"/>
  <c r="AB51" i="9"/>
  <c r="Q18" i="10"/>
  <c r="AA51" i="9"/>
  <c r="P18" i="10"/>
  <c r="Z51" i="9"/>
  <c r="O18" i="10"/>
  <c r="X51" i="9"/>
  <c r="M18" i="10"/>
  <c r="W51" i="9"/>
  <c r="L18" i="10"/>
  <c r="V51" i="9"/>
  <c r="K18" i="10"/>
  <c r="T51" i="9"/>
  <c r="I18" i="10"/>
  <c r="S51" i="9"/>
  <c r="H18" i="10"/>
  <c r="R51" i="9"/>
  <c r="G18" i="10"/>
  <c r="O51" i="9"/>
  <c r="F18" i="10"/>
  <c r="N51" i="9"/>
  <c r="E18" i="10"/>
  <c r="M51" i="9"/>
  <c r="D18" i="10"/>
  <c r="J51" i="9"/>
  <c r="B18" i="10"/>
  <c r="AG50" i="9"/>
  <c r="AC50" i="9"/>
  <c r="Y50" i="9"/>
  <c r="U50" i="9"/>
  <c r="AG49" i="9"/>
  <c r="AG51" i="9"/>
  <c r="V18" i="10"/>
  <c r="AC49" i="9"/>
  <c r="Y49" i="9"/>
  <c r="Y51" i="9"/>
  <c r="N18" i="10"/>
  <c r="U49" i="9"/>
  <c r="AF47" i="9"/>
  <c r="U17" i="10"/>
  <c r="AE47" i="9"/>
  <c r="T17" i="10"/>
  <c r="AD47" i="9"/>
  <c r="S17" i="10"/>
  <c r="AB47" i="9"/>
  <c r="Q17" i="10"/>
  <c r="AA47" i="9"/>
  <c r="P17" i="10"/>
  <c r="Z47" i="9"/>
  <c r="O17" i="10"/>
  <c r="X47" i="9"/>
  <c r="M17" i="10"/>
  <c r="W47" i="9"/>
  <c r="L17" i="10"/>
  <c r="V47" i="9"/>
  <c r="K17" i="10"/>
  <c r="T47" i="9"/>
  <c r="I17" i="10"/>
  <c r="S47" i="9"/>
  <c r="H17" i="10"/>
  <c r="R47" i="9"/>
  <c r="G17" i="10"/>
  <c r="O47" i="9"/>
  <c r="F17" i="10"/>
  <c r="N47" i="9"/>
  <c r="E17" i="10"/>
  <c r="M47" i="9"/>
  <c r="D17" i="10"/>
  <c r="K47" i="9"/>
  <c r="C17" i="10"/>
  <c r="J47" i="9"/>
  <c r="B17" i="10"/>
  <c r="AG46" i="9"/>
  <c r="AC46" i="9"/>
  <c r="Y46" i="9"/>
  <c r="U46" i="9"/>
  <c r="AG45" i="9"/>
  <c r="AC45" i="9"/>
  <c r="AC47" i="9"/>
  <c r="R17" i="10"/>
  <c r="Y45" i="9"/>
  <c r="Y47" i="9"/>
  <c r="N17" i="10"/>
  <c r="U45" i="9"/>
  <c r="AF43" i="9"/>
  <c r="U16" i="10"/>
  <c r="AE43" i="9"/>
  <c r="T16" i="10"/>
  <c r="AD43" i="9"/>
  <c r="S16" i="10"/>
  <c r="AB43" i="9"/>
  <c r="Q16" i="10"/>
  <c r="AA43" i="9"/>
  <c r="P16" i="10"/>
  <c r="Z43" i="9"/>
  <c r="O16" i="10"/>
  <c r="X43" i="9"/>
  <c r="M16" i="10"/>
  <c r="W43" i="9"/>
  <c r="L16" i="10"/>
  <c r="V43" i="9"/>
  <c r="K16" i="10"/>
  <c r="T43" i="9"/>
  <c r="I16" i="10"/>
  <c r="S43" i="9"/>
  <c r="H16" i="10"/>
  <c r="R43" i="9"/>
  <c r="G16" i="10"/>
  <c r="O43" i="9"/>
  <c r="F16" i="10"/>
  <c r="N43" i="9"/>
  <c r="E16" i="10"/>
  <c r="M43" i="9"/>
  <c r="D16" i="10"/>
  <c r="K43" i="9"/>
  <c r="C16" i="10"/>
  <c r="J43" i="9"/>
  <c r="B16" i="10"/>
  <c r="AG42" i="9"/>
  <c r="AC42" i="9"/>
  <c r="Y42" i="9"/>
  <c r="U42" i="9"/>
  <c r="AG41" i="9"/>
  <c r="AC41" i="9"/>
  <c r="Y41" i="9"/>
  <c r="U41" i="9"/>
  <c r="AF39" i="9"/>
  <c r="U15" i="10"/>
  <c r="AE39" i="9"/>
  <c r="T15" i="10"/>
  <c r="AD39" i="9"/>
  <c r="S15" i="10"/>
  <c r="AB39" i="9"/>
  <c r="Q15" i="10"/>
  <c r="AA39" i="9"/>
  <c r="P15" i="10"/>
  <c r="Z39" i="9"/>
  <c r="O15" i="10"/>
  <c r="X39" i="9"/>
  <c r="M15" i="10"/>
  <c r="W39" i="9"/>
  <c r="L15" i="10"/>
  <c r="V39" i="9"/>
  <c r="K15" i="10"/>
  <c r="T39" i="9"/>
  <c r="I15" i="10"/>
  <c r="S39" i="9"/>
  <c r="H15" i="10"/>
  <c r="R39" i="9"/>
  <c r="G15" i="10"/>
  <c r="O39" i="9"/>
  <c r="F15" i="10"/>
  <c r="N39" i="9"/>
  <c r="E15" i="10"/>
  <c r="M39" i="9"/>
  <c r="D15" i="10"/>
  <c r="K39" i="9"/>
  <c r="C15" i="10"/>
  <c r="J39" i="9"/>
  <c r="B15" i="10"/>
  <c r="AG38" i="9"/>
  <c r="AC38" i="9"/>
  <c r="Y38" i="9"/>
  <c r="U38" i="9"/>
  <c r="AG37" i="9"/>
  <c r="AG39" i="9"/>
  <c r="V15" i="10"/>
  <c r="AC37" i="9"/>
  <c r="Y37" i="9"/>
  <c r="U37" i="9"/>
  <c r="U39" i="9"/>
  <c r="J15" i="10"/>
  <c r="AF35" i="9"/>
  <c r="U14" i="10"/>
  <c r="AE35" i="9"/>
  <c r="T14" i="10"/>
  <c r="AD35" i="9"/>
  <c r="S14" i="10"/>
  <c r="AB35" i="9"/>
  <c r="Q14" i="10"/>
  <c r="AA35" i="9"/>
  <c r="P14" i="10"/>
  <c r="Z35" i="9"/>
  <c r="O14" i="10"/>
  <c r="X35" i="9"/>
  <c r="M14" i="10"/>
  <c r="W35" i="9"/>
  <c r="L14" i="10"/>
  <c r="V35" i="9"/>
  <c r="K14" i="10"/>
  <c r="T35" i="9"/>
  <c r="I14" i="10"/>
  <c r="S35" i="9"/>
  <c r="H14" i="10"/>
  <c r="R35" i="9"/>
  <c r="G14" i="10"/>
  <c r="O35" i="9"/>
  <c r="F14" i="10"/>
  <c r="N35" i="9"/>
  <c r="E14" i="10"/>
  <c r="M35" i="9"/>
  <c r="D14" i="10"/>
  <c r="K35" i="9"/>
  <c r="C14" i="10"/>
  <c r="J35" i="9"/>
  <c r="B14" i="10"/>
  <c r="AG34" i="9"/>
  <c r="AC34" i="9"/>
  <c r="Y34" i="9"/>
  <c r="U34" i="9"/>
  <c r="AG33" i="9"/>
  <c r="AC33" i="9"/>
  <c r="Y33" i="9"/>
  <c r="Y35" i="9"/>
  <c r="N14" i="10"/>
  <c r="U33" i="9"/>
  <c r="AF31" i="9"/>
  <c r="U13" i="10"/>
  <c r="AE31" i="9"/>
  <c r="T13" i="10"/>
  <c r="AD31" i="9"/>
  <c r="S13" i="10"/>
  <c r="AB31" i="9"/>
  <c r="Q13" i="10"/>
  <c r="AA31" i="9"/>
  <c r="P13" i="10"/>
  <c r="Z31" i="9"/>
  <c r="O13" i="10"/>
  <c r="X31" i="9"/>
  <c r="M13" i="10"/>
  <c r="W31" i="9"/>
  <c r="L13" i="10"/>
  <c r="V31" i="9"/>
  <c r="K13" i="10"/>
  <c r="T31" i="9"/>
  <c r="I13" i="10"/>
  <c r="S31" i="9"/>
  <c r="H13" i="10"/>
  <c r="R31" i="9"/>
  <c r="G13" i="10"/>
  <c r="O31" i="9"/>
  <c r="F13" i="10"/>
  <c r="N31" i="9"/>
  <c r="E13" i="10"/>
  <c r="M31" i="9"/>
  <c r="D13" i="10"/>
  <c r="K31" i="9"/>
  <c r="C13" i="10"/>
  <c r="J31" i="9"/>
  <c r="B13" i="10"/>
  <c r="AG30" i="9"/>
  <c r="AC30" i="9"/>
  <c r="Y30" i="9"/>
  <c r="Y29" i="9"/>
  <c r="Y31" i="9"/>
  <c r="N13" i="10"/>
  <c r="U30" i="9"/>
  <c r="AG29" i="9"/>
  <c r="AC29" i="9"/>
  <c r="U29" i="9"/>
  <c r="AF27" i="9"/>
  <c r="U12" i="10"/>
  <c r="AE27" i="9"/>
  <c r="T12" i="10"/>
  <c r="AD27" i="9"/>
  <c r="S12" i="10"/>
  <c r="AB27" i="9"/>
  <c r="Q12" i="10"/>
  <c r="AA27" i="9"/>
  <c r="P12" i="10"/>
  <c r="Z27" i="9"/>
  <c r="O12" i="10"/>
  <c r="X27" i="9"/>
  <c r="M12" i="10"/>
  <c r="W27" i="9"/>
  <c r="L12" i="10"/>
  <c r="V27" i="9"/>
  <c r="K12" i="10"/>
  <c r="T27" i="9"/>
  <c r="I12" i="10"/>
  <c r="S27" i="9"/>
  <c r="H12" i="10"/>
  <c r="R27" i="9"/>
  <c r="G12" i="10"/>
  <c r="O27" i="9"/>
  <c r="F12" i="10"/>
  <c r="N27" i="9"/>
  <c r="E12" i="10"/>
  <c r="M27" i="9"/>
  <c r="D12" i="10"/>
  <c r="K27" i="9"/>
  <c r="C12" i="10"/>
  <c r="J27" i="9"/>
  <c r="B12" i="10"/>
  <c r="AG26" i="9"/>
  <c r="AC26" i="9"/>
  <c r="Y26" i="9"/>
  <c r="U26" i="9"/>
  <c r="AG25" i="9"/>
  <c r="AG27" i="9"/>
  <c r="V12" i="10"/>
  <c r="AC25" i="9"/>
  <c r="Y25" i="9"/>
  <c r="U25" i="9"/>
  <c r="U27" i="9"/>
  <c r="J12" i="10"/>
  <c r="AF23" i="9"/>
  <c r="U11" i="10"/>
  <c r="AE23" i="9"/>
  <c r="T11" i="10"/>
  <c r="AD23" i="9"/>
  <c r="S11" i="10"/>
  <c r="AB23" i="9"/>
  <c r="Q11" i="10"/>
  <c r="AA23" i="9"/>
  <c r="P11" i="10"/>
  <c r="Z23" i="9"/>
  <c r="O11" i="10"/>
  <c r="Y21" i="9"/>
  <c r="Y22" i="9"/>
  <c r="Y23" i="9"/>
  <c r="N11" i="10"/>
  <c r="X23" i="9"/>
  <c r="M11" i="10"/>
  <c r="W23" i="9"/>
  <c r="L11" i="10"/>
  <c r="V23" i="9"/>
  <c r="K11" i="10"/>
  <c r="T23" i="9"/>
  <c r="I11" i="10"/>
  <c r="S23" i="9"/>
  <c r="H11" i="10"/>
  <c r="R23" i="9"/>
  <c r="G11" i="10"/>
  <c r="O23" i="9"/>
  <c r="N23" i="9"/>
  <c r="E11" i="10"/>
  <c r="M23" i="9"/>
  <c r="D11" i="10"/>
  <c r="K23" i="9"/>
  <c r="C11" i="10"/>
  <c r="J23" i="9"/>
  <c r="B11" i="10"/>
  <c r="AG22" i="9"/>
  <c r="AC22" i="9"/>
  <c r="U22" i="9"/>
  <c r="AG21" i="9"/>
  <c r="AG23" i="9"/>
  <c r="V11" i="10"/>
  <c r="AC21" i="9"/>
  <c r="U21" i="9"/>
  <c r="U23" i="9"/>
  <c r="J11" i="10"/>
  <c r="AF19" i="9"/>
  <c r="AE19" i="9"/>
  <c r="T10" i="10"/>
  <c r="AD19" i="9"/>
  <c r="S10" i="10"/>
  <c r="AB19" i="9"/>
  <c r="Q10" i="10"/>
  <c r="AA19" i="9"/>
  <c r="P10" i="10"/>
  <c r="Z19" i="9"/>
  <c r="O10" i="10"/>
  <c r="X19" i="9"/>
  <c r="W19" i="9"/>
  <c r="L10" i="10"/>
  <c r="V19" i="9"/>
  <c r="K10" i="10"/>
  <c r="T19" i="9"/>
  <c r="I10" i="10"/>
  <c r="S19" i="9"/>
  <c r="H10" i="10"/>
  <c r="R19" i="9"/>
  <c r="G10" i="10"/>
  <c r="O19" i="9"/>
  <c r="F10" i="10"/>
  <c r="N19" i="9"/>
  <c r="M19" i="9"/>
  <c r="D10" i="10"/>
  <c r="K19" i="9"/>
  <c r="C10" i="10"/>
  <c r="J19" i="9"/>
  <c r="B10" i="10"/>
  <c r="AG18" i="9"/>
  <c r="AC18" i="9"/>
  <c r="Y18" i="9"/>
  <c r="U18" i="9"/>
  <c r="AG17" i="9"/>
  <c r="AC17" i="9"/>
  <c r="Y17" i="9"/>
  <c r="U17" i="9"/>
  <c r="AF15" i="9"/>
  <c r="U9" i="10"/>
  <c r="AE15" i="9"/>
  <c r="T9" i="10"/>
  <c r="AD15" i="9"/>
  <c r="S9" i="10"/>
  <c r="AB15" i="9"/>
  <c r="Q9" i="10"/>
  <c r="AA15" i="9"/>
  <c r="P9" i="10"/>
  <c r="Z15" i="9"/>
  <c r="O9" i="10"/>
  <c r="X15" i="9"/>
  <c r="M9" i="10"/>
  <c r="W15" i="9"/>
  <c r="L9" i="10"/>
  <c r="V15" i="9"/>
  <c r="K9" i="10"/>
  <c r="T15" i="9"/>
  <c r="I9" i="10"/>
  <c r="S15" i="9"/>
  <c r="H9" i="10"/>
  <c r="R15" i="9"/>
  <c r="G9" i="10"/>
  <c r="O15" i="9"/>
  <c r="F9" i="10"/>
  <c r="N15" i="9"/>
  <c r="E9" i="10"/>
  <c r="M15" i="9"/>
  <c r="D9" i="10"/>
  <c r="K15" i="9"/>
  <c r="C9" i="10"/>
  <c r="J15" i="9"/>
  <c r="B9" i="10"/>
  <c r="AG14" i="9"/>
  <c r="AC14" i="9"/>
  <c r="Y14" i="9"/>
  <c r="Y13" i="9"/>
  <c r="Y15" i="9"/>
  <c r="N9" i="10"/>
  <c r="U14" i="9"/>
  <c r="AG13" i="9"/>
  <c r="AC13" i="9"/>
  <c r="AC15" i="9"/>
  <c r="R9" i="10"/>
  <c r="U13" i="9"/>
  <c r="AF11" i="9"/>
  <c r="U8" i="10"/>
  <c r="AE11" i="9"/>
  <c r="T8" i="10"/>
  <c r="AD11" i="9"/>
  <c r="AB11" i="9"/>
  <c r="AA11" i="9"/>
  <c r="Z11" i="9"/>
  <c r="O8" i="10"/>
  <c r="X11" i="9"/>
  <c r="M8" i="10"/>
  <c r="W11" i="9"/>
  <c r="V11" i="9"/>
  <c r="T11" i="9"/>
  <c r="S11" i="9"/>
  <c r="R11" i="9"/>
  <c r="G8" i="10"/>
  <c r="O11" i="9"/>
  <c r="F8" i="10"/>
  <c r="N11" i="9"/>
  <c r="E8" i="10"/>
  <c r="M11" i="9"/>
  <c r="D8" i="10"/>
  <c r="K11" i="9"/>
  <c r="J11" i="9"/>
  <c r="B8" i="10"/>
  <c r="AG10" i="9"/>
  <c r="AC10" i="9"/>
  <c r="Y10" i="9"/>
  <c r="U10" i="9"/>
  <c r="AG9" i="9"/>
  <c r="AG11" i="9"/>
  <c r="V8" i="10"/>
  <c r="AC9" i="9"/>
  <c r="Y9" i="9"/>
  <c r="U9" i="9"/>
  <c r="U11" i="9"/>
  <c r="J8" i="10"/>
  <c r="C18" i="8"/>
  <c r="Y17" i="8"/>
  <c r="A5" i="8"/>
  <c r="A24" i="8"/>
  <c r="A72" i="7"/>
  <c r="AF71" i="7"/>
  <c r="U23" i="8"/>
  <c r="AE71" i="7"/>
  <c r="T23" i="8"/>
  <c r="AD71" i="7"/>
  <c r="S23" i="8"/>
  <c r="AB71" i="7"/>
  <c r="Q23" i="8"/>
  <c r="Z71" i="7"/>
  <c r="O23" i="8"/>
  <c r="X71" i="7"/>
  <c r="M23" i="8"/>
  <c r="W71" i="7"/>
  <c r="L23" i="8"/>
  <c r="V71" i="7"/>
  <c r="K23" i="8"/>
  <c r="I23" i="8"/>
  <c r="H23" i="8"/>
  <c r="R71" i="7"/>
  <c r="G23" i="8"/>
  <c r="O71" i="7"/>
  <c r="F23" i="8"/>
  <c r="N71" i="7"/>
  <c r="E23" i="8"/>
  <c r="M71" i="7"/>
  <c r="D23" i="8"/>
  <c r="C23" i="8"/>
  <c r="B23" i="8"/>
  <c r="R23" i="8"/>
  <c r="J23" i="8"/>
  <c r="AF67" i="7"/>
  <c r="U22" i="8"/>
  <c r="AE67" i="7"/>
  <c r="T22" i="8"/>
  <c r="AD67" i="7"/>
  <c r="S22" i="8"/>
  <c r="AB67" i="7"/>
  <c r="Q22" i="8"/>
  <c r="AA67" i="7"/>
  <c r="P22" i="8"/>
  <c r="Z67" i="7"/>
  <c r="O22" i="8"/>
  <c r="X67" i="7"/>
  <c r="M22" i="8"/>
  <c r="W67" i="7"/>
  <c r="L22" i="8"/>
  <c r="V67" i="7"/>
  <c r="K22" i="8"/>
  <c r="T67" i="7"/>
  <c r="I22" i="8"/>
  <c r="S67" i="7"/>
  <c r="H22" i="8"/>
  <c r="R67" i="7"/>
  <c r="G22" i="8"/>
  <c r="O67" i="7"/>
  <c r="F22" i="8"/>
  <c r="N67" i="7"/>
  <c r="E22" i="8"/>
  <c r="M67" i="7"/>
  <c r="D22" i="8"/>
  <c r="K67" i="7"/>
  <c r="C22" i="8"/>
  <c r="J67" i="7"/>
  <c r="B22" i="8"/>
  <c r="AG66" i="7"/>
  <c r="AC66" i="7"/>
  <c r="Y66" i="7"/>
  <c r="U66" i="7"/>
  <c r="AG65" i="7"/>
  <c r="AC65" i="7"/>
  <c r="AC67" i="7"/>
  <c r="R22" i="8"/>
  <c r="Y65" i="7"/>
  <c r="U65" i="7"/>
  <c r="AF63" i="7"/>
  <c r="U21" i="8"/>
  <c r="AE63" i="7"/>
  <c r="T21" i="8"/>
  <c r="AD63" i="7"/>
  <c r="S21" i="8"/>
  <c r="AB63" i="7"/>
  <c r="Q21" i="8"/>
  <c r="AA63" i="7"/>
  <c r="P21" i="8"/>
  <c r="Z63" i="7"/>
  <c r="O21" i="8"/>
  <c r="X63" i="7"/>
  <c r="M21" i="8"/>
  <c r="W63" i="7"/>
  <c r="L21" i="8"/>
  <c r="V63" i="7"/>
  <c r="K21" i="8"/>
  <c r="T63" i="7"/>
  <c r="I21" i="8"/>
  <c r="S63" i="7"/>
  <c r="H21" i="8"/>
  <c r="R63" i="7"/>
  <c r="G21" i="8"/>
  <c r="O63" i="7"/>
  <c r="F21" i="8"/>
  <c r="N63" i="7"/>
  <c r="E21" i="8"/>
  <c r="M63" i="7"/>
  <c r="D21" i="8"/>
  <c r="K63" i="7"/>
  <c r="C21" i="8"/>
  <c r="J63" i="7"/>
  <c r="B21" i="8"/>
  <c r="AG62" i="7"/>
  <c r="AC62" i="7"/>
  <c r="Y62" i="7"/>
  <c r="U62" i="7"/>
  <c r="AG61" i="7"/>
  <c r="AG63" i="7"/>
  <c r="V21" i="8"/>
  <c r="AC61" i="7"/>
  <c r="AC63" i="7"/>
  <c r="R21" i="8"/>
  <c r="Y61" i="7"/>
  <c r="U61" i="7"/>
  <c r="AF59" i="7"/>
  <c r="U20" i="8"/>
  <c r="AE59" i="7"/>
  <c r="T20" i="8"/>
  <c r="AD59" i="7"/>
  <c r="S20" i="8"/>
  <c r="AB59" i="7"/>
  <c r="Q20" i="8"/>
  <c r="AA59" i="7"/>
  <c r="P20" i="8"/>
  <c r="Z59" i="7"/>
  <c r="O20" i="8"/>
  <c r="X59" i="7"/>
  <c r="M20" i="8"/>
  <c r="W59" i="7"/>
  <c r="L20" i="8"/>
  <c r="V59" i="7"/>
  <c r="K20" i="8"/>
  <c r="T59" i="7"/>
  <c r="I20" i="8"/>
  <c r="S59" i="7"/>
  <c r="H20" i="8"/>
  <c r="R59" i="7"/>
  <c r="G20" i="8"/>
  <c r="O59" i="7"/>
  <c r="F20" i="8"/>
  <c r="N59" i="7"/>
  <c r="E20" i="8"/>
  <c r="M59" i="7"/>
  <c r="D20" i="8"/>
  <c r="K59" i="7"/>
  <c r="C20" i="8"/>
  <c r="J59" i="7"/>
  <c r="B20" i="8"/>
  <c r="AG58" i="7"/>
  <c r="AC58" i="7"/>
  <c r="Y58" i="7"/>
  <c r="U58" i="7"/>
  <c r="AG57" i="7"/>
  <c r="AG59" i="7"/>
  <c r="V20" i="8"/>
  <c r="AC57" i="7"/>
  <c r="Y57" i="7"/>
  <c r="Y59" i="7"/>
  <c r="N20" i="8"/>
  <c r="U57" i="7"/>
  <c r="AF55" i="7"/>
  <c r="U19" i="8"/>
  <c r="AE55" i="7"/>
  <c r="T19" i="8"/>
  <c r="AD55" i="7"/>
  <c r="S19" i="8"/>
  <c r="AB55" i="7"/>
  <c r="Q19" i="8"/>
  <c r="AA55" i="7"/>
  <c r="P19" i="8"/>
  <c r="Z55" i="7"/>
  <c r="O19" i="8"/>
  <c r="X55" i="7"/>
  <c r="M19" i="8"/>
  <c r="W55" i="7"/>
  <c r="L19" i="8"/>
  <c r="V55" i="7"/>
  <c r="K19" i="8"/>
  <c r="T55" i="7"/>
  <c r="I19" i="8"/>
  <c r="S55" i="7"/>
  <c r="H19" i="8"/>
  <c r="R55" i="7"/>
  <c r="G19" i="8"/>
  <c r="O55" i="7"/>
  <c r="F19" i="8"/>
  <c r="N55" i="7"/>
  <c r="E19" i="8"/>
  <c r="M55" i="7"/>
  <c r="D19" i="8"/>
  <c r="K55" i="7"/>
  <c r="C19" i="8"/>
  <c r="J55" i="7"/>
  <c r="B19" i="8"/>
  <c r="AG54" i="7"/>
  <c r="AC54" i="7"/>
  <c r="Y54" i="7"/>
  <c r="U54" i="7"/>
  <c r="AG53" i="7"/>
  <c r="AC53" i="7"/>
  <c r="AC55" i="7"/>
  <c r="R19" i="8"/>
  <c r="Y53" i="7"/>
  <c r="U53" i="7"/>
  <c r="AF51" i="7"/>
  <c r="U18" i="8"/>
  <c r="AE51" i="7"/>
  <c r="T18" i="8"/>
  <c r="AD51" i="7"/>
  <c r="S18" i="8"/>
  <c r="AB51" i="7"/>
  <c r="Q18" i="8"/>
  <c r="AA51" i="7"/>
  <c r="P18" i="8"/>
  <c r="Z51" i="7"/>
  <c r="O18" i="8"/>
  <c r="X51" i="7"/>
  <c r="M18" i="8"/>
  <c r="W51" i="7"/>
  <c r="L18" i="8"/>
  <c r="V51" i="7"/>
  <c r="K18" i="8"/>
  <c r="T51" i="7"/>
  <c r="I18" i="8"/>
  <c r="S51" i="7"/>
  <c r="H18" i="8"/>
  <c r="R51" i="7"/>
  <c r="G18" i="8"/>
  <c r="O51" i="7"/>
  <c r="F18" i="8"/>
  <c r="N51" i="7"/>
  <c r="E18" i="8"/>
  <c r="M51" i="7"/>
  <c r="D18" i="8"/>
  <c r="J51" i="7"/>
  <c r="B18" i="8"/>
  <c r="AG50" i="7"/>
  <c r="AC50" i="7"/>
  <c r="Y50" i="7"/>
  <c r="U50" i="7"/>
  <c r="AG49" i="7"/>
  <c r="AC49" i="7"/>
  <c r="AC51" i="7"/>
  <c r="R18" i="8"/>
  <c r="Y49" i="7"/>
  <c r="U49" i="7"/>
  <c r="U51" i="7"/>
  <c r="J18" i="8"/>
  <c r="AF47" i="7"/>
  <c r="U17" i="8"/>
  <c r="AE47" i="7"/>
  <c r="T17" i="8"/>
  <c r="AD47" i="7"/>
  <c r="S17" i="8"/>
  <c r="AB47" i="7"/>
  <c r="Q17" i="8"/>
  <c r="AA47" i="7"/>
  <c r="P17" i="8"/>
  <c r="Z47" i="7"/>
  <c r="O17" i="8"/>
  <c r="X47" i="7"/>
  <c r="M17" i="8"/>
  <c r="W47" i="7"/>
  <c r="L17" i="8"/>
  <c r="V47" i="7"/>
  <c r="K17" i="8"/>
  <c r="T47" i="7"/>
  <c r="I17" i="8"/>
  <c r="S47" i="7"/>
  <c r="H17" i="8"/>
  <c r="R47" i="7"/>
  <c r="G17" i="8"/>
  <c r="O47" i="7"/>
  <c r="F17" i="8"/>
  <c r="N47" i="7"/>
  <c r="E17" i="8"/>
  <c r="M47" i="7"/>
  <c r="D17" i="8"/>
  <c r="K47" i="7"/>
  <c r="C17" i="8"/>
  <c r="J47" i="7"/>
  <c r="B17" i="8"/>
  <c r="AG46" i="7"/>
  <c r="AC46" i="7"/>
  <c r="Y46" i="7"/>
  <c r="U46" i="7"/>
  <c r="AG45" i="7"/>
  <c r="AC45" i="7"/>
  <c r="Y45" i="7"/>
  <c r="Y47" i="7"/>
  <c r="N17" i="8"/>
  <c r="U45" i="7"/>
  <c r="U47" i="7"/>
  <c r="J17" i="8"/>
  <c r="AF43" i="7"/>
  <c r="U16" i="8"/>
  <c r="AE43" i="7"/>
  <c r="T16" i="8"/>
  <c r="AD43" i="7"/>
  <c r="S16" i="8"/>
  <c r="AB43" i="7"/>
  <c r="Q16" i="8"/>
  <c r="AA43" i="7"/>
  <c r="P16" i="8"/>
  <c r="Z43" i="7"/>
  <c r="O16" i="8"/>
  <c r="X43" i="7"/>
  <c r="M16" i="8"/>
  <c r="W43" i="7"/>
  <c r="L16" i="8"/>
  <c r="V43" i="7"/>
  <c r="K16" i="8"/>
  <c r="T43" i="7"/>
  <c r="I16" i="8"/>
  <c r="S43" i="7"/>
  <c r="H16" i="8"/>
  <c r="R43" i="7"/>
  <c r="G16" i="8"/>
  <c r="O43" i="7"/>
  <c r="F16" i="8"/>
  <c r="N43" i="7"/>
  <c r="E16" i="8"/>
  <c r="M43" i="7"/>
  <c r="D16" i="8"/>
  <c r="K43" i="7"/>
  <c r="C16" i="8"/>
  <c r="J43" i="7"/>
  <c r="B16" i="8"/>
  <c r="AG42" i="7"/>
  <c r="AC42" i="7"/>
  <c r="Y42" i="7"/>
  <c r="U42" i="7"/>
  <c r="AG41" i="7"/>
  <c r="AC41" i="7"/>
  <c r="AC43" i="7"/>
  <c r="R16" i="8"/>
  <c r="Y41" i="7"/>
  <c r="Y43" i="7"/>
  <c r="N16" i="8"/>
  <c r="U41" i="7"/>
  <c r="AF39" i="7"/>
  <c r="U15" i="8"/>
  <c r="AE39" i="7"/>
  <c r="T15" i="8"/>
  <c r="AD39" i="7"/>
  <c r="S15" i="8"/>
  <c r="AB39" i="7"/>
  <c r="Q15" i="8"/>
  <c r="AA39" i="7"/>
  <c r="P15" i="8"/>
  <c r="Z39" i="7"/>
  <c r="O15" i="8"/>
  <c r="X39" i="7"/>
  <c r="M15" i="8"/>
  <c r="W39" i="7"/>
  <c r="L15" i="8"/>
  <c r="V39" i="7"/>
  <c r="K15" i="8"/>
  <c r="T39" i="7"/>
  <c r="I15" i="8"/>
  <c r="S39" i="7"/>
  <c r="H15" i="8"/>
  <c r="R39" i="7"/>
  <c r="G15" i="8"/>
  <c r="O39" i="7"/>
  <c r="F15" i="8"/>
  <c r="N39" i="7"/>
  <c r="E15" i="8"/>
  <c r="M39" i="7"/>
  <c r="D15" i="8"/>
  <c r="K39" i="7"/>
  <c r="C15" i="8"/>
  <c r="J39" i="7"/>
  <c r="B15" i="8"/>
  <c r="AG38" i="7"/>
  <c r="AC38" i="7"/>
  <c r="Y38" i="7"/>
  <c r="U38" i="7"/>
  <c r="AG37" i="7"/>
  <c r="AC37" i="7"/>
  <c r="AC39" i="7"/>
  <c r="R15" i="8"/>
  <c r="Y37" i="7"/>
  <c r="U37" i="7"/>
  <c r="AF35" i="7"/>
  <c r="U14" i="8"/>
  <c r="AE35" i="7"/>
  <c r="T14" i="8"/>
  <c r="AD35" i="7"/>
  <c r="S14" i="8"/>
  <c r="AB35" i="7"/>
  <c r="Q14" i="8"/>
  <c r="AA35" i="7"/>
  <c r="P14" i="8"/>
  <c r="Z35" i="7"/>
  <c r="O14" i="8"/>
  <c r="X35" i="7"/>
  <c r="M14" i="8"/>
  <c r="W35" i="7"/>
  <c r="L14" i="8"/>
  <c r="V35" i="7"/>
  <c r="K14" i="8"/>
  <c r="T35" i="7"/>
  <c r="I14" i="8"/>
  <c r="S35" i="7"/>
  <c r="H14" i="8"/>
  <c r="R35" i="7"/>
  <c r="G14" i="8"/>
  <c r="O35" i="7"/>
  <c r="F14" i="8"/>
  <c r="N35" i="7"/>
  <c r="E14" i="8"/>
  <c r="M35" i="7"/>
  <c r="D14" i="8"/>
  <c r="K35" i="7"/>
  <c r="C14" i="8"/>
  <c r="J35" i="7"/>
  <c r="B14" i="8"/>
  <c r="AG34" i="7"/>
  <c r="AC34" i="7"/>
  <c r="Y34" i="7"/>
  <c r="U34" i="7"/>
  <c r="AG33" i="7"/>
  <c r="AC33" i="7"/>
  <c r="AC35" i="7"/>
  <c r="R14" i="8"/>
  <c r="Y33" i="7"/>
  <c r="U33" i="7"/>
  <c r="AF31" i="7"/>
  <c r="U13" i="8"/>
  <c r="AE31" i="7"/>
  <c r="T13" i="8"/>
  <c r="AD31" i="7"/>
  <c r="S13" i="8"/>
  <c r="AB31" i="7"/>
  <c r="Q13" i="8"/>
  <c r="AA31" i="7"/>
  <c r="P13" i="8"/>
  <c r="Z31" i="7"/>
  <c r="O13" i="8"/>
  <c r="X31" i="7"/>
  <c r="M13" i="8"/>
  <c r="W31" i="7"/>
  <c r="L13" i="8"/>
  <c r="V31" i="7"/>
  <c r="K13" i="8"/>
  <c r="T31" i="7"/>
  <c r="I13" i="8"/>
  <c r="S31" i="7"/>
  <c r="H13" i="8"/>
  <c r="R31" i="7"/>
  <c r="G13" i="8"/>
  <c r="O31" i="7"/>
  <c r="F13" i="8"/>
  <c r="N31" i="7"/>
  <c r="E13" i="8"/>
  <c r="M31" i="7"/>
  <c r="D13" i="8"/>
  <c r="K31" i="7"/>
  <c r="C13" i="8"/>
  <c r="J31" i="7"/>
  <c r="B13" i="8"/>
  <c r="AG30" i="7"/>
  <c r="AC30" i="7"/>
  <c r="Y30" i="7"/>
  <c r="U30" i="7"/>
  <c r="AG29" i="7"/>
  <c r="AC29" i="7"/>
  <c r="Y29" i="7"/>
  <c r="U29" i="7"/>
  <c r="U31" i="7"/>
  <c r="J13" i="8"/>
  <c r="AF27" i="7"/>
  <c r="U12" i="8"/>
  <c r="AE27" i="7"/>
  <c r="T12" i="8"/>
  <c r="AD27" i="7"/>
  <c r="S12" i="8"/>
  <c r="AB27" i="7"/>
  <c r="Q12" i="8"/>
  <c r="AA27" i="7"/>
  <c r="P12" i="8"/>
  <c r="Z27" i="7"/>
  <c r="O12" i="8"/>
  <c r="X27" i="7"/>
  <c r="M12" i="8"/>
  <c r="W27" i="7"/>
  <c r="L12" i="8"/>
  <c r="V27" i="7"/>
  <c r="K12" i="8"/>
  <c r="T27" i="7"/>
  <c r="I12" i="8"/>
  <c r="S27" i="7"/>
  <c r="H12" i="8"/>
  <c r="R27" i="7"/>
  <c r="G12" i="8"/>
  <c r="O27" i="7"/>
  <c r="F12" i="8"/>
  <c r="N27" i="7"/>
  <c r="E12" i="8"/>
  <c r="M27" i="7"/>
  <c r="D12" i="8"/>
  <c r="K27" i="7"/>
  <c r="C12" i="8"/>
  <c r="J27" i="7"/>
  <c r="B12" i="8"/>
  <c r="AG26" i="7"/>
  <c r="AC26" i="7"/>
  <c r="Y26" i="7"/>
  <c r="U26" i="7"/>
  <c r="AG25" i="7"/>
  <c r="AC25" i="7"/>
  <c r="Y25" i="7"/>
  <c r="Y27" i="7"/>
  <c r="N12" i="8"/>
  <c r="U25" i="7"/>
  <c r="U27" i="7"/>
  <c r="J12" i="8"/>
  <c r="AF23" i="7"/>
  <c r="U11" i="8"/>
  <c r="AE23" i="7"/>
  <c r="T11" i="8"/>
  <c r="AD23" i="7"/>
  <c r="S11" i="8"/>
  <c r="AB23" i="7"/>
  <c r="Q11" i="8"/>
  <c r="AA23" i="7"/>
  <c r="P11" i="8"/>
  <c r="Z23" i="7"/>
  <c r="O11" i="8"/>
  <c r="X23" i="7"/>
  <c r="M11" i="8"/>
  <c r="W23" i="7"/>
  <c r="L11" i="8"/>
  <c r="V23" i="7"/>
  <c r="K11" i="8"/>
  <c r="T23" i="7"/>
  <c r="I11" i="8"/>
  <c r="S23" i="7"/>
  <c r="H11" i="8"/>
  <c r="R23" i="7"/>
  <c r="G11" i="8"/>
  <c r="O23" i="7"/>
  <c r="F11" i="8"/>
  <c r="N23" i="7"/>
  <c r="E11" i="8"/>
  <c r="M23" i="7"/>
  <c r="D11" i="8"/>
  <c r="K23" i="7"/>
  <c r="C11" i="8"/>
  <c r="J23" i="7"/>
  <c r="B11" i="8"/>
  <c r="AG22" i="7"/>
  <c r="AC22" i="7"/>
  <c r="Y22" i="7"/>
  <c r="U22" i="7"/>
  <c r="AG21" i="7"/>
  <c r="AC21" i="7"/>
  <c r="AC23" i="7"/>
  <c r="R11" i="8"/>
  <c r="Y21" i="7"/>
  <c r="Y23" i="7"/>
  <c r="N11" i="8"/>
  <c r="U21" i="7"/>
  <c r="AF19" i="7"/>
  <c r="U10" i="8"/>
  <c r="AE19" i="7"/>
  <c r="T10" i="8"/>
  <c r="AD19" i="7"/>
  <c r="S10" i="8"/>
  <c r="AB19" i="7"/>
  <c r="Q10" i="8"/>
  <c r="AA19" i="7"/>
  <c r="P10" i="8"/>
  <c r="Z19" i="7"/>
  <c r="O10" i="8"/>
  <c r="X19" i="7"/>
  <c r="M10" i="8"/>
  <c r="W19" i="7"/>
  <c r="L10" i="8"/>
  <c r="V19" i="7"/>
  <c r="K10" i="8"/>
  <c r="T19" i="7"/>
  <c r="I10" i="8"/>
  <c r="S19" i="7"/>
  <c r="H10" i="8"/>
  <c r="R19" i="7"/>
  <c r="G10" i="8"/>
  <c r="O19" i="7"/>
  <c r="F10" i="8"/>
  <c r="N19" i="7"/>
  <c r="E10" i="8"/>
  <c r="M19" i="7"/>
  <c r="D10" i="8"/>
  <c r="K19" i="7"/>
  <c r="C10" i="8"/>
  <c r="J19" i="7"/>
  <c r="B10" i="8"/>
  <c r="AG18" i="7"/>
  <c r="AC18" i="7"/>
  <c r="Y18" i="7"/>
  <c r="U18" i="7"/>
  <c r="AG17" i="7"/>
  <c r="AC17" i="7"/>
  <c r="Y17" i="7"/>
  <c r="Y19" i="7"/>
  <c r="N10" i="8"/>
  <c r="U17" i="7"/>
  <c r="U19" i="7"/>
  <c r="J10" i="8"/>
  <c r="AF15" i="7"/>
  <c r="U9" i="8"/>
  <c r="AE15" i="7"/>
  <c r="T9" i="8"/>
  <c r="AD15" i="7"/>
  <c r="S9" i="8"/>
  <c r="AB15" i="7"/>
  <c r="Q9" i="8"/>
  <c r="AA15" i="7"/>
  <c r="P9" i="8"/>
  <c r="Z15" i="7"/>
  <c r="O9" i="8"/>
  <c r="X15" i="7"/>
  <c r="M9" i="8"/>
  <c r="W15" i="7"/>
  <c r="L9" i="8"/>
  <c r="V15" i="7"/>
  <c r="K9" i="8"/>
  <c r="T15" i="7"/>
  <c r="I9" i="8"/>
  <c r="S15" i="7"/>
  <c r="H9" i="8"/>
  <c r="R15" i="7"/>
  <c r="G9" i="8"/>
  <c r="O15" i="7"/>
  <c r="F9" i="8"/>
  <c r="N15" i="7"/>
  <c r="E9" i="8"/>
  <c r="M15" i="7"/>
  <c r="D9" i="8"/>
  <c r="K15" i="7"/>
  <c r="C9" i="8"/>
  <c r="J15" i="7"/>
  <c r="B9" i="8"/>
  <c r="AG14" i="7"/>
  <c r="AC14" i="7"/>
  <c r="Y14" i="7"/>
  <c r="U14" i="7"/>
  <c r="AG13" i="7"/>
  <c r="AC13" i="7"/>
  <c r="AC15" i="7"/>
  <c r="R9" i="8"/>
  <c r="Y13" i="7"/>
  <c r="Y15" i="7"/>
  <c r="N9" i="8"/>
  <c r="U13" i="7"/>
  <c r="AF11" i="7"/>
  <c r="U8" i="8"/>
  <c r="AE11" i="7"/>
  <c r="T8" i="8"/>
  <c r="AD11" i="7"/>
  <c r="AB11" i="7"/>
  <c r="Q8" i="8"/>
  <c r="AA11" i="7"/>
  <c r="P8" i="8"/>
  <c r="Z11" i="7"/>
  <c r="O8" i="8"/>
  <c r="X11" i="7"/>
  <c r="M8" i="8"/>
  <c r="W11" i="7"/>
  <c r="L8" i="8"/>
  <c r="V11" i="7"/>
  <c r="T11" i="7"/>
  <c r="I8" i="8"/>
  <c r="S11" i="7"/>
  <c r="H8" i="8"/>
  <c r="R11" i="7"/>
  <c r="G8" i="8"/>
  <c r="O11" i="7"/>
  <c r="F8" i="8"/>
  <c r="N11" i="7"/>
  <c r="E8" i="8"/>
  <c r="M11" i="7"/>
  <c r="D8" i="8"/>
  <c r="K11" i="7"/>
  <c r="J11" i="7"/>
  <c r="B8" i="8"/>
  <c r="AG10" i="7"/>
  <c r="AC10" i="7"/>
  <c r="Y10" i="7"/>
  <c r="U10" i="7"/>
  <c r="AG9" i="7"/>
  <c r="AG11" i="7"/>
  <c r="AC9" i="7"/>
  <c r="AC11" i="7"/>
  <c r="Y9" i="7"/>
  <c r="U9" i="7"/>
  <c r="C18" i="6"/>
  <c r="Y17" i="6"/>
  <c r="A5" i="6"/>
  <c r="A24" i="6"/>
  <c r="A71" i="5"/>
  <c r="AF70" i="5"/>
  <c r="U23" i="6"/>
  <c r="AE70" i="5"/>
  <c r="T23" i="6"/>
  <c r="AD70" i="5"/>
  <c r="S23" i="6"/>
  <c r="AB70" i="5"/>
  <c r="Q23" i="6"/>
  <c r="AA70" i="5"/>
  <c r="P23" i="6"/>
  <c r="Z70" i="5"/>
  <c r="O23" i="6"/>
  <c r="X70" i="5"/>
  <c r="M23" i="6"/>
  <c r="W70" i="5"/>
  <c r="L23" i="6"/>
  <c r="V70" i="5"/>
  <c r="K23" i="6"/>
  <c r="T70" i="5"/>
  <c r="I23" i="6"/>
  <c r="S70" i="5"/>
  <c r="H23" i="6"/>
  <c r="R70" i="5"/>
  <c r="G23" i="6"/>
  <c r="O70" i="5"/>
  <c r="F23" i="6"/>
  <c r="N70" i="5"/>
  <c r="E23" i="6"/>
  <c r="M70" i="5"/>
  <c r="D23" i="6"/>
  <c r="K70" i="5"/>
  <c r="C23" i="6"/>
  <c r="B23" i="6"/>
  <c r="AG69" i="5"/>
  <c r="AG70" i="5"/>
  <c r="V23" i="6"/>
  <c r="AC69" i="5"/>
  <c r="AC70" i="5"/>
  <c r="R23" i="6"/>
  <c r="Y69" i="5"/>
  <c r="Y70" i="5"/>
  <c r="N23" i="6"/>
  <c r="U70" i="5"/>
  <c r="J23" i="6"/>
  <c r="AF67" i="5"/>
  <c r="U22" i="6"/>
  <c r="AE67" i="5"/>
  <c r="T22" i="6"/>
  <c r="AD67" i="5"/>
  <c r="S22" i="6"/>
  <c r="AB67" i="5"/>
  <c r="Q22" i="6"/>
  <c r="AA67" i="5"/>
  <c r="P22" i="6"/>
  <c r="Z67" i="5"/>
  <c r="O22" i="6"/>
  <c r="X67" i="5"/>
  <c r="M22" i="6"/>
  <c r="W67" i="5"/>
  <c r="L22" i="6"/>
  <c r="V67" i="5"/>
  <c r="K22" i="6"/>
  <c r="T67" i="5"/>
  <c r="I22" i="6"/>
  <c r="S67" i="5"/>
  <c r="H22" i="6"/>
  <c r="R67" i="5"/>
  <c r="G22" i="6"/>
  <c r="O67" i="5"/>
  <c r="F22" i="6"/>
  <c r="N67" i="5"/>
  <c r="E22" i="6"/>
  <c r="M67" i="5"/>
  <c r="D22" i="6"/>
  <c r="K67" i="5"/>
  <c r="C22" i="6"/>
  <c r="J67" i="5"/>
  <c r="B22" i="6"/>
  <c r="AG66" i="5"/>
  <c r="AC66" i="5"/>
  <c r="Y66" i="5"/>
  <c r="U66" i="5"/>
  <c r="AG65" i="5"/>
  <c r="AC65" i="5"/>
  <c r="Y65" i="5"/>
  <c r="U65" i="5"/>
  <c r="AF63" i="5"/>
  <c r="U21" i="6"/>
  <c r="AE63" i="5"/>
  <c r="T21" i="6"/>
  <c r="AD63" i="5"/>
  <c r="S21" i="6"/>
  <c r="AB63" i="5"/>
  <c r="Q21" i="6"/>
  <c r="AA63" i="5"/>
  <c r="P21" i="6"/>
  <c r="Z63" i="5"/>
  <c r="O21" i="6"/>
  <c r="X63" i="5"/>
  <c r="M21" i="6"/>
  <c r="W63" i="5"/>
  <c r="L21" i="6"/>
  <c r="V63" i="5"/>
  <c r="K21" i="6"/>
  <c r="T63" i="5"/>
  <c r="I21" i="6"/>
  <c r="S63" i="5"/>
  <c r="H21" i="6"/>
  <c r="R63" i="5"/>
  <c r="G21" i="6"/>
  <c r="O63" i="5"/>
  <c r="F21" i="6"/>
  <c r="N63" i="5"/>
  <c r="E21" i="6"/>
  <c r="M63" i="5"/>
  <c r="D21" i="6"/>
  <c r="K63" i="5"/>
  <c r="C21" i="6"/>
  <c r="J63" i="5"/>
  <c r="B21" i="6"/>
  <c r="AG62" i="5"/>
  <c r="AC62" i="5"/>
  <c r="Y62" i="5"/>
  <c r="U62" i="5"/>
  <c r="AG61" i="5"/>
  <c r="AC61" i="5"/>
  <c r="Y61" i="5"/>
  <c r="U61" i="5"/>
  <c r="AF59" i="5"/>
  <c r="U20" i="6"/>
  <c r="AE59" i="5"/>
  <c r="T20" i="6"/>
  <c r="AD59" i="5"/>
  <c r="S20" i="6"/>
  <c r="AB59" i="5"/>
  <c r="Q20" i="6"/>
  <c r="AA59" i="5"/>
  <c r="P20" i="6"/>
  <c r="Z59" i="5"/>
  <c r="O20" i="6"/>
  <c r="X59" i="5"/>
  <c r="M20" i="6"/>
  <c r="W59" i="5"/>
  <c r="L20" i="6"/>
  <c r="V59" i="5"/>
  <c r="K20" i="6"/>
  <c r="T59" i="5"/>
  <c r="I20" i="6"/>
  <c r="S59" i="5"/>
  <c r="H20" i="6"/>
  <c r="R59" i="5"/>
  <c r="G20" i="6"/>
  <c r="O59" i="5"/>
  <c r="F20" i="6"/>
  <c r="N59" i="5"/>
  <c r="E20" i="6"/>
  <c r="M59" i="5"/>
  <c r="D20" i="6"/>
  <c r="K59" i="5"/>
  <c r="C20" i="6"/>
  <c r="J59" i="5"/>
  <c r="B20" i="6"/>
  <c r="AG58" i="5"/>
  <c r="AC58" i="5"/>
  <c r="Y58" i="5"/>
  <c r="U58" i="5"/>
  <c r="AG57" i="5"/>
  <c r="AC57" i="5"/>
  <c r="Y57" i="5"/>
  <c r="U57" i="5"/>
  <c r="U59" i="5"/>
  <c r="J20" i="6"/>
  <c r="AF55" i="5"/>
  <c r="U19" i="6"/>
  <c r="AE55" i="5"/>
  <c r="T19" i="6"/>
  <c r="AD55" i="5"/>
  <c r="S19" i="6"/>
  <c r="AB55" i="5"/>
  <c r="Q19" i="6"/>
  <c r="AA55" i="5"/>
  <c r="P19" i="6"/>
  <c r="Z55" i="5"/>
  <c r="O19" i="6"/>
  <c r="X55" i="5"/>
  <c r="M19" i="6"/>
  <c r="W55" i="5"/>
  <c r="L19" i="6"/>
  <c r="V55" i="5"/>
  <c r="K19" i="6"/>
  <c r="T55" i="5"/>
  <c r="I19" i="6"/>
  <c r="S55" i="5"/>
  <c r="H19" i="6"/>
  <c r="R55" i="5"/>
  <c r="G19" i="6"/>
  <c r="O55" i="5"/>
  <c r="F19" i="6"/>
  <c r="N55" i="5"/>
  <c r="E19" i="6"/>
  <c r="M55" i="5"/>
  <c r="D19" i="6"/>
  <c r="K55" i="5"/>
  <c r="C19" i="6"/>
  <c r="J55" i="5"/>
  <c r="B19" i="6"/>
  <c r="AG54" i="5"/>
  <c r="AC54" i="5"/>
  <c r="Y54" i="5"/>
  <c r="U54" i="5"/>
  <c r="AG53" i="5"/>
  <c r="AC53" i="5"/>
  <c r="Y53" i="5"/>
  <c r="Y55" i="5"/>
  <c r="N19" i="6"/>
  <c r="U53" i="5"/>
  <c r="U55" i="5"/>
  <c r="J19" i="6"/>
  <c r="AF51" i="5"/>
  <c r="U18" i="6"/>
  <c r="AE51" i="5"/>
  <c r="T18" i="6"/>
  <c r="AD51" i="5"/>
  <c r="S18" i="6"/>
  <c r="AB51" i="5"/>
  <c r="Q18" i="6"/>
  <c r="AA51" i="5"/>
  <c r="P18" i="6"/>
  <c r="Z51" i="5"/>
  <c r="O18" i="6"/>
  <c r="X51" i="5"/>
  <c r="M18" i="6"/>
  <c r="W51" i="5"/>
  <c r="L18" i="6"/>
  <c r="V51" i="5"/>
  <c r="K18" i="6"/>
  <c r="T51" i="5"/>
  <c r="I18" i="6"/>
  <c r="S51" i="5"/>
  <c r="H18" i="6"/>
  <c r="R51" i="5"/>
  <c r="G18" i="6"/>
  <c r="O51" i="5"/>
  <c r="F18" i="6"/>
  <c r="N51" i="5"/>
  <c r="E18" i="6"/>
  <c r="M51" i="5"/>
  <c r="D18" i="6"/>
  <c r="J51" i="5"/>
  <c r="B18" i="6"/>
  <c r="AG50" i="5"/>
  <c r="AC50" i="5"/>
  <c r="Y50" i="5"/>
  <c r="U50" i="5"/>
  <c r="AG49" i="5"/>
  <c r="AC49" i="5"/>
  <c r="Y49" i="5"/>
  <c r="U49" i="5"/>
  <c r="U51" i="5"/>
  <c r="J18" i="6"/>
  <c r="AF47" i="5"/>
  <c r="U17" i="6"/>
  <c r="AE47" i="5"/>
  <c r="T17" i="6"/>
  <c r="AD47" i="5"/>
  <c r="S17" i="6"/>
  <c r="AB47" i="5"/>
  <c r="Q17" i="6"/>
  <c r="AA47" i="5"/>
  <c r="P17" i="6"/>
  <c r="Z47" i="5"/>
  <c r="O17" i="6"/>
  <c r="X47" i="5"/>
  <c r="M17" i="6"/>
  <c r="W47" i="5"/>
  <c r="L17" i="6"/>
  <c r="V47" i="5"/>
  <c r="K17" i="6"/>
  <c r="T47" i="5"/>
  <c r="I17" i="6"/>
  <c r="S47" i="5"/>
  <c r="H17" i="6"/>
  <c r="R47" i="5"/>
  <c r="G17" i="6"/>
  <c r="O47" i="5"/>
  <c r="F17" i="6"/>
  <c r="N47" i="5"/>
  <c r="E17" i="6"/>
  <c r="M47" i="5"/>
  <c r="D17" i="6"/>
  <c r="K47" i="5"/>
  <c r="C17" i="6"/>
  <c r="J47" i="5"/>
  <c r="B17" i="6"/>
  <c r="AG46" i="5"/>
  <c r="AC46" i="5"/>
  <c r="Y46" i="5"/>
  <c r="U46" i="5"/>
  <c r="AG45" i="5"/>
  <c r="AC45" i="5"/>
  <c r="AC47" i="5"/>
  <c r="R17" i="6"/>
  <c r="Y45" i="5"/>
  <c r="Y47" i="5"/>
  <c r="N17" i="6"/>
  <c r="U45" i="5"/>
  <c r="AF43" i="5"/>
  <c r="U16" i="6"/>
  <c r="AE43" i="5"/>
  <c r="T16" i="6"/>
  <c r="AD43" i="5"/>
  <c r="S16" i="6"/>
  <c r="AB43" i="5"/>
  <c r="Q16" i="6"/>
  <c r="AA43" i="5"/>
  <c r="P16" i="6"/>
  <c r="Z43" i="5"/>
  <c r="O16" i="6"/>
  <c r="X43" i="5"/>
  <c r="M16" i="6"/>
  <c r="W43" i="5"/>
  <c r="L16" i="6"/>
  <c r="V43" i="5"/>
  <c r="K16" i="6"/>
  <c r="T43" i="5"/>
  <c r="I16" i="6"/>
  <c r="S43" i="5"/>
  <c r="H16" i="6"/>
  <c r="R43" i="5"/>
  <c r="G16" i="6"/>
  <c r="O43" i="5"/>
  <c r="F16" i="6"/>
  <c r="N43" i="5"/>
  <c r="E16" i="6"/>
  <c r="M43" i="5"/>
  <c r="D16" i="6"/>
  <c r="K43" i="5"/>
  <c r="C16" i="6"/>
  <c r="J43" i="5"/>
  <c r="B16" i="6"/>
  <c r="AG42" i="5"/>
  <c r="AC42" i="5"/>
  <c r="Y42" i="5"/>
  <c r="U42" i="5"/>
  <c r="AG41" i="5"/>
  <c r="AG43" i="5"/>
  <c r="V16" i="6"/>
  <c r="AC41" i="5"/>
  <c r="Y41" i="5"/>
  <c r="U41" i="5"/>
  <c r="AF39" i="5"/>
  <c r="U15" i="6"/>
  <c r="AE39" i="5"/>
  <c r="T15" i="6"/>
  <c r="AD39" i="5"/>
  <c r="S15" i="6"/>
  <c r="AB39" i="5"/>
  <c r="Q15" i="6"/>
  <c r="AA39" i="5"/>
  <c r="P15" i="6"/>
  <c r="Z39" i="5"/>
  <c r="O15" i="6"/>
  <c r="X39" i="5"/>
  <c r="M15" i="6"/>
  <c r="W39" i="5"/>
  <c r="L15" i="6"/>
  <c r="V39" i="5"/>
  <c r="K15" i="6"/>
  <c r="T39" i="5"/>
  <c r="I15" i="6"/>
  <c r="S39" i="5"/>
  <c r="H15" i="6"/>
  <c r="R39" i="5"/>
  <c r="G15" i="6"/>
  <c r="O39" i="5"/>
  <c r="F15" i="6"/>
  <c r="N39" i="5"/>
  <c r="E15" i="6"/>
  <c r="M39" i="5"/>
  <c r="D15" i="6"/>
  <c r="K39" i="5"/>
  <c r="C15" i="6"/>
  <c r="J39" i="5"/>
  <c r="B15" i="6"/>
  <c r="AG38" i="5"/>
  <c r="AC38" i="5"/>
  <c r="Y38" i="5"/>
  <c r="U38" i="5"/>
  <c r="AG37" i="5"/>
  <c r="AG39" i="5"/>
  <c r="V15" i="6"/>
  <c r="AC37" i="5"/>
  <c r="Y37" i="5"/>
  <c r="U37" i="5"/>
  <c r="AF35" i="5"/>
  <c r="U14" i="6"/>
  <c r="AE35" i="5"/>
  <c r="T14" i="6"/>
  <c r="AD35" i="5"/>
  <c r="S14" i="6"/>
  <c r="AB35" i="5"/>
  <c r="Q14" i="6"/>
  <c r="AA35" i="5"/>
  <c r="P14" i="6"/>
  <c r="Z35" i="5"/>
  <c r="O14" i="6"/>
  <c r="X35" i="5"/>
  <c r="M14" i="6"/>
  <c r="W35" i="5"/>
  <c r="L14" i="6"/>
  <c r="V35" i="5"/>
  <c r="K14" i="6"/>
  <c r="T35" i="5"/>
  <c r="I14" i="6"/>
  <c r="S35" i="5"/>
  <c r="H14" i="6"/>
  <c r="R35" i="5"/>
  <c r="G14" i="6"/>
  <c r="O35" i="5"/>
  <c r="F14" i="6"/>
  <c r="N35" i="5"/>
  <c r="E14" i="6"/>
  <c r="M35" i="5"/>
  <c r="D14" i="6"/>
  <c r="K35" i="5"/>
  <c r="C14" i="6"/>
  <c r="J35" i="5"/>
  <c r="B14" i="6"/>
  <c r="AG34" i="5"/>
  <c r="AC34" i="5"/>
  <c r="Y34" i="5"/>
  <c r="U34" i="5"/>
  <c r="AG33" i="5"/>
  <c r="AG35" i="5"/>
  <c r="V14" i="6"/>
  <c r="AC33" i="5"/>
  <c r="Y33" i="5"/>
  <c r="U33" i="5"/>
  <c r="AF31" i="5"/>
  <c r="U13" i="6"/>
  <c r="AE31" i="5"/>
  <c r="T13" i="6"/>
  <c r="AD31" i="5"/>
  <c r="S13" i="6"/>
  <c r="AB31" i="5"/>
  <c r="Q13" i="6"/>
  <c r="AA31" i="5"/>
  <c r="P13" i="6"/>
  <c r="Z31" i="5"/>
  <c r="O13" i="6"/>
  <c r="X31" i="5"/>
  <c r="M13" i="6"/>
  <c r="W31" i="5"/>
  <c r="L13" i="6"/>
  <c r="V31" i="5"/>
  <c r="K13" i="6"/>
  <c r="T31" i="5"/>
  <c r="I13" i="6"/>
  <c r="S31" i="5"/>
  <c r="H13" i="6"/>
  <c r="R31" i="5"/>
  <c r="G13" i="6"/>
  <c r="O31" i="5"/>
  <c r="F13" i="6"/>
  <c r="N31" i="5"/>
  <c r="E13" i="6"/>
  <c r="M31" i="5"/>
  <c r="D13" i="6"/>
  <c r="K31" i="5"/>
  <c r="C13" i="6"/>
  <c r="J31" i="5"/>
  <c r="B13" i="6"/>
  <c r="AG30" i="5"/>
  <c r="AC30" i="5"/>
  <c r="Y30" i="5"/>
  <c r="U30" i="5"/>
  <c r="AG29" i="5"/>
  <c r="AC29" i="5"/>
  <c r="Y29" i="5"/>
  <c r="U29" i="5"/>
  <c r="AF27" i="5"/>
  <c r="U12" i="6"/>
  <c r="AE27" i="5"/>
  <c r="T12" i="6"/>
  <c r="AD27" i="5"/>
  <c r="S12" i="6"/>
  <c r="AB27" i="5"/>
  <c r="Q12" i="6"/>
  <c r="AA27" i="5"/>
  <c r="P12" i="6"/>
  <c r="Z27" i="5"/>
  <c r="O12" i="6"/>
  <c r="X27" i="5"/>
  <c r="M12" i="6"/>
  <c r="W27" i="5"/>
  <c r="L12" i="6"/>
  <c r="V27" i="5"/>
  <c r="K12" i="6"/>
  <c r="T27" i="5"/>
  <c r="I12" i="6"/>
  <c r="S27" i="5"/>
  <c r="H12" i="6"/>
  <c r="R27" i="5"/>
  <c r="G12" i="6"/>
  <c r="O27" i="5"/>
  <c r="F12" i="6"/>
  <c r="N27" i="5"/>
  <c r="E12" i="6"/>
  <c r="M27" i="5"/>
  <c r="D12" i="6"/>
  <c r="K27" i="5"/>
  <c r="C12" i="6"/>
  <c r="J27" i="5"/>
  <c r="B12" i="6"/>
  <c r="AG26" i="5"/>
  <c r="AC26" i="5"/>
  <c r="Y26" i="5"/>
  <c r="U26" i="5"/>
  <c r="AG25" i="5"/>
  <c r="AC25" i="5"/>
  <c r="Y25" i="5"/>
  <c r="U25" i="5"/>
  <c r="AF23" i="5"/>
  <c r="U11" i="6"/>
  <c r="AE23" i="5"/>
  <c r="T11" i="6"/>
  <c r="AD23" i="5"/>
  <c r="S11" i="6"/>
  <c r="AB23" i="5"/>
  <c r="Q11" i="6"/>
  <c r="AA23" i="5"/>
  <c r="P11" i="6"/>
  <c r="Z23" i="5"/>
  <c r="O11" i="6"/>
  <c r="X23" i="5"/>
  <c r="M11" i="6"/>
  <c r="W23" i="5"/>
  <c r="L11" i="6"/>
  <c r="V23" i="5"/>
  <c r="T23" i="5"/>
  <c r="I11" i="6"/>
  <c r="S23" i="5"/>
  <c r="H11" i="6"/>
  <c r="R23" i="5"/>
  <c r="G11" i="6"/>
  <c r="O23" i="5"/>
  <c r="F11" i="6"/>
  <c r="N23" i="5"/>
  <c r="E11" i="6"/>
  <c r="M23" i="5"/>
  <c r="K23" i="5"/>
  <c r="C11" i="6"/>
  <c r="J23" i="5"/>
  <c r="B11" i="6"/>
  <c r="AG22" i="5"/>
  <c r="AC22" i="5"/>
  <c r="Y22" i="5"/>
  <c r="U22" i="5"/>
  <c r="AG21" i="5"/>
  <c r="AC21" i="5"/>
  <c r="Y21" i="5"/>
  <c r="U21" i="5"/>
  <c r="AF19" i="5"/>
  <c r="U10" i="6"/>
  <c r="AE19" i="5"/>
  <c r="T10" i="6"/>
  <c r="AD19" i="5"/>
  <c r="S10" i="6"/>
  <c r="AB19" i="5"/>
  <c r="Q10" i="6"/>
  <c r="AA19" i="5"/>
  <c r="P10" i="6"/>
  <c r="Z19" i="5"/>
  <c r="O10" i="6"/>
  <c r="X19" i="5"/>
  <c r="M10" i="6"/>
  <c r="W19" i="5"/>
  <c r="L10" i="6"/>
  <c r="V19" i="5"/>
  <c r="K10" i="6"/>
  <c r="T19" i="5"/>
  <c r="I10" i="6"/>
  <c r="S19" i="5"/>
  <c r="H10" i="6"/>
  <c r="R19" i="5"/>
  <c r="G10" i="6"/>
  <c r="O19" i="5"/>
  <c r="F10" i="6"/>
  <c r="N19" i="5"/>
  <c r="E10" i="6"/>
  <c r="M19" i="5"/>
  <c r="D10" i="6"/>
  <c r="K19" i="5"/>
  <c r="C10" i="6"/>
  <c r="J19" i="5"/>
  <c r="B10" i="6"/>
  <c r="AG18" i="5"/>
  <c r="AC18" i="5"/>
  <c r="Y18" i="5"/>
  <c r="U18" i="5"/>
  <c r="AG17" i="5"/>
  <c r="AC17" i="5"/>
  <c r="Y17" i="5"/>
  <c r="U17" i="5"/>
  <c r="AF15" i="5"/>
  <c r="U9" i="6"/>
  <c r="AE15" i="5"/>
  <c r="T9" i="6"/>
  <c r="AD15" i="5"/>
  <c r="S9" i="6"/>
  <c r="AB15" i="5"/>
  <c r="Q9" i="6"/>
  <c r="AA15" i="5"/>
  <c r="P9" i="6"/>
  <c r="Z15" i="5"/>
  <c r="O9" i="6"/>
  <c r="X15" i="5"/>
  <c r="M9" i="6"/>
  <c r="W15" i="5"/>
  <c r="L9" i="6"/>
  <c r="V15" i="5"/>
  <c r="K9" i="6"/>
  <c r="T15" i="5"/>
  <c r="I9" i="6"/>
  <c r="S15" i="5"/>
  <c r="H9" i="6"/>
  <c r="R15" i="5"/>
  <c r="G9" i="6"/>
  <c r="O15" i="5"/>
  <c r="F9" i="6"/>
  <c r="N15" i="5"/>
  <c r="E9" i="6"/>
  <c r="M15" i="5"/>
  <c r="D9" i="6"/>
  <c r="K15" i="5"/>
  <c r="C9" i="6"/>
  <c r="J15" i="5"/>
  <c r="B9" i="6"/>
  <c r="AG14" i="5"/>
  <c r="AC14" i="5"/>
  <c r="Y14" i="5"/>
  <c r="U14" i="5"/>
  <c r="AG13" i="5"/>
  <c r="AC13" i="5"/>
  <c r="AC15" i="5"/>
  <c r="R9" i="6"/>
  <c r="Y13" i="5"/>
  <c r="U13" i="5"/>
  <c r="AF11" i="5"/>
  <c r="U8" i="6"/>
  <c r="AE11" i="5"/>
  <c r="T8" i="6"/>
  <c r="AD11" i="5"/>
  <c r="S8" i="6"/>
  <c r="AB11" i="5"/>
  <c r="AA11" i="5"/>
  <c r="P8" i="6"/>
  <c r="Z11" i="5"/>
  <c r="O8" i="6"/>
  <c r="X11" i="5"/>
  <c r="M8" i="6"/>
  <c r="W11" i="5"/>
  <c r="L8" i="6"/>
  <c r="V11" i="5"/>
  <c r="K8" i="6"/>
  <c r="T11" i="5"/>
  <c r="S11" i="5"/>
  <c r="H8" i="6"/>
  <c r="R11" i="5"/>
  <c r="G8" i="6"/>
  <c r="O11" i="5"/>
  <c r="F8" i="6"/>
  <c r="N11" i="5"/>
  <c r="E8" i="6"/>
  <c r="M11" i="5"/>
  <c r="D8" i="6"/>
  <c r="K11" i="5"/>
  <c r="C8" i="6"/>
  <c r="J11" i="5"/>
  <c r="B8" i="6"/>
  <c r="AG10" i="5"/>
  <c r="AC10" i="5"/>
  <c r="Y10" i="5"/>
  <c r="U10" i="5"/>
  <c r="AG9" i="5"/>
  <c r="AC9" i="5"/>
  <c r="Y9" i="5"/>
  <c r="U9" i="5"/>
  <c r="C18" i="4"/>
  <c r="Y17" i="4"/>
  <c r="A5" i="4"/>
  <c r="A24" i="4"/>
  <c r="A71" i="3"/>
  <c r="AF70" i="3"/>
  <c r="U23" i="4"/>
  <c r="AE70" i="3"/>
  <c r="T23" i="4"/>
  <c r="AD70" i="3"/>
  <c r="S23" i="4"/>
  <c r="AB70" i="3"/>
  <c r="Q23" i="4"/>
  <c r="AA70" i="3"/>
  <c r="P23" i="4"/>
  <c r="Z70" i="3"/>
  <c r="O23" i="4"/>
  <c r="X70" i="3"/>
  <c r="M23" i="4"/>
  <c r="W70" i="3"/>
  <c r="L23" i="4"/>
  <c r="V70" i="3"/>
  <c r="K23" i="4"/>
  <c r="T70" i="3"/>
  <c r="I23" i="4"/>
  <c r="S70" i="3"/>
  <c r="H23" i="4"/>
  <c r="R70" i="3"/>
  <c r="G23" i="4"/>
  <c r="O70" i="3"/>
  <c r="F23" i="4"/>
  <c r="N70" i="3"/>
  <c r="E23" i="4"/>
  <c r="M70" i="3"/>
  <c r="D23" i="4"/>
  <c r="K70" i="3"/>
  <c r="C23" i="4"/>
  <c r="B23" i="4"/>
  <c r="AG69" i="3"/>
  <c r="AG70" i="3"/>
  <c r="V23" i="4"/>
  <c r="AC69" i="3"/>
  <c r="AC70" i="3"/>
  <c r="R23" i="4"/>
  <c r="Y69" i="3"/>
  <c r="Y70" i="3"/>
  <c r="N23" i="4"/>
  <c r="U69" i="3"/>
  <c r="U70" i="3"/>
  <c r="J23" i="4"/>
  <c r="AF67" i="3"/>
  <c r="U22" i="4"/>
  <c r="AE67" i="3"/>
  <c r="T22" i="4"/>
  <c r="AD67" i="3"/>
  <c r="S22" i="4"/>
  <c r="AB67" i="3"/>
  <c r="Q22" i="4"/>
  <c r="AA67" i="3"/>
  <c r="P22" i="4"/>
  <c r="Z67" i="3"/>
  <c r="O22" i="4"/>
  <c r="X67" i="3"/>
  <c r="M22" i="4"/>
  <c r="W67" i="3"/>
  <c r="L22" i="4"/>
  <c r="V67" i="3"/>
  <c r="K22" i="4"/>
  <c r="T67" i="3"/>
  <c r="I22" i="4"/>
  <c r="S67" i="3"/>
  <c r="H22" i="4"/>
  <c r="R67" i="3"/>
  <c r="G22" i="4"/>
  <c r="O67" i="3"/>
  <c r="F22" i="4"/>
  <c r="N67" i="3"/>
  <c r="E22" i="4"/>
  <c r="M67" i="3"/>
  <c r="D22" i="4"/>
  <c r="K67" i="3"/>
  <c r="C22" i="4"/>
  <c r="J67" i="3"/>
  <c r="B22" i="4"/>
  <c r="AG66" i="3"/>
  <c r="AC66" i="3"/>
  <c r="Y66" i="3"/>
  <c r="U66" i="3"/>
  <c r="AG65" i="3"/>
  <c r="AC65" i="3"/>
  <c r="Y65" i="3"/>
  <c r="U65" i="3"/>
  <c r="AF63" i="3"/>
  <c r="U21" i="4"/>
  <c r="AE63" i="3"/>
  <c r="T21" i="4"/>
  <c r="AD63" i="3"/>
  <c r="S21" i="4"/>
  <c r="AB63" i="3"/>
  <c r="Q21" i="4"/>
  <c r="AA63" i="3"/>
  <c r="P21" i="4"/>
  <c r="Z63" i="3"/>
  <c r="O21" i="4"/>
  <c r="X63" i="3"/>
  <c r="M21" i="4"/>
  <c r="W63" i="3"/>
  <c r="L21" i="4"/>
  <c r="V63" i="3"/>
  <c r="K21" i="4"/>
  <c r="T63" i="3"/>
  <c r="I21" i="4"/>
  <c r="S63" i="3"/>
  <c r="H21" i="4"/>
  <c r="R63" i="3"/>
  <c r="G21" i="4"/>
  <c r="O63" i="3"/>
  <c r="F21" i="4"/>
  <c r="N63" i="3"/>
  <c r="E21" i="4"/>
  <c r="M63" i="3"/>
  <c r="D21" i="4"/>
  <c r="K63" i="3"/>
  <c r="C21" i="4"/>
  <c r="J63" i="3"/>
  <c r="B21" i="4"/>
  <c r="AG62" i="3"/>
  <c r="AC62" i="3"/>
  <c r="Y62" i="3"/>
  <c r="U62" i="3"/>
  <c r="AG61" i="3"/>
  <c r="AC61" i="3"/>
  <c r="Y61" i="3"/>
  <c r="U61" i="3"/>
  <c r="AF59" i="3"/>
  <c r="U20" i="4"/>
  <c r="AE59" i="3"/>
  <c r="T20" i="4"/>
  <c r="AD59" i="3"/>
  <c r="S20" i="4"/>
  <c r="AB59" i="3"/>
  <c r="Q20" i="4"/>
  <c r="AA59" i="3"/>
  <c r="P20" i="4"/>
  <c r="Z59" i="3"/>
  <c r="O20" i="4"/>
  <c r="X59" i="3"/>
  <c r="M20" i="4"/>
  <c r="W59" i="3"/>
  <c r="L20" i="4"/>
  <c r="V59" i="3"/>
  <c r="K20" i="4"/>
  <c r="T59" i="3"/>
  <c r="I20" i="4"/>
  <c r="S59" i="3"/>
  <c r="H20" i="4"/>
  <c r="R59" i="3"/>
  <c r="G20" i="4"/>
  <c r="O59" i="3"/>
  <c r="F20" i="4"/>
  <c r="N59" i="3"/>
  <c r="E20" i="4"/>
  <c r="M59" i="3"/>
  <c r="D20" i="4"/>
  <c r="K59" i="3"/>
  <c r="C20" i="4"/>
  <c r="J59" i="3"/>
  <c r="B20" i="4"/>
  <c r="AG58" i="3"/>
  <c r="AC58" i="3"/>
  <c r="Y58" i="3"/>
  <c r="U58" i="3"/>
  <c r="AG57" i="3"/>
  <c r="AC57" i="3"/>
  <c r="Y57" i="3"/>
  <c r="U57" i="3"/>
  <c r="AF55" i="3"/>
  <c r="U19" i="4"/>
  <c r="AE55" i="3"/>
  <c r="T19" i="4"/>
  <c r="AD55" i="3"/>
  <c r="S19" i="4"/>
  <c r="AB55" i="3"/>
  <c r="Q19" i="4"/>
  <c r="AA55" i="3"/>
  <c r="P19" i="4"/>
  <c r="Z55" i="3"/>
  <c r="O19" i="4"/>
  <c r="X55" i="3"/>
  <c r="M19" i="4"/>
  <c r="W55" i="3"/>
  <c r="L19" i="4"/>
  <c r="V55" i="3"/>
  <c r="K19" i="4"/>
  <c r="T55" i="3"/>
  <c r="I19" i="4"/>
  <c r="S55" i="3"/>
  <c r="H19" i="4"/>
  <c r="R55" i="3"/>
  <c r="G19" i="4"/>
  <c r="O55" i="3"/>
  <c r="F19" i="4"/>
  <c r="N55" i="3"/>
  <c r="E19" i="4"/>
  <c r="M55" i="3"/>
  <c r="D19" i="4"/>
  <c r="K55" i="3"/>
  <c r="C19" i="4"/>
  <c r="J55" i="3"/>
  <c r="B19" i="4"/>
  <c r="AG54" i="3"/>
  <c r="AC54" i="3"/>
  <c r="Y54" i="3"/>
  <c r="U54" i="3"/>
  <c r="AG53" i="3"/>
  <c r="AG55" i="3"/>
  <c r="V19" i="4"/>
  <c r="AC53" i="3"/>
  <c r="Y53" i="3"/>
  <c r="U53" i="3"/>
  <c r="AF51" i="3"/>
  <c r="U18" i="4"/>
  <c r="AE51" i="3"/>
  <c r="T18" i="4"/>
  <c r="AD51" i="3"/>
  <c r="S18" i="4"/>
  <c r="AB51" i="3"/>
  <c r="Q18" i="4"/>
  <c r="AA51" i="3"/>
  <c r="P18" i="4"/>
  <c r="Z51" i="3"/>
  <c r="O18" i="4"/>
  <c r="X51" i="3"/>
  <c r="M18" i="4"/>
  <c r="W51" i="3"/>
  <c r="L18" i="4"/>
  <c r="V51" i="3"/>
  <c r="K18" i="4"/>
  <c r="T51" i="3"/>
  <c r="I18" i="4"/>
  <c r="S51" i="3"/>
  <c r="H18" i="4"/>
  <c r="R51" i="3"/>
  <c r="G18" i="4"/>
  <c r="O51" i="3"/>
  <c r="F18" i="4"/>
  <c r="N51" i="3"/>
  <c r="E18" i="4"/>
  <c r="M51" i="3"/>
  <c r="D18" i="4"/>
  <c r="J51" i="3"/>
  <c r="B18" i="4"/>
  <c r="AG50" i="3"/>
  <c r="AC50" i="3"/>
  <c r="Y50" i="3"/>
  <c r="U50" i="3"/>
  <c r="AG49" i="3"/>
  <c r="AC49" i="3"/>
  <c r="Y49" i="3"/>
  <c r="U49" i="3"/>
  <c r="AF47" i="3"/>
  <c r="U17" i="4"/>
  <c r="AE47" i="3"/>
  <c r="T17" i="4"/>
  <c r="AD47" i="3"/>
  <c r="S17" i="4"/>
  <c r="AB47" i="3"/>
  <c r="Q17" i="4"/>
  <c r="AA47" i="3"/>
  <c r="P17" i="4"/>
  <c r="Z47" i="3"/>
  <c r="O17" i="4"/>
  <c r="X47" i="3"/>
  <c r="M17" i="4"/>
  <c r="W47" i="3"/>
  <c r="L17" i="4"/>
  <c r="V47" i="3"/>
  <c r="K17" i="4"/>
  <c r="T47" i="3"/>
  <c r="I17" i="4"/>
  <c r="S47" i="3"/>
  <c r="H17" i="4"/>
  <c r="R47" i="3"/>
  <c r="G17" i="4"/>
  <c r="O47" i="3"/>
  <c r="F17" i="4"/>
  <c r="N47" i="3"/>
  <c r="E17" i="4"/>
  <c r="M47" i="3"/>
  <c r="D17" i="4"/>
  <c r="K47" i="3"/>
  <c r="C17" i="4"/>
  <c r="J47" i="3"/>
  <c r="B17" i="4"/>
  <c r="AG46" i="3"/>
  <c r="AC46" i="3"/>
  <c r="Y46" i="3"/>
  <c r="U46" i="3"/>
  <c r="AG45" i="3"/>
  <c r="AC45" i="3"/>
  <c r="Y45" i="3"/>
  <c r="U45" i="3"/>
  <c r="AF43" i="3"/>
  <c r="U16" i="4"/>
  <c r="AE43" i="3"/>
  <c r="T16" i="4"/>
  <c r="AD43" i="3"/>
  <c r="S16" i="4"/>
  <c r="AB43" i="3"/>
  <c r="Q16" i="4"/>
  <c r="AA43" i="3"/>
  <c r="P16" i="4"/>
  <c r="Z43" i="3"/>
  <c r="O16" i="4"/>
  <c r="X43" i="3"/>
  <c r="M16" i="4"/>
  <c r="W43" i="3"/>
  <c r="L16" i="4"/>
  <c r="V43" i="3"/>
  <c r="K16" i="4"/>
  <c r="T43" i="3"/>
  <c r="I16" i="4"/>
  <c r="S43" i="3"/>
  <c r="H16" i="4"/>
  <c r="R43" i="3"/>
  <c r="G16" i="4"/>
  <c r="O43" i="3"/>
  <c r="F16" i="4"/>
  <c r="N43" i="3"/>
  <c r="E16" i="4"/>
  <c r="M43" i="3"/>
  <c r="D16" i="4"/>
  <c r="K43" i="3"/>
  <c r="C16" i="4"/>
  <c r="J43" i="3"/>
  <c r="B16" i="4"/>
  <c r="AG42" i="3"/>
  <c r="AC42" i="3"/>
  <c r="Y42" i="3"/>
  <c r="U42" i="3"/>
  <c r="AG41" i="3"/>
  <c r="AC41" i="3"/>
  <c r="Y41" i="3"/>
  <c r="U41" i="3"/>
  <c r="AF39" i="3"/>
  <c r="U15" i="4"/>
  <c r="AE39" i="3"/>
  <c r="T15" i="4"/>
  <c r="AD39" i="3"/>
  <c r="S15" i="4"/>
  <c r="AB39" i="3"/>
  <c r="Q15" i="4"/>
  <c r="AA39" i="3"/>
  <c r="P15" i="4"/>
  <c r="Z39" i="3"/>
  <c r="O15" i="4"/>
  <c r="X39" i="3"/>
  <c r="M15" i="4"/>
  <c r="W39" i="3"/>
  <c r="L15" i="4"/>
  <c r="V39" i="3"/>
  <c r="K15" i="4"/>
  <c r="T39" i="3"/>
  <c r="I15" i="4"/>
  <c r="S39" i="3"/>
  <c r="H15" i="4"/>
  <c r="R39" i="3"/>
  <c r="G15" i="4"/>
  <c r="O39" i="3"/>
  <c r="F15" i="4"/>
  <c r="N39" i="3"/>
  <c r="E15" i="4"/>
  <c r="M39" i="3"/>
  <c r="D15" i="4"/>
  <c r="K39" i="3"/>
  <c r="C15" i="4"/>
  <c r="J39" i="3"/>
  <c r="B15" i="4"/>
  <c r="AG38" i="3"/>
  <c r="AC38" i="3"/>
  <c r="Y38" i="3"/>
  <c r="U38" i="3"/>
  <c r="AG37" i="3"/>
  <c r="AC37" i="3"/>
  <c r="Y37" i="3"/>
  <c r="U37" i="3"/>
  <c r="AF35" i="3"/>
  <c r="U14" i="4"/>
  <c r="AE35" i="3"/>
  <c r="T14" i="4"/>
  <c r="AD35" i="3"/>
  <c r="S14" i="4"/>
  <c r="AB35" i="3"/>
  <c r="Q14" i="4"/>
  <c r="AA35" i="3"/>
  <c r="P14" i="4"/>
  <c r="Z35" i="3"/>
  <c r="O14" i="4"/>
  <c r="X35" i="3"/>
  <c r="M14" i="4"/>
  <c r="W35" i="3"/>
  <c r="L14" i="4"/>
  <c r="V35" i="3"/>
  <c r="K14" i="4"/>
  <c r="T35" i="3"/>
  <c r="I14" i="4"/>
  <c r="S35" i="3"/>
  <c r="H14" i="4"/>
  <c r="R35" i="3"/>
  <c r="G14" i="4"/>
  <c r="O35" i="3"/>
  <c r="F14" i="4"/>
  <c r="N35" i="3"/>
  <c r="E14" i="4"/>
  <c r="M35" i="3"/>
  <c r="D14" i="4"/>
  <c r="K35" i="3"/>
  <c r="C14" i="4"/>
  <c r="J35" i="3"/>
  <c r="B14" i="4"/>
  <c r="AG34" i="3"/>
  <c r="AC34" i="3"/>
  <c r="Y34" i="3"/>
  <c r="U34" i="3"/>
  <c r="AG33" i="3"/>
  <c r="AC33" i="3"/>
  <c r="Y33" i="3"/>
  <c r="U33" i="3"/>
  <c r="AF31" i="3"/>
  <c r="U13" i="4"/>
  <c r="AE31" i="3"/>
  <c r="T13" i="4"/>
  <c r="AD31" i="3"/>
  <c r="S13" i="4"/>
  <c r="AB31" i="3"/>
  <c r="Q13" i="4"/>
  <c r="AA31" i="3"/>
  <c r="P13" i="4"/>
  <c r="Z31" i="3"/>
  <c r="O13" i="4"/>
  <c r="X31" i="3"/>
  <c r="M13" i="4"/>
  <c r="W31" i="3"/>
  <c r="L13" i="4"/>
  <c r="V31" i="3"/>
  <c r="K13" i="4"/>
  <c r="T31" i="3"/>
  <c r="I13" i="4"/>
  <c r="S31" i="3"/>
  <c r="H13" i="4"/>
  <c r="R31" i="3"/>
  <c r="G13" i="4"/>
  <c r="O31" i="3"/>
  <c r="F13" i="4"/>
  <c r="N31" i="3"/>
  <c r="E13" i="4"/>
  <c r="M31" i="3"/>
  <c r="D13" i="4"/>
  <c r="K31" i="3"/>
  <c r="C13" i="4"/>
  <c r="J31" i="3"/>
  <c r="B13" i="4"/>
  <c r="AG30" i="3"/>
  <c r="AC30" i="3"/>
  <c r="Y30" i="3"/>
  <c r="U30" i="3"/>
  <c r="AG29" i="3"/>
  <c r="AC29" i="3"/>
  <c r="AC31" i="3"/>
  <c r="R13" i="4"/>
  <c r="Y29" i="3"/>
  <c r="U29" i="3"/>
  <c r="AF27" i="3"/>
  <c r="U12" i="4"/>
  <c r="AE27" i="3"/>
  <c r="T12" i="4"/>
  <c r="AD27" i="3"/>
  <c r="S12" i="4"/>
  <c r="AB27" i="3"/>
  <c r="Q12" i="4"/>
  <c r="AA27" i="3"/>
  <c r="P12" i="4"/>
  <c r="Z27" i="3"/>
  <c r="O12" i="4"/>
  <c r="X27" i="3"/>
  <c r="M12" i="4"/>
  <c r="W27" i="3"/>
  <c r="L12" i="4"/>
  <c r="V27" i="3"/>
  <c r="K12" i="4"/>
  <c r="T27" i="3"/>
  <c r="I12" i="4"/>
  <c r="S27" i="3"/>
  <c r="H12" i="4"/>
  <c r="R27" i="3"/>
  <c r="G12" i="4"/>
  <c r="O27" i="3"/>
  <c r="F12" i="4"/>
  <c r="N27" i="3"/>
  <c r="E12" i="4"/>
  <c r="M27" i="3"/>
  <c r="D12" i="4"/>
  <c r="K27" i="3"/>
  <c r="C12" i="4"/>
  <c r="J27" i="3"/>
  <c r="B12" i="4"/>
  <c r="AG26" i="3"/>
  <c r="AC26" i="3"/>
  <c r="Y26" i="3"/>
  <c r="U26" i="3"/>
  <c r="AG25" i="3"/>
  <c r="AG27" i="3"/>
  <c r="V12" i="4"/>
  <c r="AC25" i="3"/>
  <c r="Y25" i="3"/>
  <c r="U25" i="3"/>
  <c r="AF23" i="3"/>
  <c r="U11" i="4"/>
  <c r="AE23" i="3"/>
  <c r="T11" i="4"/>
  <c r="AD23" i="3"/>
  <c r="S11" i="4"/>
  <c r="AB23" i="3"/>
  <c r="Q11" i="4"/>
  <c r="AA23" i="3"/>
  <c r="P11" i="4"/>
  <c r="Z23" i="3"/>
  <c r="O11" i="4"/>
  <c r="X23" i="3"/>
  <c r="M11" i="4"/>
  <c r="W23" i="3"/>
  <c r="L11" i="4"/>
  <c r="V23" i="3"/>
  <c r="K11" i="4"/>
  <c r="T23" i="3"/>
  <c r="I11" i="4"/>
  <c r="S23" i="3"/>
  <c r="H11" i="4"/>
  <c r="R23" i="3"/>
  <c r="G11" i="4"/>
  <c r="O23" i="3"/>
  <c r="N23" i="3"/>
  <c r="M23" i="3"/>
  <c r="D11" i="4"/>
  <c r="K23" i="3"/>
  <c r="C11" i="4"/>
  <c r="J23" i="3"/>
  <c r="B11" i="4"/>
  <c r="AG22" i="3"/>
  <c r="AC22" i="3"/>
  <c r="Y22" i="3"/>
  <c r="U22" i="3"/>
  <c r="AG21" i="3"/>
  <c r="AC21" i="3"/>
  <c r="Y21" i="3"/>
  <c r="U21" i="3"/>
  <c r="AF19" i="3"/>
  <c r="U10" i="4"/>
  <c r="AE19" i="3"/>
  <c r="T10" i="4"/>
  <c r="AD19" i="3"/>
  <c r="S10" i="4"/>
  <c r="AB19" i="3"/>
  <c r="Q10" i="4"/>
  <c r="AA19" i="3"/>
  <c r="P10" i="4"/>
  <c r="Z19" i="3"/>
  <c r="O10" i="4"/>
  <c r="X19" i="3"/>
  <c r="M10" i="4"/>
  <c r="W19" i="3"/>
  <c r="L10" i="4"/>
  <c r="V19" i="3"/>
  <c r="K10" i="4"/>
  <c r="T19" i="3"/>
  <c r="I10" i="4"/>
  <c r="S19" i="3"/>
  <c r="H10" i="4"/>
  <c r="R19" i="3"/>
  <c r="G10" i="4"/>
  <c r="O19" i="3"/>
  <c r="F10" i="4"/>
  <c r="N19" i="3"/>
  <c r="E10" i="4"/>
  <c r="M19" i="3"/>
  <c r="D10" i="4"/>
  <c r="K19" i="3"/>
  <c r="C10" i="4"/>
  <c r="J19" i="3"/>
  <c r="B10" i="4"/>
  <c r="AG18" i="3"/>
  <c r="AC18" i="3"/>
  <c r="Y18" i="3"/>
  <c r="U18" i="3"/>
  <c r="AG17" i="3"/>
  <c r="AG19" i="3"/>
  <c r="V10" i="4"/>
  <c r="AC17" i="3"/>
  <c r="Y17" i="3"/>
  <c r="U17" i="3"/>
  <c r="AF15" i="3"/>
  <c r="U9" i="4"/>
  <c r="AE15" i="3"/>
  <c r="T9" i="4"/>
  <c r="AD15" i="3"/>
  <c r="S9" i="4"/>
  <c r="AB15" i="3"/>
  <c r="Q9" i="4"/>
  <c r="AA15" i="3"/>
  <c r="P9" i="4"/>
  <c r="Z15" i="3"/>
  <c r="O9" i="4"/>
  <c r="X15" i="3"/>
  <c r="M9" i="4"/>
  <c r="W15" i="3"/>
  <c r="L9" i="4"/>
  <c r="V15" i="3"/>
  <c r="K9" i="4"/>
  <c r="T15" i="3"/>
  <c r="I9" i="4"/>
  <c r="S15" i="3"/>
  <c r="H9" i="4"/>
  <c r="R15" i="3"/>
  <c r="G9" i="4"/>
  <c r="O15" i="3"/>
  <c r="F9" i="4"/>
  <c r="N15" i="3"/>
  <c r="E9" i="4"/>
  <c r="M15" i="3"/>
  <c r="D9" i="4"/>
  <c r="K15" i="3"/>
  <c r="C9" i="4"/>
  <c r="J15" i="3"/>
  <c r="B9" i="4"/>
  <c r="AG14" i="3"/>
  <c r="AC14" i="3"/>
  <c r="Y14" i="3"/>
  <c r="U14" i="3"/>
  <c r="AG13" i="3"/>
  <c r="AC13" i="3"/>
  <c r="Y13" i="3"/>
  <c r="U13" i="3"/>
  <c r="AF11" i="3"/>
  <c r="U8" i="4"/>
  <c r="AE11" i="3"/>
  <c r="T8" i="4"/>
  <c r="AD11" i="3"/>
  <c r="S8" i="4"/>
  <c r="AB11" i="3"/>
  <c r="AA11" i="3"/>
  <c r="Z11" i="3"/>
  <c r="O8" i="4"/>
  <c r="X11" i="3"/>
  <c r="W11" i="3"/>
  <c r="L8" i="4"/>
  <c r="V11" i="3"/>
  <c r="K8" i="4"/>
  <c r="T11" i="3"/>
  <c r="S11" i="3"/>
  <c r="R11" i="3"/>
  <c r="G8" i="4"/>
  <c r="O11" i="3"/>
  <c r="F8" i="4"/>
  <c r="N11" i="3"/>
  <c r="E8" i="4"/>
  <c r="M11" i="3"/>
  <c r="D8" i="4"/>
  <c r="K11" i="3"/>
  <c r="C8" i="4"/>
  <c r="J11" i="3"/>
  <c r="B8" i="4"/>
  <c r="AG10" i="3"/>
  <c r="AC10" i="3"/>
  <c r="Y10" i="3"/>
  <c r="U10" i="3"/>
  <c r="AG9" i="3"/>
  <c r="AG11" i="3"/>
  <c r="V8" i="4"/>
  <c r="AC9" i="3"/>
  <c r="Y9" i="3"/>
  <c r="U9" i="3"/>
  <c r="C18" i="2"/>
  <c r="Y17" i="2"/>
  <c r="A5" i="2"/>
  <c r="A24" i="2"/>
  <c r="A72" i="1"/>
  <c r="AF71" i="1"/>
  <c r="U23" i="2"/>
  <c r="AE71" i="1"/>
  <c r="T23" i="2"/>
  <c r="AD71" i="1"/>
  <c r="S23" i="2"/>
  <c r="AB71" i="1"/>
  <c r="Q23" i="2"/>
  <c r="AA71" i="1"/>
  <c r="P23" i="2"/>
  <c r="Z71" i="1"/>
  <c r="O23" i="2"/>
  <c r="X71" i="1"/>
  <c r="M23" i="2"/>
  <c r="W71" i="1"/>
  <c r="L23" i="2"/>
  <c r="V71" i="1"/>
  <c r="K23" i="2"/>
  <c r="T71" i="1"/>
  <c r="I23" i="2"/>
  <c r="S71" i="1"/>
  <c r="H23" i="2"/>
  <c r="R71" i="1"/>
  <c r="G23" i="2"/>
  <c r="O71" i="1"/>
  <c r="F23" i="2"/>
  <c r="N71" i="1"/>
  <c r="E23" i="2"/>
  <c r="M71" i="1"/>
  <c r="D23" i="2"/>
  <c r="K71" i="1"/>
  <c r="C23" i="2"/>
  <c r="B23" i="2"/>
  <c r="AG70" i="1"/>
  <c r="AC70" i="1"/>
  <c r="Y70" i="1"/>
  <c r="U70" i="1"/>
  <c r="AG69" i="1"/>
  <c r="AG71" i="1"/>
  <c r="V23" i="2"/>
  <c r="AC69" i="1"/>
  <c r="AC71" i="1"/>
  <c r="R23" i="2"/>
  <c r="Y69" i="1"/>
  <c r="Y71" i="1"/>
  <c r="N23" i="2"/>
  <c r="U69" i="1"/>
  <c r="U71" i="1"/>
  <c r="J23" i="2"/>
  <c r="AF67" i="1"/>
  <c r="U22" i="2"/>
  <c r="AE67" i="1"/>
  <c r="T22" i="2"/>
  <c r="AD67" i="1"/>
  <c r="S22" i="2"/>
  <c r="AB67" i="1"/>
  <c r="Q22" i="2"/>
  <c r="AA67" i="1"/>
  <c r="P22" i="2"/>
  <c r="Z67" i="1"/>
  <c r="O22" i="2"/>
  <c r="X67" i="1"/>
  <c r="M22" i="2"/>
  <c r="W67" i="1"/>
  <c r="L22" i="2"/>
  <c r="V67" i="1"/>
  <c r="K22" i="2"/>
  <c r="T67" i="1"/>
  <c r="I22" i="2"/>
  <c r="S67" i="1"/>
  <c r="H22" i="2"/>
  <c r="R67" i="1"/>
  <c r="G22" i="2"/>
  <c r="O67" i="1"/>
  <c r="F22" i="2"/>
  <c r="N67" i="1"/>
  <c r="E22" i="2"/>
  <c r="M67" i="1"/>
  <c r="D22" i="2"/>
  <c r="K67" i="1"/>
  <c r="C22" i="2"/>
  <c r="J67" i="1"/>
  <c r="B22" i="2"/>
  <c r="AG66" i="1"/>
  <c r="AC66" i="1"/>
  <c r="Y66" i="1"/>
  <c r="U66" i="1"/>
  <c r="AG65" i="1"/>
  <c r="AG67" i="1"/>
  <c r="V22" i="2"/>
  <c r="AC65" i="1"/>
  <c r="Y65" i="1"/>
  <c r="U65" i="1"/>
  <c r="AF63" i="1"/>
  <c r="U21" i="2"/>
  <c r="AE63" i="1"/>
  <c r="T21" i="2"/>
  <c r="AD63" i="1"/>
  <c r="S21" i="2"/>
  <c r="AB63" i="1"/>
  <c r="Q21" i="2"/>
  <c r="AA63" i="1"/>
  <c r="P21" i="2"/>
  <c r="Z63" i="1"/>
  <c r="O21" i="2"/>
  <c r="X63" i="1"/>
  <c r="M21" i="2"/>
  <c r="W63" i="1"/>
  <c r="L21" i="2"/>
  <c r="V63" i="1"/>
  <c r="K21" i="2"/>
  <c r="T63" i="1"/>
  <c r="I21" i="2"/>
  <c r="S63" i="1"/>
  <c r="H21" i="2"/>
  <c r="R63" i="1"/>
  <c r="G21" i="2"/>
  <c r="O63" i="1"/>
  <c r="F21" i="2"/>
  <c r="N63" i="1"/>
  <c r="E21" i="2"/>
  <c r="M63" i="1"/>
  <c r="D21" i="2"/>
  <c r="K63" i="1"/>
  <c r="C21" i="2"/>
  <c r="J63" i="1"/>
  <c r="B21" i="2"/>
  <c r="AG62" i="1"/>
  <c r="AC62" i="1"/>
  <c r="Y62" i="1"/>
  <c r="U62" i="1"/>
  <c r="AG61" i="1"/>
  <c r="AC61" i="1"/>
  <c r="Y61" i="1"/>
  <c r="U61" i="1"/>
  <c r="AF59" i="1"/>
  <c r="U20" i="2"/>
  <c r="AE59" i="1"/>
  <c r="T20" i="2"/>
  <c r="AD59" i="1"/>
  <c r="S20" i="2"/>
  <c r="AB59" i="1"/>
  <c r="Q20" i="2"/>
  <c r="AA59" i="1"/>
  <c r="P20" i="2"/>
  <c r="Z59" i="1"/>
  <c r="O20" i="2"/>
  <c r="X59" i="1"/>
  <c r="M20" i="2"/>
  <c r="W59" i="1"/>
  <c r="L20" i="2"/>
  <c r="V59" i="1"/>
  <c r="K20" i="2"/>
  <c r="T59" i="1"/>
  <c r="I20" i="2"/>
  <c r="S59" i="1"/>
  <c r="H20" i="2"/>
  <c r="R59" i="1"/>
  <c r="G20" i="2"/>
  <c r="O59" i="1"/>
  <c r="F20" i="2"/>
  <c r="N59" i="1"/>
  <c r="E20" i="2"/>
  <c r="M59" i="1"/>
  <c r="D20" i="2"/>
  <c r="K59" i="1"/>
  <c r="C20" i="2"/>
  <c r="J59" i="1"/>
  <c r="B20" i="2"/>
  <c r="AG58" i="1"/>
  <c r="AC58" i="1"/>
  <c r="Y58" i="1"/>
  <c r="U58" i="1"/>
  <c r="AG57" i="1"/>
  <c r="AC57" i="1"/>
  <c r="Y57" i="1"/>
  <c r="U57" i="1"/>
  <c r="U59" i="1"/>
  <c r="J20" i="2"/>
  <c r="AF55" i="1"/>
  <c r="U19" i="2"/>
  <c r="AE55" i="1"/>
  <c r="T19" i="2"/>
  <c r="AD55" i="1"/>
  <c r="S19" i="2"/>
  <c r="AB55" i="1"/>
  <c r="Q19" i="2"/>
  <c r="AA55" i="1"/>
  <c r="P19" i="2"/>
  <c r="Z55" i="1"/>
  <c r="O19" i="2"/>
  <c r="X55" i="1"/>
  <c r="M19" i="2"/>
  <c r="W55" i="1"/>
  <c r="L19" i="2"/>
  <c r="V55" i="1"/>
  <c r="K19" i="2"/>
  <c r="T55" i="1"/>
  <c r="I19" i="2"/>
  <c r="S55" i="1"/>
  <c r="H19" i="2"/>
  <c r="R55" i="1"/>
  <c r="G19" i="2"/>
  <c r="O55" i="1"/>
  <c r="F19" i="2"/>
  <c r="N55" i="1"/>
  <c r="E19" i="2"/>
  <c r="M55" i="1"/>
  <c r="D19" i="2"/>
  <c r="K55" i="1"/>
  <c r="C19" i="2"/>
  <c r="J55" i="1"/>
  <c r="B19" i="2"/>
  <c r="AG54" i="1"/>
  <c r="AC54" i="1"/>
  <c r="Y54" i="1"/>
  <c r="U54" i="1"/>
  <c r="AG53" i="1"/>
  <c r="AC53" i="1"/>
  <c r="Y53" i="1"/>
  <c r="U53" i="1"/>
  <c r="AF51" i="1"/>
  <c r="U18" i="2"/>
  <c r="AE51" i="1"/>
  <c r="T18" i="2"/>
  <c r="AD51" i="1"/>
  <c r="S18" i="2"/>
  <c r="AB51" i="1"/>
  <c r="Q18" i="2"/>
  <c r="AA51" i="1"/>
  <c r="P18" i="2"/>
  <c r="Z51" i="1"/>
  <c r="O18" i="2"/>
  <c r="X51" i="1"/>
  <c r="M18" i="2"/>
  <c r="W51" i="1"/>
  <c r="L18" i="2"/>
  <c r="V51" i="1"/>
  <c r="K18" i="2"/>
  <c r="T51" i="1"/>
  <c r="I18" i="2"/>
  <c r="S51" i="1"/>
  <c r="H18" i="2"/>
  <c r="R51" i="1"/>
  <c r="G18" i="2"/>
  <c r="O51" i="1"/>
  <c r="F18" i="2"/>
  <c r="N51" i="1"/>
  <c r="E18" i="2"/>
  <c r="M51" i="1"/>
  <c r="D18" i="2"/>
  <c r="J51" i="1"/>
  <c r="B18" i="2"/>
  <c r="AG50" i="1"/>
  <c r="AC50" i="1"/>
  <c r="Y50" i="1"/>
  <c r="U50" i="1"/>
  <c r="AG49" i="1"/>
  <c r="AC49" i="1"/>
  <c r="Y49" i="1"/>
  <c r="U49" i="1"/>
  <c r="AF47" i="1"/>
  <c r="U17" i="2"/>
  <c r="AE47" i="1"/>
  <c r="T17" i="2"/>
  <c r="AD47" i="1"/>
  <c r="S17" i="2"/>
  <c r="AB47" i="1"/>
  <c r="Q17" i="2"/>
  <c r="AA47" i="1"/>
  <c r="P17" i="2"/>
  <c r="Z47" i="1"/>
  <c r="O17" i="2"/>
  <c r="X47" i="1"/>
  <c r="M17" i="2"/>
  <c r="W47" i="1"/>
  <c r="L17" i="2"/>
  <c r="V47" i="1"/>
  <c r="K17" i="2"/>
  <c r="T47" i="1"/>
  <c r="I17" i="2"/>
  <c r="S47" i="1"/>
  <c r="H17" i="2"/>
  <c r="R47" i="1"/>
  <c r="G17" i="2"/>
  <c r="O47" i="1"/>
  <c r="F17" i="2"/>
  <c r="N47" i="1"/>
  <c r="E17" i="2"/>
  <c r="M47" i="1"/>
  <c r="D17" i="2"/>
  <c r="K47" i="1"/>
  <c r="C17" i="2"/>
  <c r="J47" i="1"/>
  <c r="B17" i="2"/>
  <c r="AG46" i="1"/>
  <c r="AC46" i="1"/>
  <c r="Y46" i="1"/>
  <c r="U46" i="1"/>
  <c r="AG45" i="1"/>
  <c r="AC45" i="1"/>
  <c r="Y45" i="1"/>
  <c r="U45" i="1"/>
  <c r="AF43" i="1"/>
  <c r="U16" i="2"/>
  <c r="AE43" i="1"/>
  <c r="T16" i="2"/>
  <c r="AD43" i="1"/>
  <c r="S16" i="2"/>
  <c r="AB43" i="1"/>
  <c r="Q16" i="2"/>
  <c r="AA43" i="1"/>
  <c r="P16" i="2"/>
  <c r="Z43" i="1"/>
  <c r="O16" i="2"/>
  <c r="X43" i="1"/>
  <c r="M16" i="2"/>
  <c r="W43" i="1"/>
  <c r="L16" i="2"/>
  <c r="V43" i="1"/>
  <c r="K16" i="2"/>
  <c r="T43" i="1"/>
  <c r="I16" i="2"/>
  <c r="S43" i="1"/>
  <c r="H16" i="2"/>
  <c r="R43" i="1"/>
  <c r="G16" i="2"/>
  <c r="O43" i="1"/>
  <c r="F16" i="2"/>
  <c r="N43" i="1"/>
  <c r="E16" i="2"/>
  <c r="M43" i="1"/>
  <c r="D16" i="2"/>
  <c r="K43" i="1"/>
  <c r="C16" i="2"/>
  <c r="J43" i="1"/>
  <c r="B16" i="2"/>
  <c r="AG42" i="1"/>
  <c r="AC42" i="1"/>
  <c r="Y42" i="1"/>
  <c r="U42" i="1"/>
  <c r="AG41" i="1"/>
  <c r="AG43" i="1"/>
  <c r="V16" i="2"/>
  <c r="AC41" i="1"/>
  <c r="Y41" i="1"/>
  <c r="Y43" i="1"/>
  <c r="N16" i="2"/>
  <c r="U41" i="1"/>
  <c r="AF39" i="1"/>
  <c r="U15" i="2"/>
  <c r="AE39" i="1"/>
  <c r="T15" i="2"/>
  <c r="AD39" i="1"/>
  <c r="S15" i="2"/>
  <c r="AB39" i="1"/>
  <c r="Q15" i="2"/>
  <c r="AA39" i="1"/>
  <c r="P15" i="2"/>
  <c r="Z39" i="1"/>
  <c r="O15" i="2"/>
  <c r="X39" i="1"/>
  <c r="M15" i="2"/>
  <c r="W39" i="1"/>
  <c r="L15" i="2"/>
  <c r="V39" i="1"/>
  <c r="K15" i="2"/>
  <c r="T39" i="1"/>
  <c r="I15" i="2"/>
  <c r="S39" i="1"/>
  <c r="H15" i="2"/>
  <c r="R39" i="1"/>
  <c r="G15" i="2"/>
  <c r="O39" i="1"/>
  <c r="F15" i="2"/>
  <c r="N39" i="1"/>
  <c r="E15" i="2"/>
  <c r="M39" i="1"/>
  <c r="D15" i="2"/>
  <c r="K39" i="1"/>
  <c r="C15" i="2"/>
  <c r="J39" i="1"/>
  <c r="B15" i="2"/>
  <c r="AG38" i="1"/>
  <c r="AC38" i="1"/>
  <c r="Y38" i="1"/>
  <c r="U38" i="1"/>
  <c r="AH38" i="1"/>
  <c r="AG37" i="1"/>
  <c r="AG39" i="1"/>
  <c r="V15" i="2"/>
  <c r="AC37" i="1"/>
  <c r="Y37" i="1"/>
  <c r="U37" i="1"/>
  <c r="AF35" i="1"/>
  <c r="U14" i="2"/>
  <c r="AE35" i="1"/>
  <c r="T14" i="2"/>
  <c r="AD35" i="1"/>
  <c r="S14" i="2"/>
  <c r="AB35" i="1"/>
  <c r="Q14" i="2"/>
  <c r="AA35" i="1"/>
  <c r="P14" i="2"/>
  <c r="Z35" i="1"/>
  <c r="O14" i="2"/>
  <c r="X35" i="1"/>
  <c r="M14" i="2"/>
  <c r="W35" i="1"/>
  <c r="L14" i="2"/>
  <c r="V35" i="1"/>
  <c r="K14" i="2"/>
  <c r="T35" i="1"/>
  <c r="I14" i="2"/>
  <c r="S35" i="1"/>
  <c r="H14" i="2"/>
  <c r="R35" i="1"/>
  <c r="G14" i="2"/>
  <c r="O35" i="1"/>
  <c r="F14" i="2"/>
  <c r="N35" i="1"/>
  <c r="E14" i="2"/>
  <c r="M35" i="1"/>
  <c r="D14" i="2"/>
  <c r="K35" i="1"/>
  <c r="C14" i="2"/>
  <c r="J35" i="1"/>
  <c r="B14" i="2"/>
  <c r="AG34" i="1"/>
  <c r="AC34" i="1"/>
  <c r="Y34" i="1"/>
  <c r="U34" i="1"/>
  <c r="AG33" i="1"/>
  <c r="AC33" i="1"/>
  <c r="Y33" i="1"/>
  <c r="U33" i="1"/>
  <c r="AF31" i="1"/>
  <c r="U13" i="2"/>
  <c r="AE31" i="1"/>
  <c r="T13" i="2"/>
  <c r="AD31" i="1"/>
  <c r="AB31" i="1"/>
  <c r="Q13" i="2"/>
  <c r="AA31" i="1"/>
  <c r="P13" i="2"/>
  <c r="Z31" i="1"/>
  <c r="O13" i="2"/>
  <c r="X31" i="1"/>
  <c r="M13" i="2"/>
  <c r="W31" i="1"/>
  <c r="L13" i="2"/>
  <c r="V31" i="1"/>
  <c r="K13" i="2"/>
  <c r="T31" i="1"/>
  <c r="I13" i="2"/>
  <c r="S31" i="1"/>
  <c r="H13" i="2"/>
  <c r="R31" i="1"/>
  <c r="G13" i="2"/>
  <c r="O31" i="1"/>
  <c r="F13" i="2"/>
  <c r="N31" i="1"/>
  <c r="E13" i="2"/>
  <c r="M31" i="1"/>
  <c r="D13" i="2"/>
  <c r="K31" i="1"/>
  <c r="C13" i="2"/>
  <c r="J31" i="1"/>
  <c r="B13" i="2"/>
  <c r="AG30" i="1"/>
  <c r="AC30" i="1"/>
  <c r="Y30" i="1"/>
  <c r="U30" i="1"/>
  <c r="AH30" i="1"/>
  <c r="AI30" i="1"/>
  <c r="AG29" i="1"/>
  <c r="AC29" i="1"/>
  <c r="Y29" i="1"/>
  <c r="U29" i="1"/>
  <c r="AF27" i="1"/>
  <c r="U12" i="2"/>
  <c r="AE27" i="1"/>
  <c r="T12" i="2"/>
  <c r="AD27" i="1"/>
  <c r="S12" i="2"/>
  <c r="AB27" i="1"/>
  <c r="Q12" i="2"/>
  <c r="AA27" i="1"/>
  <c r="P12" i="2"/>
  <c r="Z27" i="1"/>
  <c r="O12" i="2"/>
  <c r="X27" i="1"/>
  <c r="M12" i="2"/>
  <c r="W27" i="1"/>
  <c r="L12" i="2"/>
  <c r="V27" i="1"/>
  <c r="K12" i="2"/>
  <c r="T27" i="1"/>
  <c r="I12" i="2"/>
  <c r="S27" i="1"/>
  <c r="H12" i="2"/>
  <c r="R27" i="1"/>
  <c r="G12" i="2"/>
  <c r="O27" i="1"/>
  <c r="F12" i="2"/>
  <c r="N27" i="1"/>
  <c r="E12" i="2"/>
  <c r="M27" i="1"/>
  <c r="D12" i="2"/>
  <c r="K27" i="1"/>
  <c r="C12" i="2"/>
  <c r="J27" i="1"/>
  <c r="B12" i="2"/>
  <c r="AG26" i="1"/>
  <c r="AC26" i="1"/>
  <c r="Y26" i="1"/>
  <c r="U26" i="1"/>
  <c r="AG25" i="1"/>
  <c r="AC25" i="1"/>
  <c r="Y25" i="1"/>
  <c r="U25" i="1"/>
  <c r="AF23" i="1"/>
  <c r="U11" i="2"/>
  <c r="AE23" i="1"/>
  <c r="T11" i="2"/>
  <c r="AD23" i="1"/>
  <c r="S11" i="2"/>
  <c r="AB23" i="1"/>
  <c r="Q11" i="2"/>
  <c r="AA23" i="1"/>
  <c r="P11" i="2"/>
  <c r="Z23" i="1"/>
  <c r="O11" i="2"/>
  <c r="X23" i="1"/>
  <c r="M11" i="2"/>
  <c r="W23" i="1"/>
  <c r="L11" i="2"/>
  <c r="V23" i="1"/>
  <c r="K11" i="2"/>
  <c r="T23" i="1"/>
  <c r="I11" i="2"/>
  <c r="S23" i="1"/>
  <c r="H11" i="2"/>
  <c r="R23" i="1"/>
  <c r="G11" i="2"/>
  <c r="O23" i="1"/>
  <c r="F11" i="2"/>
  <c r="N23" i="1"/>
  <c r="E11" i="2"/>
  <c r="M23" i="1"/>
  <c r="D11" i="2"/>
  <c r="K23" i="1"/>
  <c r="C11" i="2"/>
  <c r="J23" i="1"/>
  <c r="B11" i="2"/>
  <c r="AG22" i="1"/>
  <c r="AC22" i="1"/>
  <c r="Y22" i="1"/>
  <c r="U22" i="1"/>
  <c r="AG21" i="1"/>
  <c r="AC21" i="1"/>
  <c r="Y21" i="1"/>
  <c r="U21" i="1"/>
  <c r="AF19" i="1"/>
  <c r="U10" i="2"/>
  <c r="AE19" i="1"/>
  <c r="T10" i="2"/>
  <c r="AD19" i="1"/>
  <c r="S10" i="2"/>
  <c r="AB19" i="1"/>
  <c r="Q10" i="2"/>
  <c r="AA19" i="1"/>
  <c r="P10" i="2"/>
  <c r="Z19" i="1"/>
  <c r="O10" i="2"/>
  <c r="X19" i="1"/>
  <c r="M10" i="2"/>
  <c r="W19" i="1"/>
  <c r="L10" i="2"/>
  <c r="V19" i="1"/>
  <c r="K10" i="2"/>
  <c r="T19" i="1"/>
  <c r="I10" i="2"/>
  <c r="S19" i="1"/>
  <c r="H10" i="2"/>
  <c r="R19" i="1"/>
  <c r="G10" i="2"/>
  <c r="O19" i="1"/>
  <c r="F10" i="2"/>
  <c r="N19" i="1"/>
  <c r="E10" i="2"/>
  <c r="M19" i="1"/>
  <c r="D10" i="2"/>
  <c r="K19" i="1"/>
  <c r="C10" i="2"/>
  <c r="J19" i="1"/>
  <c r="B10" i="2"/>
  <c r="AG18" i="1"/>
  <c r="AC18" i="1"/>
  <c r="Y18" i="1"/>
  <c r="U18" i="1"/>
  <c r="AG17" i="1"/>
  <c r="AC17" i="1"/>
  <c r="Y17" i="1"/>
  <c r="U17" i="1"/>
  <c r="AF15" i="1"/>
  <c r="U9" i="2"/>
  <c r="AE15" i="1"/>
  <c r="T9" i="2"/>
  <c r="AD15" i="1"/>
  <c r="S9" i="2"/>
  <c r="AB15" i="1"/>
  <c r="Q9" i="2"/>
  <c r="AA15" i="1"/>
  <c r="P9" i="2"/>
  <c r="Z15" i="1"/>
  <c r="O9" i="2"/>
  <c r="X15" i="1"/>
  <c r="M9" i="2"/>
  <c r="W15" i="1"/>
  <c r="L9" i="2"/>
  <c r="V15" i="1"/>
  <c r="K9" i="2"/>
  <c r="T15" i="1"/>
  <c r="I9" i="2"/>
  <c r="S15" i="1"/>
  <c r="H9" i="2"/>
  <c r="R15" i="1"/>
  <c r="G9" i="2"/>
  <c r="O15" i="1"/>
  <c r="F9" i="2"/>
  <c r="N15" i="1"/>
  <c r="E9" i="2"/>
  <c r="M15" i="1"/>
  <c r="D9" i="2"/>
  <c r="K15" i="1"/>
  <c r="J15" i="1"/>
  <c r="B9" i="2"/>
  <c r="AG14" i="1"/>
  <c r="AC14" i="1"/>
  <c r="Y14" i="1"/>
  <c r="U14" i="1"/>
  <c r="AG13" i="1"/>
  <c r="AG15" i="1"/>
  <c r="V9" i="2"/>
  <c r="AC13" i="1"/>
  <c r="Y13" i="1"/>
  <c r="U13" i="1"/>
  <c r="AF11" i="1"/>
  <c r="U8" i="2"/>
  <c r="AE11" i="1"/>
  <c r="T8" i="2"/>
  <c r="AD11" i="1"/>
  <c r="S8" i="2"/>
  <c r="AB11" i="1"/>
  <c r="AA11" i="1"/>
  <c r="P8" i="2"/>
  <c r="Z11" i="1"/>
  <c r="O8" i="2"/>
  <c r="X11" i="1"/>
  <c r="M8" i="2"/>
  <c r="W11" i="1"/>
  <c r="L8" i="2"/>
  <c r="V11" i="1"/>
  <c r="K8" i="2"/>
  <c r="T11" i="1"/>
  <c r="S11" i="1"/>
  <c r="H8" i="2"/>
  <c r="R11" i="1"/>
  <c r="G8" i="2"/>
  <c r="O11" i="1"/>
  <c r="F8" i="2"/>
  <c r="N11" i="1"/>
  <c r="E8" i="2"/>
  <c r="M11" i="1"/>
  <c r="D8" i="2"/>
  <c r="K11" i="1"/>
  <c r="C8" i="2"/>
  <c r="J11" i="1"/>
  <c r="B8" i="2"/>
  <c r="AG10" i="1"/>
  <c r="AC10" i="1"/>
  <c r="Y10" i="1"/>
  <c r="U10" i="1"/>
  <c r="AG9" i="1"/>
  <c r="AC9" i="1"/>
  <c r="Y9" i="1"/>
  <c r="U9" i="1"/>
  <c r="U11" i="1"/>
  <c r="J8" i="2"/>
  <c r="AG27" i="28"/>
  <c r="V12" i="29"/>
  <c r="AC31" i="28"/>
  <c r="R13" i="29"/>
  <c r="Y35" i="28"/>
  <c r="N14" i="29"/>
  <c r="AC27" i="28"/>
  <c r="R12" i="29"/>
  <c r="Y31" i="28"/>
  <c r="N13" i="29"/>
  <c r="U35" i="28"/>
  <c r="J14" i="29"/>
  <c r="Y60" i="28"/>
  <c r="N20" i="29"/>
  <c r="AC64" i="28"/>
  <c r="R21" i="29"/>
  <c r="K75" i="28"/>
  <c r="AG64" i="28"/>
  <c r="V21" i="29"/>
  <c r="Y23" i="28"/>
  <c r="N11" i="29"/>
  <c r="U27" i="28"/>
  <c r="J12" i="29"/>
  <c r="Y44" i="28"/>
  <c r="N16" i="29"/>
  <c r="AC60" i="26"/>
  <c r="R22" i="27"/>
  <c r="U14" i="26"/>
  <c r="J9" i="27"/>
  <c r="AC14" i="26"/>
  <c r="R9" i="27"/>
  <c r="AC10" i="26"/>
  <c r="R8" i="27"/>
  <c r="AC17" i="26"/>
  <c r="R10" i="27"/>
  <c r="AC21" i="26"/>
  <c r="R11" i="27"/>
  <c r="AC29" i="26"/>
  <c r="R13" i="27"/>
  <c r="AC33" i="26"/>
  <c r="R14" i="27"/>
  <c r="AC36" i="26"/>
  <c r="R15" i="27"/>
  <c r="AC43" i="26"/>
  <c r="R17" i="27"/>
  <c r="AC46" i="26"/>
  <c r="R18" i="27"/>
  <c r="AC50" i="26"/>
  <c r="R19" i="27"/>
  <c r="AC53" i="26"/>
  <c r="R20" i="27"/>
  <c r="AC56" i="26"/>
  <c r="R21" i="27"/>
  <c r="R25" i="27"/>
  <c r="U33" i="26"/>
  <c r="Y53" i="26"/>
  <c r="N20" i="27"/>
  <c r="J21" i="27"/>
  <c r="U43" i="26"/>
  <c r="J17" i="27"/>
  <c r="Y43" i="26"/>
  <c r="N17" i="27"/>
  <c r="J14" i="27"/>
  <c r="Y43" i="21"/>
  <c r="N16" i="22"/>
  <c r="U59" i="21"/>
  <c r="J20" i="22"/>
  <c r="Y31" i="21"/>
  <c r="N13" i="22"/>
  <c r="AG59" i="21"/>
  <c r="V20" i="22"/>
  <c r="AC63" i="21"/>
  <c r="R21" i="22"/>
  <c r="Y11" i="21"/>
  <c r="U15" i="21"/>
  <c r="J9" i="22"/>
  <c r="AG35" i="21"/>
  <c r="V14" i="22"/>
  <c r="Y75" i="21"/>
  <c r="N24" i="22"/>
  <c r="Y15" i="21"/>
  <c r="N9" i="22"/>
  <c r="AC19" i="21"/>
  <c r="R10" i="22"/>
  <c r="U27" i="21"/>
  <c r="J12" i="22"/>
  <c r="Y59" i="21"/>
  <c r="N20" i="22"/>
  <c r="AC51" i="30"/>
  <c r="R18" i="31"/>
  <c r="U35" i="30"/>
  <c r="J14" i="31"/>
  <c r="U67" i="30"/>
  <c r="J22" i="31"/>
  <c r="AC19" i="30"/>
  <c r="R10" i="31"/>
  <c r="AC23" i="30"/>
  <c r="R11" i="31"/>
  <c r="Y27" i="30"/>
  <c r="N12" i="31"/>
  <c r="AH18" i="30"/>
  <c r="AI18" i="30"/>
  <c r="AC31" i="30"/>
  <c r="R13" i="31"/>
  <c r="Y35" i="30"/>
  <c r="N14" i="31"/>
  <c r="AH22" i="30"/>
  <c r="AG63" i="30"/>
  <c r="V21" i="31"/>
  <c r="AC67" i="30"/>
  <c r="R22" i="31"/>
  <c r="J14" i="20"/>
  <c r="AG128" i="19"/>
  <c r="V21" i="20"/>
  <c r="R13" i="20"/>
  <c r="Y77" i="19"/>
  <c r="N14" i="20"/>
  <c r="Y12" i="19"/>
  <c r="J9" i="20"/>
  <c r="AG77" i="19"/>
  <c r="V14" i="20"/>
  <c r="R15" i="20"/>
  <c r="Y104" i="19"/>
  <c r="N16" i="20"/>
  <c r="J17" i="20"/>
  <c r="AG28" i="19"/>
  <c r="V12" i="20"/>
  <c r="AG27" i="17"/>
  <c r="V12" i="18"/>
  <c r="AC67" i="17"/>
  <c r="R22" i="18"/>
  <c r="Y15" i="17"/>
  <c r="N9" i="18"/>
  <c r="U19" i="17"/>
  <c r="J10" i="18"/>
  <c r="AG39" i="17"/>
  <c r="V15" i="18"/>
  <c r="AC43" i="17"/>
  <c r="R16" i="18"/>
  <c r="Y47" i="17"/>
  <c r="N17" i="18"/>
  <c r="U55" i="17"/>
  <c r="J19" i="18"/>
  <c r="U67" i="17"/>
  <c r="J22" i="18"/>
  <c r="Y23" i="3"/>
  <c r="N11" i="4"/>
  <c r="U27" i="3"/>
  <c r="J12" i="4"/>
  <c r="AC51" i="3"/>
  <c r="R18" i="4"/>
  <c r="Y59" i="3"/>
  <c r="N20" i="4"/>
  <c r="AG31" i="5"/>
  <c r="V13" i="6"/>
  <c r="U43" i="5"/>
  <c r="J16" i="6"/>
  <c r="Y43" i="5"/>
  <c r="N16" i="6"/>
  <c r="AC59" i="5"/>
  <c r="R20" i="6"/>
  <c r="Y67" i="5"/>
  <c r="N22" i="6"/>
  <c r="Y19" i="11"/>
  <c r="N10" i="12"/>
  <c r="AG43" i="11"/>
  <c r="V16" i="12"/>
  <c r="AC47" i="11"/>
  <c r="R17" i="12"/>
  <c r="AH18" i="11"/>
  <c r="AI18" i="11"/>
  <c r="Y31" i="11"/>
  <c r="N13" i="12"/>
  <c r="AH22" i="11"/>
  <c r="AI22" i="11"/>
  <c r="Y11" i="11"/>
  <c r="U15" i="11"/>
  <c r="J9" i="12"/>
  <c r="AC35" i="11"/>
  <c r="R14" i="12"/>
  <c r="U43" i="11"/>
  <c r="J16" i="12"/>
  <c r="AG35" i="11"/>
  <c r="V14" i="12"/>
  <c r="AC39" i="11"/>
  <c r="R15" i="12"/>
  <c r="Y43" i="11"/>
  <c r="N16" i="12"/>
  <c r="U47" i="11"/>
  <c r="J17" i="12"/>
  <c r="Y39" i="9"/>
  <c r="N15" i="10"/>
  <c r="U43" i="9"/>
  <c r="J16" i="10"/>
  <c r="AH42" i="3"/>
  <c r="AI42" i="3"/>
  <c r="Y36" i="23"/>
  <c r="N13" i="24"/>
  <c r="J24" i="16"/>
  <c r="AG47" i="1"/>
  <c r="V17" i="2"/>
  <c r="AH49" i="5"/>
  <c r="AI49" i="5"/>
  <c r="R70" i="26"/>
  <c r="AG19" i="1"/>
  <c r="V10" i="2"/>
  <c r="AG51" i="1"/>
  <c r="V18" i="2"/>
  <c r="Y39" i="3"/>
  <c r="N15" i="4"/>
  <c r="U43" i="3"/>
  <c r="J16" i="4"/>
  <c r="AG15" i="5"/>
  <c r="V9" i="6"/>
  <c r="Y23" i="5"/>
  <c r="N11" i="6"/>
  <c r="U27" i="5"/>
  <c r="J12" i="6"/>
  <c r="Y59" i="5"/>
  <c r="N20" i="6"/>
  <c r="AC27" i="7"/>
  <c r="R12" i="8"/>
  <c r="Y47" i="11"/>
  <c r="N17" i="12"/>
  <c r="AC31" i="21"/>
  <c r="R13" i="22"/>
  <c r="AH29" i="21"/>
  <c r="AG23" i="1"/>
  <c r="V11" i="2"/>
  <c r="AC27" i="1"/>
  <c r="R12" i="2"/>
  <c r="Y31" i="1"/>
  <c r="N13" i="2"/>
  <c r="U35" i="1"/>
  <c r="J14" i="2"/>
  <c r="AG59" i="1"/>
  <c r="V20" i="2"/>
  <c r="Y67" i="1"/>
  <c r="N22" i="2"/>
  <c r="U15" i="3"/>
  <c r="J9" i="4"/>
  <c r="AC39" i="3"/>
  <c r="R15" i="4"/>
  <c r="Y43" i="3"/>
  <c r="N16" i="4"/>
  <c r="U47" i="3"/>
  <c r="J17" i="4"/>
  <c r="AH14" i="5"/>
  <c r="AG19" i="5"/>
  <c r="V10" i="6"/>
  <c r="Y27" i="5"/>
  <c r="N12" i="6"/>
  <c r="AH46" i="5"/>
  <c r="AI46" i="5"/>
  <c r="AG51" i="5"/>
  <c r="V18" i="6"/>
  <c r="AG55" i="5"/>
  <c r="V19" i="6"/>
  <c r="U63" i="5"/>
  <c r="J21" i="6"/>
  <c r="AG27" i="7"/>
  <c r="V12" i="8"/>
  <c r="AC31" i="7"/>
  <c r="R13" i="8"/>
  <c r="AC31" i="1"/>
  <c r="R13" i="2"/>
  <c r="Y15" i="3"/>
  <c r="N9" i="4"/>
  <c r="AG39" i="3"/>
  <c r="V15" i="4"/>
  <c r="U51" i="3"/>
  <c r="J18" i="4"/>
  <c r="U11" i="7"/>
  <c r="N23" i="14"/>
  <c r="AH45" i="21"/>
  <c r="AI45" i="21"/>
  <c r="AC19" i="1"/>
  <c r="R10" i="2"/>
  <c r="AC15" i="3"/>
  <c r="R9" i="4"/>
  <c r="Y51" i="3"/>
  <c r="N18" i="4"/>
  <c r="U59" i="3"/>
  <c r="J20" i="4"/>
  <c r="AC63" i="5"/>
  <c r="R21" i="6"/>
  <c r="Y11" i="7"/>
  <c r="AG35" i="7"/>
  <c r="V14" i="8"/>
  <c r="Y51" i="30"/>
  <c r="N18" i="31"/>
  <c r="AH49" i="30"/>
  <c r="AI49" i="30"/>
  <c r="AH22" i="9"/>
  <c r="AH26" i="9"/>
  <c r="AG59" i="9"/>
  <c r="V20" i="10"/>
  <c r="AG59" i="11"/>
  <c r="V20" i="12"/>
  <c r="AG19" i="13"/>
  <c r="V10" i="14"/>
  <c r="AC23" i="13"/>
  <c r="R11" i="14"/>
  <c r="Y27" i="13"/>
  <c r="N12" i="14"/>
  <c r="AG51" i="13"/>
  <c r="V18" i="14"/>
  <c r="Y63" i="13"/>
  <c r="N21" i="14"/>
  <c r="Y12" i="15"/>
  <c r="N8" i="16"/>
  <c r="AG64" i="15"/>
  <c r="V14" i="16"/>
  <c r="AC93" i="15"/>
  <c r="R15" i="16"/>
  <c r="AC47" i="17"/>
  <c r="R17" i="18"/>
  <c r="Y51" i="17"/>
  <c r="N18" i="18"/>
  <c r="Y55" i="17"/>
  <c r="N19" i="18"/>
  <c r="U59" i="17"/>
  <c r="J20" i="18"/>
  <c r="AI79" i="19"/>
  <c r="AH58" i="21"/>
  <c r="AI58" i="21"/>
  <c r="AH65" i="21"/>
  <c r="AH62" i="30"/>
  <c r="AI62" i="30"/>
  <c r="AG43" i="7"/>
  <c r="V16" i="8"/>
  <c r="AC47" i="7"/>
  <c r="R17" i="8"/>
  <c r="Y51" i="7"/>
  <c r="N18" i="8"/>
  <c r="Y55" i="7"/>
  <c r="N19" i="8"/>
  <c r="U59" i="7"/>
  <c r="J20" i="8"/>
  <c r="AC11" i="9"/>
  <c r="R8" i="10"/>
  <c r="AG35" i="9"/>
  <c r="V14" i="10"/>
  <c r="AC39" i="9"/>
  <c r="R15" i="10"/>
  <c r="U47" i="9"/>
  <c r="J17" i="10"/>
  <c r="U59" i="9"/>
  <c r="J20" i="10"/>
  <c r="AG63" i="9"/>
  <c r="V21" i="10"/>
  <c r="AC67" i="9"/>
  <c r="R22" i="10"/>
  <c r="U11" i="11"/>
  <c r="AC27" i="11"/>
  <c r="R12" i="12"/>
  <c r="AC51" i="11"/>
  <c r="R18" i="12"/>
  <c r="AC55" i="11"/>
  <c r="R19" i="12"/>
  <c r="U59" i="11"/>
  <c r="J20" i="12"/>
  <c r="AC27" i="13"/>
  <c r="R12" i="14"/>
  <c r="Y31" i="13"/>
  <c r="N13" i="14"/>
  <c r="U35" i="13"/>
  <c r="J14" i="14"/>
  <c r="AC63" i="13"/>
  <c r="R21" i="14"/>
  <c r="Y67" i="13"/>
  <c r="N22" i="14"/>
  <c r="U71" i="13"/>
  <c r="Y16" i="15"/>
  <c r="N9" i="16"/>
  <c r="AC107" i="15"/>
  <c r="R16" i="16"/>
  <c r="Y111" i="15"/>
  <c r="N17" i="16"/>
  <c r="U27" i="17"/>
  <c r="J12" i="18"/>
  <c r="Y59" i="17"/>
  <c r="N20" i="18"/>
  <c r="U63" i="17"/>
  <c r="J21" i="18"/>
  <c r="Y81" i="19"/>
  <c r="N15" i="20"/>
  <c r="J16" i="20"/>
  <c r="Y132" i="19"/>
  <c r="N22" i="20"/>
  <c r="AC15" i="21"/>
  <c r="R9" i="22"/>
  <c r="Y19" i="21"/>
  <c r="N10" i="22"/>
  <c r="AC39" i="21"/>
  <c r="R15" i="22"/>
  <c r="AG63" i="21"/>
  <c r="V21" i="22"/>
  <c r="AC67" i="21"/>
  <c r="R22" i="22"/>
  <c r="P25" i="24"/>
  <c r="Y19" i="23"/>
  <c r="N10" i="24"/>
  <c r="AC40" i="23"/>
  <c r="R14" i="24"/>
  <c r="U56" i="23"/>
  <c r="J16" i="24"/>
  <c r="AG78" i="23"/>
  <c r="V21" i="24"/>
  <c r="AC82" i="23"/>
  <c r="R22" i="24"/>
  <c r="AI28" i="26"/>
  <c r="Y46" i="26"/>
  <c r="N18" i="27"/>
  <c r="Y50" i="26"/>
  <c r="N19" i="27"/>
  <c r="U11" i="28"/>
  <c r="Y38" i="28"/>
  <c r="N15" i="29"/>
  <c r="U44" i="28"/>
  <c r="J16" i="29"/>
  <c r="AG19" i="30"/>
  <c r="V10" i="31"/>
  <c r="Y23" i="30"/>
  <c r="N11" i="31"/>
  <c r="U27" i="30"/>
  <c r="J12" i="31"/>
  <c r="U51" i="30"/>
  <c r="J18" i="31"/>
  <c r="AG55" i="7"/>
  <c r="V19" i="8"/>
  <c r="AC59" i="7"/>
  <c r="R20" i="8"/>
  <c r="Y63" i="7"/>
  <c r="N21" i="8"/>
  <c r="U67" i="7"/>
  <c r="J22" i="8"/>
  <c r="AH10" i="9"/>
  <c r="AG43" i="9"/>
  <c r="V16" i="10"/>
  <c r="AC11" i="11"/>
  <c r="R8" i="12"/>
  <c r="Y35" i="11"/>
  <c r="N14" i="12"/>
  <c r="U39" i="11"/>
  <c r="J15" i="12"/>
  <c r="AH50" i="11"/>
  <c r="AI50" i="11"/>
  <c r="AC59" i="11"/>
  <c r="R20" i="12"/>
  <c r="U11" i="13"/>
  <c r="Y39" i="13"/>
  <c r="N15" i="14"/>
  <c r="U43" i="13"/>
  <c r="J16" i="14"/>
  <c r="AC20" i="15"/>
  <c r="R10" i="16"/>
  <c r="Y24" i="15"/>
  <c r="N11" i="16"/>
  <c r="AC118" i="15"/>
  <c r="R18" i="16"/>
  <c r="Y126" i="15"/>
  <c r="N20" i="16"/>
  <c r="AG23" i="17"/>
  <c r="V11" i="18"/>
  <c r="AC27" i="17"/>
  <c r="R12" i="18"/>
  <c r="Y31" i="17"/>
  <c r="N13" i="18"/>
  <c r="U35" i="17"/>
  <c r="J14" i="18"/>
  <c r="AC63" i="17"/>
  <c r="R21" i="18"/>
  <c r="Y67" i="17"/>
  <c r="N22" i="18"/>
  <c r="Y16" i="19"/>
  <c r="N9" i="20"/>
  <c r="J10" i="20"/>
  <c r="AG81" i="19"/>
  <c r="V15" i="20"/>
  <c r="R16" i="20"/>
  <c r="J18" i="20"/>
  <c r="AG19" i="21"/>
  <c r="V10" i="22"/>
  <c r="AC23" i="21"/>
  <c r="R11" i="22"/>
  <c r="Y27" i="21"/>
  <c r="N12" i="22"/>
  <c r="U31" i="21"/>
  <c r="J13" i="22"/>
  <c r="AG31" i="21"/>
  <c r="V13" i="22"/>
  <c r="Y47" i="21"/>
  <c r="N17" i="22"/>
  <c r="U51" i="21"/>
  <c r="J18" i="22"/>
  <c r="U55" i="21"/>
  <c r="J19" i="22"/>
  <c r="U32" i="23"/>
  <c r="J12" i="24"/>
  <c r="U40" i="23"/>
  <c r="J14" i="24"/>
  <c r="AG52" i="23"/>
  <c r="V15" i="24"/>
  <c r="AC56" i="23"/>
  <c r="R16" i="24"/>
  <c r="B8" i="27"/>
  <c r="J70" i="26"/>
  <c r="Y56" i="26"/>
  <c r="N21" i="27"/>
  <c r="U60" i="26"/>
  <c r="J22" i="27"/>
  <c r="AC11" i="28"/>
  <c r="Y15" i="28"/>
  <c r="N9" i="29"/>
  <c r="U19" i="28"/>
  <c r="J10" i="29"/>
  <c r="AC44" i="28"/>
  <c r="R16" i="29"/>
  <c r="Y48" i="28"/>
  <c r="N17" i="29"/>
  <c r="U52" i="28"/>
  <c r="J18" i="29"/>
  <c r="AG23" i="30"/>
  <c r="V11" i="31"/>
  <c r="AC27" i="30"/>
  <c r="R12" i="31"/>
  <c r="U59" i="30"/>
  <c r="J20" i="31"/>
  <c r="AC63" i="11"/>
  <c r="R21" i="12"/>
  <c r="Y11" i="13"/>
  <c r="U11" i="17"/>
  <c r="J8" i="18"/>
  <c r="AC47" i="21"/>
  <c r="R17" i="22"/>
  <c r="Y51" i="21"/>
  <c r="N18" i="22"/>
  <c r="AG36" i="23"/>
  <c r="V13" i="24"/>
  <c r="N8" i="27"/>
  <c r="N9" i="27"/>
  <c r="Y19" i="28"/>
  <c r="N10" i="29"/>
  <c r="AG44" i="28"/>
  <c r="V16" i="29"/>
  <c r="Y52" i="28"/>
  <c r="N18" i="29"/>
  <c r="Y56" i="28"/>
  <c r="N19" i="29"/>
  <c r="U60" i="28"/>
  <c r="J20" i="29"/>
  <c r="U11" i="30"/>
  <c r="J8" i="31"/>
  <c r="V71" i="30"/>
  <c r="Y31" i="30"/>
  <c r="N13" i="31"/>
  <c r="AH33" i="30"/>
  <c r="AI33" i="30"/>
  <c r="Y59" i="30"/>
  <c r="N20" i="31"/>
  <c r="AH65" i="30"/>
  <c r="AI65" i="30"/>
  <c r="Y39" i="7"/>
  <c r="N15" i="8"/>
  <c r="U43" i="7"/>
  <c r="J16" i="8"/>
  <c r="AG67" i="7"/>
  <c r="V22" i="8"/>
  <c r="AC27" i="9"/>
  <c r="R12" i="10"/>
  <c r="AH42" i="9"/>
  <c r="AI42" i="9"/>
  <c r="AC55" i="9"/>
  <c r="R19" i="10"/>
  <c r="AC19" i="11"/>
  <c r="R10" i="12"/>
  <c r="U23" i="11"/>
  <c r="J11" i="12"/>
  <c r="AH34" i="11"/>
  <c r="AI34" i="11"/>
  <c r="AC43" i="11"/>
  <c r="R16" i="12"/>
  <c r="AH62" i="11"/>
  <c r="AI62" i="11"/>
  <c r="AG67" i="11"/>
  <c r="V22" i="12"/>
  <c r="AG11" i="13"/>
  <c r="V8" i="14"/>
  <c r="AC15" i="13"/>
  <c r="R9" i="14"/>
  <c r="Y19" i="13"/>
  <c r="N10" i="14"/>
  <c r="AG43" i="13"/>
  <c r="V16" i="14"/>
  <c r="AC47" i="13"/>
  <c r="R17" i="14"/>
  <c r="Y51" i="13"/>
  <c r="N18" i="14"/>
  <c r="Y55" i="13"/>
  <c r="N19" i="14"/>
  <c r="U59" i="13"/>
  <c r="J20" i="14"/>
  <c r="AC60" i="15"/>
  <c r="R13" i="16"/>
  <c r="Y64" i="15"/>
  <c r="N14" i="16"/>
  <c r="AG130" i="15"/>
  <c r="V21" i="16"/>
  <c r="AC11" i="17"/>
  <c r="U15" i="17"/>
  <c r="J9" i="18"/>
  <c r="AG35" i="17"/>
  <c r="V14" i="18"/>
  <c r="Y43" i="17"/>
  <c r="N16" i="18"/>
  <c r="U47" i="17"/>
  <c r="J17" i="18"/>
  <c r="AG20" i="19"/>
  <c r="V10" i="20"/>
  <c r="R11" i="20"/>
  <c r="Y28" i="19"/>
  <c r="N12" i="20"/>
  <c r="J13" i="20"/>
  <c r="AG116" i="19"/>
  <c r="V18" i="20"/>
  <c r="AG120" i="19"/>
  <c r="V19" i="20"/>
  <c r="R20" i="20"/>
  <c r="U11" i="21"/>
  <c r="AG15" i="21"/>
  <c r="V9" i="22"/>
  <c r="Y35" i="21"/>
  <c r="N14" i="22"/>
  <c r="AH46" i="21"/>
  <c r="AI46" i="21"/>
  <c r="AG51" i="21"/>
  <c r="V18" i="22"/>
  <c r="AG55" i="21"/>
  <c r="V19" i="22"/>
  <c r="Y11" i="23"/>
  <c r="N8" i="24"/>
  <c r="AC66" i="23"/>
  <c r="R18" i="24"/>
  <c r="Y74" i="23"/>
  <c r="N20" i="24"/>
  <c r="AG82" i="23"/>
  <c r="V22" i="24"/>
  <c r="Y25" i="26"/>
  <c r="N12" i="27"/>
  <c r="Y29" i="26"/>
  <c r="N13" i="27"/>
  <c r="U36" i="26"/>
  <c r="J15" i="27"/>
  <c r="AI38" i="26"/>
  <c r="U39" i="26"/>
  <c r="J16" i="27"/>
  <c r="AG19" i="28"/>
  <c r="V10" i="29"/>
  <c r="AC23" i="28"/>
  <c r="R11" i="29"/>
  <c r="Y27" i="28"/>
  <c r="N12" i="29"/>
  <c r="U31" i="28"/>
  <c r="J13" i="29"/>
  <c r="AG52" i="28"/>
  <c r="V18" i="29"/>
  <c r="AG56" i="28"/>
  <c r="V19" i="29"/>
  <c r="AC60" i="28"/>
  <c r="R20" i="29"/>
  <c r="Y64" i="28"/>
  <c r="N21" i="29"/>
  <c r="AC11" i="30"/>
  <c r="R8" i="31"/>
  <c r="AC35" i="30"/>
  <c r="R14" i="31"/>
  <c r="AC47" i="30"/>
  <c r="R17" i="31"/>
  <c r="AC55" i="30"/>
  <c r="R19" i="31"/>
  <c r="AC59" i="30"/>
  <c r="R20" i="31"/>
  <c r="AC63" i="30"/>
  <c r="R21" i="31"/>
  <c r="R24" i="31"/>
  <c r="AH17" i="30"/>
  <c r="AI17" i="30"/>
  <c r="U19" i="30"/>
  <c r="J10" i="31"/>
  <c r="U43" i="30"/>
  <c r="J16" i="31"/>
  <c r="AH50" i="30"/>
  <c r="AI50" i="30"/>
  <c r="AG59" i="30"/>
  <c r="V20" i="31"/>
  <c r="Y67" i="30"/>
  <c r="N22" i="31"/>
  <c r="AH38" i="11"/>
  <c r="H25" i="20"/>
  <c r="AD140" i="19"/>
  <c r="AI38" i="23"/>
  <c r="Y36" i="26"/>
  <c r="N15" i="27"/>
  <c r="AH30" i="30"/>
  <c r="AI30" i="30"/>
  <c r="AH58" i="30"/>
  <c r="B8" i="29"/>
  <c r="J75" i="28"/>
  <c r="G8" i="29"/>
  <c r="G25" i="29"/>
  <c r="R75" i="28"/>
  <c r="H8" i="29"/>
  <c r="S75" i="28"/>
  <c r="J15" i="29"/>
  <c r="AC15" i="28"/>
  <c r="R9" i="29"/>
  <c r="AC48" i="28"/>
  <c r="R17" i="29"/>
  <c r="AC68" i="28"/>
  <c r="R22" i="29"/>
  <c r="AH18" i="28"/>
  <c r="AI18" i="28"/>
  <c r="AC52" i="28"/>
  <c r="R18" i="29"/>
  <c r="AH62" i="28"/>
  <c r="AI62" i="28"/>
  <c r="AH63" i="28"/>
  <c r="AI63" i="28"/>
  <c r="AG11" i="28"/>
  <c r="V8" i="29"/>
  <c r="Y68" i="28"/>
  <c r="N22" i="29"/>
  <c r="AH51" i="28"/>
  <c r="AI51" i="28"/>
  <c r="AG68" i="28"/>
  <c r="V22" i="29"/>
  <c r="AH30" i="28"/>
  <c r="AI30" i="28"/>
  <c r="AH34" i="28"/>
  <c r="AI34" i="28"/>
  <c r="AG38" i="28"/>
  <c r="V15" i="29"/>
  <c r="AI45" i="26"/>
  <c r="Y21" i="26"/>
  <c r="N11" i="27"/>
  <c r="AI19" i="26"/>
  <c r="U53" i="26"/>
  <c r="J20" i="27"/>
  <c r="U17" i="26"/>
  <c r="J10" i="27"/>
  <c r="AI32" i="26"/>
  <c r="AD70" i="26"/>
  <c r="Y17" i="26"/>
  <c r="N10" i="27"/>
  <c r="Y33" i="26"/>
  <c r="N14" i="27"/>
  <c r="Y60" i="26"/>
  <c r="N22" i="27"/>
  <c r="N25" i="27"/>
  <c r="J18" i="27"/>
  <c r="AH69" i="30"/>
  <c r="AI69" i="30"/>
  <c r="U55" i="30"/>
  <c r="J19" i="31"/>
  <c r="K71" i="30"/>
  <c r="G24" i="31"/>
  <c r="P24" i="31"/>
  <c r="U24" i="31"/>
  <c r="AH26" i="30"/>
  <c r="AH45" i="30"/>
  <c r="AI45" i="30"/>
  <c r="AG47" i="30"/>
  <c r="V17" i="31"/>
  <c r="AH34" i="30"/>
  <c r="AI34" i="30"/>
  <c r="K8" i="31"/>
  <c r="AH13" i="30"/>
  <c r="AG15" i="30"/>
  <c r="V9" i="31"/>
  <c r="AH38" i="30"/>
  <c r="AG43" i="30"/>
  <c r="V16" i="31"/>
  <c r="AH46" i="30"/>
  <c r="AI46" i="30"/>
  <c r="AG11" i="30"/>
  <c r="I24" i="31"/>
  <c r="AD71" i="30"/>
  <c r="AH14" i="30"/>
  <c r="AI14" i="30"/>
  <c r="U31" i="30"/>
  <c r="J13" i="31"/>
  <c r="AH29" i="30"/>
  <c r="AG31" i="30"/>
  <c r="V13" i="31"/>
  <c r="AG51" i="30"/>
  <c r="V18" i="31"/>
  <c r="AH61" i="30"/>
  <c r="AG67" i="30"/>
  <c r="V22" i="31"/>
  <c r="C8" i="31"/>
  <c r="AH70" i="28"/>
  <c r="AH71" i="28"/>
  <c r="AG23" i="28"/>
  <c r="V11" i="29"/>
  <c r="B25" i="29"/>
  <c r="U25" i="29"/>
  <c r="AG15" i="28"/>
  <c r="V9" i="29"/>
  <c r="AH17" i="28"/>
  <c r="AI17" i="28"/>
  <c r="AH21" i="28"/>
  <c r="AI21" i="28"/>
  <c r="AH26" i="28"/>
  <c r="AI26" i="28"/>
  <c r="AG31" i="28"/>
  <c r="V13" i="29"/>
  <c r="AH43" i="28"/>
  <c r="AI43" i="28"/>
  <c r="Q25" i="29"/>
  <c r="AH13" i="28"/>
  <c r="AI13" i="28"/>
  <c r="AH14" i="28"/>
  <c r="AI14" i="28"/>
  <c r="U15" i="28"/>
  <c r="J9" i="29"/>
  <c r="AH46" i="28"/>
  <c r="AH47" i="28"/>
  <c r="AI47" i="28"/>
  <c r="U48" i="28"/>
  <c r="J17" i="29"/>
  <c r="AH54" i="28"/>
  <c r="AI54" i="28"/>
  <c r="AG60" i="28"/>
  <c r="V20" i="29"/>
  <c r="AH67" i="28"/>
  <c r="AI67" i="28"/>
  <c r="U56" i="28"/>
  <c r="J19" i="29"/>
  <c r="U64" i="28"/>
  <c r="J21" i="29"/>
  <c r="AH10" i="28"/>
  <c r="AI10" i="28"/>
  <c r="V75" i="28"/>
  <c r="AH22" i="28"/>
  <c r="AI22" i="28"/>
  <c r="U23" i="28"/>
  <c r="J11" i="29"/>
  <c r="AH33" i="28"/>
  <c r="AI33" i="28"/>
  <c r="AH37" i="28"/>
  <c r="AI37" i="28"/>
  <c r="AG48" i="28"/>
  <c r="V17" i="29"/>
  <c r="AH50" i="28"/>
  <c r="AI50" i="28"/>
  <c r="AD75" i="28"/>
  <c r="AC19" i="28"/>
  <c r="R10" i="29"/>
  <c r="AH29" i="28"/>
  <c r="AC35" i="28"/>
  <c r="R14" i="29"/>
  <c r="AC56" i="28"/>
  <c r="R19" i="29"/>
  <c r="AH59" i="28"/>
  <c r="AI59" i="28"/>
  <c r="U68" i="28"/>
  <c r="J22" i="29"/>
  <c r="AH66" i="28"/>
  <c r="AI66" i="28"/>
  <c r="J13" i="27"/>
  <c r="J8" i="27"/>
  <c r="U50" i="26"/>
  <c r="J19" i="27"/>
  <c r="J25" i="27"/>
  <c r="V70" i="26"/>
  <c r="AI35" i="26"/>
  <c r="AI41" i="26"/>
  <c r="AI42" i="26"/>
  <c r="AI58" i="26"/>
  <c r="AI59" i="26"/>
  <c r="K70" i="26"/>
  <c r="U25" i="27"/>
  <c r="AI16" i="26"/>
  <c r="AI12" i="26"/>
  <c r="AI13" i="26"/>
  <c r="AI20" i="26"/>
  <c r="AI31" i="26"/>
  <c r="AI48" i="26"/>
  <c r="AI55" i="26"/>
  <c r="AH91" i="23"/>
  <c r="AI17" i="23"/>
  <c r="AG56" i="23"/>
  <c r="V16" i="24"/>
  <c r="U70" i="23"/>
  <c r="J19" i="24"/>
  <c r="C8" i="24"/>
  <c r="C25" i="24"/>
  <c r="AG15" i="23"/>
  <c r="V9" i="24"/>
  <c r="AG32" i="23"/>
  <c r="V12" i="24"/>
  <c r="AI39" i="23"/>
  <c r="AI68" i="23"/>
  <c r="Y78" i="23"/>
  <c r="N21" i="24"/>
  <c r="V93" i="23"/>
  <c r="T25" i="24"/>
  <c r="AC15" i="23"/>
  <c r="R9" i="24"/>
  <c r="AG19" i="23"/>
  <c r="V10" i="24"/>
  <c r="Y66" i="23"/>
  <c r="N18" i="24"/>
  <c r="AC74" i="23"/>
  <c r="R20" i="24"/>
  <c r="AG11" i="23"/>
  <c r="AD93" i="23"/>
  <c r="AC36" i="23"/>
  <c r="R13" i="24"/>
  <c r="AG40" i="23"/>
  <c r="V14" i="24"/>
  <c r="U66" i="23"/>
  <c r="J18" i="24"/>
  <c r="AC70" i="23"/>
  <c r="R19" i="24"/>
  <c r="U74" i="23"/>
  <c r="J20" i="24"/>
  <c r="S8" i="24"/>
  <c r="S25" i="24"/>
  <c r="AH74" i="21"/>
  <c r="AI74" i="21"/>
  <c r="X76" i="21"/>
  <c r="AG11" i="21"/>
  <c r="V8" i="22"/>
  <c r="AD76" i="21"/>
  <c r="AH14" i="21"/>
  <c r="AI14" i="21"/>
  <c r="AG27" i="21"/>
  <c r="V12" i="22"/>
  <c r="AH30" i="21"/>
  <c r="AH33" i="21"/>
  <c r="AI33" i="21"/>
  <c r="U35" i="21"/>
  <c r="J14" i="22"/>
  <c r="U47" i="21"/>
  <c r="J17" i="22"/>
  <c r="AC59" i="21"/>
  <c r="R20" i="22"/>
  <c r="AH13" i="21"/>
  <c r="AI13" i="21"/>
  <c r="AG43" i="21"/>
  <c r="V16" i="22"/>
  <c r="V76" i="21"/>
  <c r="AH17" i="21"/>
  <c r="AI17" i="21"/>
  <c r="U19" i="21"/>
  <c r="J10" i="22"/>
  <c r="AH34" i="21"/>
  <c r="AI34" i="21"/>
  <c r="AH50" i="21"/>
  <c r="AI50" i="21"/>
  <c r="AH61" i="21"/>
  <c r="AH62" i="21"/>
  <c r="AI62" i="21"/>
  <c r="AG67" i="21"/>
  <c r="V22" i="22"/>
  <c r="K8" i="22"/>
  <c r="K25" i="22"/>
  <c r="AG23" i="21"/>
  <c r="V11" i="22"/>
  <c r="G25" i="22"/>
  <c r="P25" i="22"/>
  <c r="AH18" i="21"/>
  <c r="AI18" i="21"/>
  <c r="AG39" i="21"/>
  <c r="V15" i="22"/>
  <c r="AG47" i="21"/>
  <c r="V17" i="22"/>
  <c r="AC51" i="21"/>
  <c r="R18" i="22"/>
  <c r="AH57" i="21"/>
  <c r="AI57" i="21"/>
  <c r="Y63" i="21"/>
  <c r="N21" i="22"/>
  <c r="M8" i="22"/>
  <c r="M25" i="22"/>
  <c r="AI18" i="19"/>
  <c r="AI47" i="19"/>
  <c r="J19" i="20"/>
  <c r="J15" i="20"/>
  <c r="F25" i="20"/>
  <c r="V140" i="19"/>
  <c r="P25" i="20"/>
  <c r="AG132" i="19"/>
  <c r="V22" i="20"/>
  <c r="G25" i="20"/>
  <c r="L25" i="20"/>
  <c r="Q25" i="20"/>
  <c r="R10" i="20"/>
  <c r="J11" i="20"/>
  <c r="R14" i="20"/>
  <c r="Y108" i="19"/>
  <c r="N17" i="20"/>
  <c r="Y116" i="19"/>
  <c r="N18" i="20"/>
  <c r="AI123" i="19"/>
  <c r="J22" i="20"/>
  <c r="AI130" i="19"/>
  <c r="AC51" i="17"/>
  <c r="R18" i="18"/>
  <c r="AH61" i="17"/>
  <c r="AI61" i="17"/>
  <c r="AC35" i="17"/>
  <c r="R14" i="18"/>
  <c r="AH49" i="17"/>
  <c r="AI49" i="17"/>
  <c r="U51" i="17"/>
  <c r="J18" i="18"/>
  <c r="AH46" i="17"/>
  <c r="AI46" i="17"/>
  <c r="AH58" i="17"/>
  <c r="AH45" i="17"/>
  <c r="AI45" i="17"/>
  <c r="AH10" i="17"/>
  <c r="E24" i="18"/>
  <c r="AH13" i="17"/>
  <c r="AG15" i="17"/>
  <c r="V9" i="18"/>
  <c r="AH17" i="17"/>
  <c r="AI17" i="17"/>
  <c r="AH26" i="17"/>
  <c r="AH29" i="17"/>
  <c r="AI29" i="17"/>
  <c r="AG31" i="17"/>
  <c r="V13" i="18"/>
  <c r="AH33" i="17"/>
  <c r="AI33" i="17"/>
  <c r="AH38" i="17"/>
  <c r="AH42" i="17"/>
  <c r="AI42" i="17"/>
  <c r="V71" i="17"/>
  <c r="AH14" i="17"/>
  <c r="AI14" i="17"/>
  <c r="AH18" i="17"/>
  <c r="AI18" i="17"/>
  <c r="AH22" i="17"/>
  <c r="AI22" i="17"/>
  <c r="AH30" i="17"/>
  <c r="AI30" i="17"/>
  <c r="AH34" i="17"/>
  <c r="K71" i="17"/>
  <c r="AC15" i="17"/>
  <c r="R9" i="18"/>
  <c r="AC23" i="17"/>
  <c r="R11" i="18"/>
  <c r="AC31" i="17"/>
  <c r="R13" i="18"/>
  <c r="AC39" i="17"/>
  <c r="R15" i="18"/>
  <c r="AG55" i="17"/>
  <c r="V19" i="18"/>
  <c r="AH66" i="17"/>
  <c r="AI66" i="17"/>
  <c r="K8" i="18"/>
  <c r="K24" i="18"/>
  <c r="AG60" i="15"/>
  <c r="V13" i="16"/>
  <c r="AI62" i="15"/>
  <c r="AG107" i="15"/>
  <c r="V16" i="16"/>
  <c r="U60" i="15"/>
  <c r="J13" i="16"/>
  <c r="AC16" i="15"/>
  <c r="R9" i="16"/>
  <c r="Y60" i="15"/>
  <c r="N13" i="16"/>
  <c r="U12" i="15"/>
  <c r="AG16" i="15"/>
  <c r="V9" i="16"/>
  <c r="AC28" i="15"/>
  <c r="R12" i="16"/>
  <c r="AG93" i="15"/>
  <c r="V15" i="16"/>
  <c r="Y130" i="15"/>
  <c r="N21" i="16"/>
  <c r="B25" i="16"/>
  <c r="U16" i="15"/>
  <c r="J9" i="16"/>
  <c r="AI109" i="15"/>
  <c r="AG111" i="15"/>
  <c r="V17" i="16"/>
  <c r="AC122" i="15"/>
  <c r="R19" i="16"/>
  <c r="U126" i="15"/>
  <c r="J20" i="16"/>
  <c r="U122" i="15"/>
  <c r="J19" i="16"/>
  <c r="AG134" i="15"/>
  <c r="V22" i="16"/>
  <c r="AC12" i="15"/>
  <c r="L25" i="16"/>
  <c r="AF143" i="15"/>
  <c r="AI19" i="15"/>
  <c r="U28" i="15"/>
  <c r="J12" i="16"/>
  <c r="AG28" i="15"/>
  <c r="V12" i="16"/>
  <c r="AI59" i="15"/>
  <c r="AI110" i="15"/>
  <c r="AC126" i="15"/>
  <c r="R20" i="16"/>
  <c r="AE143" i="15"/>
  <c r="K8" i="16"/>
  <c r="J23" i="14"/>
  <c r="AI50" i="13"/>
  <c r="AI65" i="13"/>
  <c r="AI58" i="13"/>
  <c r="K72" i="13"/>
  <c r="AI13" i="13"/>
  <c r="AI45" i="13"/>
  <c r="AI62" i="13"/>
  <c r="U15" i="13"/>
  <c r="J9" i="14"/>
  <c r="AD72" i="13"/>
  <c r="AG31" i="13"/>
  <c r="V13" i="14"/>
  <c r="O24" i="14"/>
  <c r="AI30" i="13"/>
  <c r="U31" i="13"/>
  <c r="J13" i="14"/>
  <c r="AI38" i="13"/>
  <c r="U55" i="13"/>
  <c r="J19" i="14"/>
  <c r="AC59" i="13"/>
  <c r="R20" i="14"/>
  <c r="AC67" i="13"/>
  <c r="R22" i="14"/>
  <c r="U67" i="13"/>
  <c r="J22" i="14"/>
  <c r="U47" i="13"/>
  <c r="J17" i="14"/>
  <c r="U23" i="13"/>
  <c r="J11" i="14"/>
  <c r="AI26" i="13"/>
  <c r="AI33" i="13"/>
  <c r="AI10" i="13"/>
  <c r="F24" i="14"/>
  <c r="V72" i="13"/>
  <c r="P24" i="14"/>
  <c r="AG15" i="13"/>
  <c r="V9" i="14"/>
  <c r="U19" i="13"/>
  <c r="J10" i="14"/>
  <c r="AI17" i="13"/>
  <c r="AC35" i="13"/>
  <c r="R14" i="14"/>
  <c r="AC39" i="13"/>
  <c r="R15" i="14"/>
  <c r="AI42" i="13"/>
  <c r="AG47" i="13"/>
  <c r="V17" i="14"/>
  <c r="U51" i="13"/>
  <c r="J18" i="14"/>
  <c r="AI49" i="13"/>
  <c r="AG59" i="13"/>
  <c r="V20" i="14"/>
  <c r="K71" i="11"/>
  <c r="AH69" i="11"/>
  <c r="AI69" i="11"/>
  <c r="U70" i="11"/>
  <c r="J23" i="12"/>
  <c r="G24" i="12"/>
  <c r="AG15" i="11"/>
  <c r="V9" i="12"/>
  <c r="AG31" i="11"/>
  <c r="V13" i="12"/>
  <c r="D24" i="12"/>
  <c r="AH58" i="11"/>
  <c r="AI58" i="11"/>
  <c r="AH66" i="11"/>
  <c r="AD71" i="11"/>
  <c r="AH14" i="11"/>
  <c r="AH30" i="11"/>
  <c r="AH46" i="11"/>
  <c r="AI46" i="11"/>
  <c r="AH53" i="11"/>
  <c r="AI53" i="11"/>
  <c r="U55" i="11"/>
  <c r="J19" i="12"/>
  <c r="U67" i="11"/>
  <c r="J22" i="12"/>
  <c r="AH65" i="11"/>
  <c r="AI65" i="11"/>
  <c r="AC67" i="11"/>
  <c r="R22" i="12"/>
  <c r="L24" i="12"/>
  <c r="AG47" i="11"/>
  <c r="V17" i="12"/>
  <c r="M24" i="12"/>
  <c r="AH21" i="11"/>
  <c r="AI21" i="11"/>
  <c r="AH37" i="11"/>
  <c r="AG55" i="11"/>
  <c r="V19" i="12"/>
  <c r="AH10" i="11"/>
  <c r="B24" i="12"/>
  <c r="V71" i="11"/>
  <c r="T24" i="12"/>
  <c r="U19" i="11"/>
  <c r="J10" i="12"/>
  <c r="AH17" i="11"/>
  <c r="AI17" i="11"/>
  <c r="AG23" i="11"/>
  <c r="V11" i="12"/>
  <c r="AH26" i="11"/>
  <c r="AI26" i="11"/>
  <c r="U35" i="11"/>
  <c r="J14" i="12"/>
  <c r="AH33" i="11"/>
  <c r="AI33" i="11"/>
  <c r="AG39" i="11"/>
  <c r="V15" i="12"/>
  <c r="AH42" i="11"/>
  <c r="U51" i="11"/>
  <c r="J18" i="12"/>
  <c r="AH49" i="11"/>
  <c r="AI49" i="11"/>
  <c r="AH61" i="11"/>
  <c r="Y63" i="11"/>
  <c r="N21" i="12"/>
  <c r="Y67" i="11"/>
  <c r="N22" i="12"/>
  <c r="AH69" i="9"/>
  <c r="AI69" i="9"/>
  <c r="AG19" i="9"/>
  <c r="V10" i="10"/>
  <c r="AH29" i="9"/>
  <c r="AI29" i="9"/>
  <c r="AC31" i="9"/>
  <c r="R13" i="10"/>
  <c r="AG31" i="9"/>
  <c r="V13" i="10"/>
  <c r="AH57" i="9"/>
  <c r="AC35" i="9"/>
  <c r="R14" i="10"/>
  <c r="AG47" i="9"/>
  <c r="V17" i="10"/>
  <c r="Y63" i="9"/>
  <c r="N21" i="10"/>
  <c r="AG67" i="9"/>
  <c r="V22" i="10"/>
  <c r="M71" i="9"/>
  <c r="W71" i="9"/>
  <c r="Y27" i="9"/>
  <c r="N12" i="10"/>
  <c r="AH41" i="9"/>
  <c r="AH46" i="9"/>
  <c r="AH66" i="9"/>
  <c r="L8" i="10"/>
  <c r="AH13" i="9"/>
  <c r="AI13" i="9"/>
  <c r="AG15" i="9"/>
  <c r="V9" i="10"/>
  <c r="AH38" i="9"/>
  <c r="AI38" i="9"/>
  <c r="AH58" i="9"/>
  <c r="Y11" i="9"/>
  <c r="O24" i="10"/>
  <c r="AH14" i="9"/>
  <c r="AI14" i="9"/>
  <c r="AH30" i="9"/>
  <c r="AI30" i="9"/>
  <c r="AC43" i="9"/>
  <c r="R16" i="10"/>
  <c r="Y43" i="9"/>
  <c r="N16" i="10"/>
  <c r="AH45" i="9"/>
  <c r="AH47" i="9"/>
  <c r="AC51" i="9"/>
  <c r="R18" i="10"/>
  <c r="Y59" i="9"/>
  <c r="N20" i="10"/>
  <c r="AH29" i="7"/>
  <c r="AH42" i="7"/>
  <c r="AI42" i="7"/>
  <c r="AH65" i="7"/>
  <c r="AI65" i="7"/>
  <c r="V72" i="7"/>
  <c r="AH34" i="7"/>
  <c r="AI34" i="7"/>
  <c r="AH37" i="7"/>
  <c r="AI37" i="7"/>
  <c r="AH58" i="7"/>
  <c r="AH61" i="7"/>
  <c r="AH62" i="7"/>
  <c r="AI62" i="7"/>
  <c r="Y71" i="7"/>
  <c r="N23" i="8"/>
  <c r="AH71" i="7"/>
  <c r="AG15" i="7"/>
  <c r="V9" i="8"/>
  <c r="AH17" i="7"/>
  <c r="AI17" i="7"/>
  <c r="U39" i="7"/>
  <c r="J15" i="8"/>
  <c r="AG47" i="7"/>
  <c r="V17" i="8"/>
  <c r="AH49" i="7"/>
  <c r="AI49" i="7"/>
  <c r="AH10" i="7"/>
  <c r="AI10" i="7"/>
  <c r="K72" i="7"/>
  <c r="AH13" i="7"/>
  <c r="AI13" i="7"/>
  <c r="AH14" i="7"/>
  <c r="AI14" i="7"/>
  <c r="U15" i="7"/>
  <c r="J9" i="8"/>
  <c r="AH18" i="7"/>
  <c r="AG23" i="7"/>
  <c r="V11" i="8"/>
  <c r="AH38" i="7"/>
  <c r="AI38" i="7"/>
  <c r="AH46" i="7"/>
  <c r="AI46" i="7"/>
  <c r="AH53" i="7"/>
  <c r="AI53" i="7"/>
  <c r="U55" i="7"/>
  <c r="J19" i="8"/>
  <c r="AH66" i="7"/>
  <c r="AI66" i="7"/>
  <c r="AD72" i="7"/>
  <c r="AC19" i="7"/>
  <c r="R10" i="8"/>
  <c r="AH21" i="7"/>
  <c r="AH22" i="7"/>
  <c r="AI22" i="7"/>
  <c r="U23" i="7"/>
  <c r="J11" i="8"/>
  <c r="AG31" i="7"/>
  <c r="V13" i="8"/>
  <c r="U35" i="7"/>
  <c r="J14" i="8"/>
  <c r="AH33" i="7"/>
  <c r="AI33" i="7"/>
  <c r="AH45" i="7"/>
  <c r="AH47" i="7"/>
  <c r="AH50" i="7"/>
  <c r="E24" i="8"/>
  <c r="I24" i="8"/>
  <c r="T24" i="8"/>
  <c r="AG19" i="7"/>
  <c r="V10" i="8"/>
  <c r="AH26" i="7"/>
  <c r="AI26" i="7"/>
  <c r="AH30" i="7"/>
  <c r="Y31" i="7"/>
  <c r="N13" i="8"/>
  <c r="Y35" i="7"/>
  <c r="N14" i="8"/>
  <c r="AG39" i="7"/>
  <c r="V15" i="8"/>
  <c r="AG51" i="7"/>
  <c r="V18" i="8"/>
  <c r="AH30" i="5"/>
  <c r="AC51" i="5"/>
  <c r="R18" i="6"/>
  <c r="V71" i="5"/>
  <c r="AG27" i="5"/>
  <c r="V12" i="6"/>
  <c r="AH29" i="5"/>
  <c r="AH31" i="5"/>
  <c r="AH34" i="5"/>
  <c r="AI34" i="5"/>
  <c r="AG63" i="5"/>
  <c r="V21" i="6"/>
  <c r="AC67" i="5"/>
  <c r="R22" i="6"/>
  <c r="AH10" i="5"/>
  <c r="AI10" i="5"/>
  <c r="AH50" i="5"/>
  <c r="AI50" i="5"/>
  <c r="AG67" i="5"/>
  <c r="V22" i="6"/>
  <c r="AC63" i="3"/>
  <c r="R21" i="4"/>
  <c r="AH22" i="3"/>
  <c r="AI22" i="3"/>
  <c r="AC35" i="3"/>
  <c r="R14" i="4"/>
  <c r="Y31" i="3"/>
  <c r="N13" i="4"/>
  <c r="AG51" i="3"/>
  <c r="V18" i="4"/>
  <c r="AC59" i="3"/>
  <c r="R20" i="4"/>
  <c r="AC35" i="1"/>
  <c r="R14" i="2"/>
  <c r="AH18" i="1"/>
  <c r="AI18" i="1"/>
  <c r="AH42" i="1"/>
  <c r="V8" i="31"/>
  <c r="E24" i="31"/>
  <c r="N8" i="31"/>
  <c r="AH10" i="30"/>
  <c r="F8" i="31"/>
  <c r="F24" i="31"/>
  <c r="O71" i="30"/>
  <c r="O24" i="31"/>
  <c r="AI22" i="30"/>
  <c r="AI26" i="30"/>
  <c r="AI38" i="30"/>
  <c r="H24" i="31"/>
  <c r="Q24" i="31"/>
  <c r="AH42" i="30"/>
  <c r="C24" i="31"/>
  <c r="AH15" i="30"/>
  <c r="AI13" i="30"/>
  <c r="U23" i="30"/>
  <c r="J11" i="31"/>
  <c r="AH21" i="30"/>
  <c r="T11" i="31"/>
  <c r="T24" i="31"/>
  <c r="AE71" i="30"/>
  <c r="K24" i="31"/>
  <c r="B24" i="31"/>
  <c r="W71" i="30"/>
  <c r="L11" i="31"/>
  <c r="L24" i="31"/>
  <c r="AH31" i="30"/>
  <c r="AI29" i="30"/>
  <c r="U39" i="30"/>
  <c r="J15" i="31"/>
  <c r="AH37" i="30"/>
  <c r="AH53" i="30"/>
  <c r="Y55" i="30"/>
  <c r="N19" i="31"/>
  <c r="AI58" i="30"/>
  <c r="S24" i="31"/>
  <c r="M71" i="30"/>
  <c r="D11" i="31"/>
  <c r="D24" i="31"/>
  <c r="Y39" i="30"/>
  <c r="N15" i="31"/>
  <c r="M24" i="31"/>
  <c r="AH63" i="30"/>
  <c r="AI61" i="30"/>
  <c r="AH70" i="30"/>
  <c r="AH57" i="30"/>
  <c r="U63" i="30"/>
  <c r="J21" i="31"/>
  <c r="Y70" i="30"/>
  <c r="N23" i="31"/>
  <c r="N71" i="30"/>
  <c r="X71" i="30"/>
  <c r="AF71" i="30"/>
  <c r="AH9" i="30"/>
  <c r="AH25" i="30"/>
  <c r="AH41" i="30"/>
  <c r="AH54" i="30"/>
  <c r="R71" i="30"/>
  <c r="Z71" i="30"/>
  <c r="AH66" i="30"/>
  <c r="AH67" i="30"/>
  <c r="S71" i="30"/>
  <c r="AA71" i="30"/>
  <c r="AH19" i="30"/>
  <c r="T71" i="30"/>
  <c r="AB71" i="30"/>
  <c r="J71" i="30"/>
  <c r="E25" i="29"/>
  <c r="O25" i="29"/>
  <c r="F25" i="29"/>
  <c r="P25" i="29"/>
  <c r="H25" i="29"/>
  <c r="I25" i="29"/>
  <c r="T25" i="29"/>
  <c r="J8" i="29"/>
  <c r="N8" i="29"/>
  <c r="L25" i="29"/>
  <c r="R8" i="29"/>
  <c r="R25" i="29"/>
  <c r="D25" i="29"/>
  <c r="M25" i="29"/>
  <c r="M75" i="28"/>
  <c r="W75" i="28"/>
  <c r="AE75" i="28"/>
  <c r="C8" i="29"/>
  <c r="C25" i="29"/>
  <c r="K8" i="29"/>
  <c r="K25" i="29"/>
  <c r="S8" i="29"/>
  <c r="S25" i="29"/>
  <c r="AH58" i="28"/>
  <c r="N75" i="28"/>
  <c r="X75" i="28"/>
  <c r="AF75" i="28"/>
  <c r="AH9" i="28"/>
  <c r="AH25" i="28"/>
  <c r="AH40" i="28"/>
  <c r="AI40" i="28"/>
  <c r="AH55" i="28"/>
  <c r="O75" i="28"/>
  <c r="Z75" i="28"/>
  <c r="AA75" i="28"/>
  <c r="T75" i="28"/>
  <c r="AB75" i="28"/>
  <c r="F25" i="27"/>
  <c r="B25" i="27"/>
  <c r="M70" i="26"/>
  <c r="W70" i="26"/>
  <c r="AE70" i="26"/>
  <c r="C8" i="27"/>
  <c r="C25" i="27"/>
  <c r="K8" i="27"/>
  <c r="K25" i="27"/>
  <c r="S8" i="27"/>
  <c r="S25" i="27"/>
  <c r="N70" i="26"/>
  <c r="X70" i="26"/>
  <c r="AF70" i="26"/>
  <c r="AI23" i="26"/>
  <c r="AI49" i="26"/>
  <c r="O70" i="26"/>
  <c r="Z70" i="26"/>
  <c r="S70" i="26"/>
  <c r="AA70" i="26"/>
  <c r="T70" i="26"/>
  <c r="AB70" i="26"/>
  <c r="H25" i="24"/>
  <c r="Q25" i="24"/>
  <c r="AI22" i="23"/>
  <c r="AI72" i="23"/>
  <c r="V8" i="24"/>
  <c r="AG93" i="23"/>
  <c r="I25" i="24"/>
  <c r="AI14" i="23"/>
  <c r="AI81" i="23"/>
  <c r="J8" i="24"/>
  <c r="B25" i="24"/>
  <c r="AI91" i="23"/>
  <c r="L25" i="24"/>
  <c r="U25" i="24"/>
  <c r="AI76" i="23"/>
  <c r="R8" i="24"/>
  <c r="D25" i="24"/>
  <c r="M25" i="24"/>
  <c r="AI18" i="23"/>
  <c r="AI35" i="23"/>
  <c r="AI55" i="23"/>
  <c r="K25" i="24"/>
  <c r="E25" i="24"/>
  <c r="F25" i="24"/>
  <c r="O25" i="24"/>
  <c r="AI80" i="23"/>
  <c r="M93" i="23"/>
  <c r="W93" i="23"/>
  <c r="AE93" i="23"/>
  <c r="AI13" i="23"/>
  <c r="AI34" i="23"/>
  <c r="AI58" i="23"/>
  <c r="Y70" i="23"/>
  <c r="N19" i="24"/>
  <c r="AI73" i="23"/>
  <c r="U78" i="23"/>
  <c r="J21" i="24"/>
  <c r="Y92" i="23"/>
  <c r="N24" i="24"/>
  <c r="N93" i="23"/>
  <c r="X93" i="23"/>
  <c r="AF93" i="23"/>
  <c r="U15" i="23"/>
  <c r="J9" i="24"/>
  <c r="Y23" i="23"/>
  <c r="N11" i="24"/>
  <c r="U36" i="23"/>
  <c r="J13" i="24"/>
  <c r="Y52" i="23"/>
  <c r="N15" i="24"/>
  <c r="U60" i="23"/>
  <c r="J17" i="24"/>
  <c r="O93" i="23"/>
  <c r="Y82" i="23"/>
  <c r="N22" i="24"/>
  <c r="R93" i="23"/>
  <c r="Z93" i="23"/>
  <c r="S93" i="23"/>
  <c r="AA93" i="23"/>
  <c r="T93" i="23"/>
  <c r="U39" i="21"/>
  <c r="J15" i="22"/>
  <c r="AH37" i="21"/>
  <c r="AH73" i="21"/>
  <c r="H25" i="22"/>
  <c r="Q25" i="22"/>
  <c r="U23" i="21"/>
  <c r="J11" i="22"/>
  <c r="AH21" i="21"/>
  <c r="AI29" i="21"/>
  <c r="I25" i="22"/>
  <c r="U67" i="21"/>
  <c r="J22" i="22"/>
  <c r="AH66" i="21"/>
  <c r="M76" i="21"/>
  <c r="S25" i="22"/>
  <c r="J8" i="22"/>
  <c r="B25" i="22"/>
  <c r="T25" i="22"/>
  <c r="AC43" i="21"/>
  <c r="R16" i="22"/>
  <c r="AH41" i="21"/>
  <c r="AC55" i="21"/>
  <c r="R19" i="22"/>
  <c r="AH54" i="21"/>
  <c r="W76" i="21"/>
  <c r="U25" i="22"/>
  <c r="L25" i="22"/>
  <c r="AF76" i="21"/>
  <c r="AC27" i="21"/>
  <c r="R12" i="22"/>
  <c r="AH25" i="21"/>
  <c r="AE76" i="21"/>
  <c r="AC11" i="21"/>
  <c r="AH9" i="21"/>
  <c r="D25" i="22"/>
  <c r="AH38" i="21"/>
  <c r="Y39" i="21"/>
  <c r="N15" i="22"/>
  <c r="AH42" i="21"/>
  <c r="N76" i="21"/>
  <c r="N8" i="22"/>
  <c r="AH22" i="21"/>
  <c r="Y23" i="21"/>
  <c r="N11" i="22"/>
  <c r="AH26" i="21"/>
  <c r="AH53" i="21"/>
  <c r="Y55" i="21"/>
  <c r="N19" i="22"/>
  <c r="AI61" i="21"/>
  <c r="AH10" i="21"/>
  <c r="F8" i="22"/>
  <c r="F25" i="22"/>
  <c r="O76" i="21"/>
  <c r="O25" i="22"/>
  <c r="AI65" i="21"/>
  <c r="E25" i="22"/>
  <c r="U63" i="21"/>
  <c r="J21" i="22"/>
  <c r="Y67" i="21"/>
  <c r="N22" i="22"/>
  <c r="R76" i="21"/>
  <c r="Z76" i="21"/>
  <c r="S76" i="21"/>
  <c r="AA76" i="21"/>
  <c r="T76" i="21"/>
  <c r="AB76" i="21"/>
  <c r="AH49" i="21"/>
  <c r="J8" i="20"/>
  <c r="B25" i="20"/>
  <c r="U25" i="20"/>
  <c r="AI15" i="19"/>
  <c r="AI19" i="19"/>
  <c r="N8" i="20"/>
  <c r="R8" i="20"/>
  <c r="D25" i="20"/>
  <c r="M25" i="20"/>
  <c r="AI80" i="19"/>
  <c r="AI126" i="19"/>
  <c r="V8" i="20"/>
  <c r="E25" i="20"/>
  <c r="O25" i="20"/>
  <c r="AI22" i="19"/>
  <c r="AI27" i="19"/>
  <c r="AI131" i="19"/>
  <c r="I25" i="20"/>
  <c r="T25" i="20"/>
  <c r="M140" i="19"/>
  <c r="W140" i="19"/>
  <c r="AE140" i="19"/>
  <c r="C8" i="20"/>
  <c r="C25" i="20"/>
  <c r="K8" i="20"/>
  <c r="K25" i="20"/>
  <c r="S8" i="20"/>
  <c r="S25" i="20"/>
  <c r="Y120" i="19"/>
  <c r="N19" i="20"/>
  <c r="J21" i="20"/>
  <c r="N140" i="19"/>
  <c r="X140" i="19"/>
  <c r="AF140" i="19"/>
  <c r="O140" i="19"/>
  <c r="R140" i="19"/>
  <c r="Z140" i="19"/>
  <c r="S140" i="19"/>
  <c r="AA140" i="19"/>
  <c r="T140" i="19"/>
  <c r="AG16" i="19"/>
  <c r="V9" i="20"/>
  <c r="AG45" i="19"/>
  <c r="V13" i="20"/>
  <c r="AG108" i="19"/>
  <c r="V17" i="20"/>
  <c r="G24" i="18"/>
  <c r="P24" i="18"/>
  <c r="U23" i="17"/>
  <c r="J11" i="18"/>
  <c r="AH21" i="17"/>
  <c r="AI26" i="17"/>
  <c r="L24" i="18"/>
  <c r="H24" i="18"/>
  <c r="Q24" i="18"/>
  <c r="Y23" i="17"/>
  <c r="N11" i="18"/>
  <c r="AG43" i="17"/>
  <c r="V16" i="18"/>
  <c r="M71" i="17"/>
  <c r="S24" i="18"/>
  <c r="U39" i="17"/>
  <c r="J15" i="18"/>
  <c r="AH37" i="17"/>
  <c r="AH63" i="17"/>
  <c r="F8" i="18"/>
  <c r="F24" i="18"/>
  <c r="O71" i="17"/>
  <c r="AI34" i="17"/>
  <c r="AI10" i="17"/>
  <c r="I24" i="18"/>
  <c r="AD71" i="17"/>
  <c r="AI38" i="17"/>
  <c r="AI58" i="17"/>
  <c r="W71" i="17"/>
  <c r="T24" i="18"/>
  <c r="N8" i="18"/>
  <c r="O24" i="18"/>
  <c r="B24" i="18"/>
  <c r="AC55" i="17"/>
  <c r="R19" i="18"/>
  <c r="AE71" i="17"/>
  <c r="U24" i="18"/>
  <c r="D24" i="18"/>
  <c r="R8" i="18"/>
  <c r="M24" i="18"/>
  <c r="V8" i="18"/>
  <c r="AH54" i="17"/>
  <c r="AG59" i="17"/>
  <c r="V20" i="18"/>
  <c r="AH57" i="17"/>
  <c r="C24" i="18"/>
  <c r="N71" i="17"/>
  <c r="X71" i="17"/>
  <c r="AF71" i="17"/>
  <c r="AH9" i="17"/>
  <c r="AH25" i="17"/>
  <c r="AH41" i="17"/>
  <c r="AH53" i="17"/>
  <c r="R71" i="17"/>
  <c r="Z71" i="17"/>
  <c r="S71" i="17"/>
  <c r="AA71" i="17"/>
  <c r="AH35" i="17"/>
  <c r="AH50" i="17"/>
  <c r="Y63" i="17"/>
  <c r="N21" i="18"/>
  <c r="AH65" i="17"/>
  <c r="T71" i="17"/>
  <c r="AB71" i="17"/>
  <c r="AG47" i="17"/>
  <c r="V17" i="18"/>
  <c r="J71" i="17"/>
  <c r="Y122" i="15"/>
  <c r="N19" i="16"/>
  <c r="U25" i="16"/>
  <c r="D25" i="16"/>
  <c r="X143" i="15"/>
  <c r="U64" i="15"/>
  <c r="J14" i="16"/>
  <c r="AI133" i="15"/>
  <c r="F25" i="16"/>
  <c r="O25" i="16"/>
  <c r="AI18" i="15"/>
  <c r="C25" i="16"/>
  <c r="N143" i="15"/>
  <c r="G25" i="16"/>
  <c r="P8" i="16"/>
  <c r="P25" i="16"/>
  <c r="AA143" i="15"/>
  <c r="Y20" i="15"/>
  <c r="N10" i="16"/>
  <c r="U20" i="15"/>
  <c r="J10" i="16"/>
  <c r="AI30" i="15"/>
  <c r="U93" i="15"/>
  <c r="J15" i="16"/>
  <c r="M143" i="15"/>
  <c r="E25" i="16"/>
  <c r="J8" i="16"/>
  <c r="H8" i="16"/>
  <c r="H25" i="16"/>
  <c r="S143" i="15"/>
  <c r="Q25" i="16"/>
  <c r="AI15" i="15"/>
  <c r="U118" i="15"/>
  <c r="J18" i="16"/>
  <c r="U134" i="15"/>
  <c r="J22" i="16"/>
  <c r="O143" i="15"/>
  <c r="I25" i="16"/>
  <c r="AD143" i="15"/>
  <c r="AI26" i="15"/>
  <c r="AI63" i="15"/>
  <c r="Y118" i="15"/>
  <c r="N18" i="16"/>
  <c r="Y134" i="15"/>
  <c r="N22" i="16"/>
  <c r="W143" i="15"/>
  <c r="M25" i="16"/>
  <c r="R8" i="16"/>
  <c r="T25" i="16"/>
  <c r="AI14" i="15"/>
  <c r="U24" i="15"/>
  <c r="J11" i="16"/>
  <c r="Y93" i="15"/>
  <c r="N15" i="16"/>
  <c r="AC134" i="15"/>
  <c r="R22" i="16"/>
  <c r="Y142" i="15"/>
  <c r="S25" i="16"/>
  <c r="U130" i="15"/>
  <c r="J21" i="16"/>
  <c r="R143" i="15"/>
  <c r="Z143" i="15"/>
  <c r="T143" i="15"/>
  <c r="AB143" i="15"/>
  <c r="AI34" i="13"/>
  <c r="H24" i="14"/>
  <c r="AI53" i="13"/>
  <c r="I24" i="14"/>
  <c r="T24" i="14"/>
  <c r="J8" i="14"/>
  <c r="B24" i="14"/>
  <c r="U24" i="14"/>
  <c r="AI46" i="13"/>
  <c r="AI66" i="13"/>
  <c r="N8" i="14"/>
  <c r="L24" i="14"/>
  <c r="R8" i="14"/>
  <c r="D24" i="14"/>
  <c r="M24" i="14"/>
  <c r="AI18" i="13"/>
  <c r="AI37" i="13"/>
  <c r="E24" i="14"/>
  <c r="AI29" i="13"/>
  <c r="G24" i="14"/>
  <c r="Q24" i="14"/>
  <c r="AI14" i="13"/>
  <c r="AI22" i="13"/>
  <c r="M72" i="13"/>
  <c r="W72" i="13"/>
  <c r="AE72" i="13"/>
  <c r="C8" i="14"/>
  <c r="C24" i="14"/>
  <c r="K8" i="14"/>
  <c r="K24" i="14"/>
  <c r="S8" i="14"/>
  <c r="S24" i="14"/>
  <c r="AG55" i="13"/>
  <c r="V19" i="14"/>
  <c r="U63" i="13"/>
  <c r="J21" i="14"/>
  <c r="AG71" i="13"/>
  <c r="V23" i="14"/>
  <c r="N72" i="13"/>
  <c r="X72" i="13"/>
  <c r="AF72" i="13"/>
  <c r="AG23" i="13"/>
  <c r="V11" i="14"/>
  <c r="AG39" i="13"/>
  <c r="V15" i="14"/>
  <c r="O72" i="13"/>
  <c r="R72" i="13"/>
  <c r="Z72" i="13"/>
  <c r="S72" i="13"/>
  <c r="AA72" i="13"/>
  <c r="T72" i="13"/>
  <c r="AB72" i="13"/>
  <c r="J72" i="13"/>
  <c r="AI10" i="11"/>
  <c r="F24" i="12"/>
  <c r="P24" i="12"/>
  <c r="AI42" i="11"/>
  <c r="AI61" i="11"/>
  <c r="Q24" i="12"/>
  <c r="H24" i="12"/>
  <c r="R24" i="12"/>
  <c r="AI37" i="11"/>
  <c r="AH39" i="11"/>
  <c r="AI66" i="11"/>
  <c r="I24" i="12"/>
  <c r="AI14" i="11"/>
  <c r="J8" i="12"/>
  <c r="N8" i="12"/>
  <c r="U24" i="12"/>
  <c r="AI38" i="11"/>
  <c r="AH70" i="11"/>
  <c r="V8" i="12"/>
  <c r="E24" i="12"/>
  <c r="O24" i="12"/>
  <c r="AI30" i="11"/>
  <c r="AH13" i="11"/>
  <c r="AH29" i="11"/>
  <c r="AH45" i="11"/>
  <c r="M71" i="11"/>
  <c r="W71" i="11"/>
  <c r="AE71" i="11"/>
  <c r="C8" i="12"/>
  <c r="C24" i="12"/>
  <c r="K8" i="12"/>
  <c r="K24" i="12"/>
  <c r="S8" i="12"/>
  <c r="S24" i="12"/>
  <c r="AH57" i="11"/>
  <c r="N71" i="11"/>
  <c r="X71" i="11"/>
  <c r="AF71" i="11"/>
  <c r="AH9" i="11"/>
  <c r="Y23" i="11"/>
  <c r="N11" i="12"/>
  <c r="AH25" i="11"/>
  <c r="Y39" i="11"/>
  <c r="N15" i="12"/>
  <c r="AH41" i="11"/>
  <c r="AH54" i="11"/>
  <c r="O71" i="11"/>
  <c r="R71" i="11"/>
  <c r="Z71" i="11"/>
  <c r="AH51" i="11"/>
  <c r="AH67" i="11"/>
  <c r="S71" i="11"/>
  <c r="AA71" i="11"/>
  <c r="AH35" i="11"/>
  <c r="T71" i="11"/>
  <c r="AB71" i="11"/>
  <c r="J71" i="11"/>
  <c r="AI22" i="9"/>
  <c r="Z71" i="9"/>
  <c r="N8" i="10"/>
  <c r="O71" i="9"/>
  <c r="AH50" i="9"/>
  <c r="AI66" i="9"/>
  <c r="T24" i="10"/>
  <c r="F11" i="10"/>
  <c r="F24" i="10"/>
  <c r="G24" i="10"/>
  <c r="P8" i="10"/>
  <c r="P24" i="10"/>
  <c r="AA71" i="9"/>
  <c r="AH17" i="9"/>
  <c r="U19" i="9"/>
  <c r="J10" i="10"/>
  <c r="U10" i="10"/>
  <c r="U24" i="10"/>
  <c r="AF71" i="9"/>
  <c r="AH53" i="9"/>
  <c r="AH61" i="9"/>
  <c r="U63" i="9"/>
  <c r="J21" i="10"/>
  <c r="D24" i="10"/>
  <c r="AH33" i="9"/>
  <c r="U35" i="9"/>
  <c r="J14" i="10"/>
  <c r="AI10" i="9"/>
  <c r="H8" i="10"/>
  <c r="H24" i="10"/>
  <c r="S71" i="9"/>
  <c r="Q8" i="10"/>
  <c r="Q24" i="10"/>
  <c r="AB71" i="9"/>
  <c r="Y19" i="9"/>
  <c r="N10" i="10"/>
  <c r="AI26" i="9"/>
  <c r="AH70" i="9"/>
  <c r="AH9" i="9"/>
  <c r="I8" i="10"/>
  <c r="I24" i="10"/>
  <c r="T71" i="9"/>
  <c r="AC19" i="9"/>
  <c r="R10" i="10"/>
  <c r="M10" i="10"/>
  <c r="M24" i="10"/>
  <c r="X71" i="9"/>
  <c r="AH21" i="9"/>
  <c r="AH25" i="9"/>
  <c r="U31" i="9"/>
  <c r="J13" i="10"/>
  <c r="AI41" i="9"/>
  <c r="AI46" i="9"/>
  <c r="U51" i="9"/>
  <c r="J18" i="10"/>
  <c r="AH49" i="9"/>
  <c r="B24" i="10"/>
  <c r="AD71" i="9"/>
  <c r="E10" i="10"/>
  <c r="E24" i="10"/>
  <c r="N71" i="9"/>
  <c r="AC23" i="9"/>
  <c r="R11" i="10"/>
  <c r="AH34" i="9"/>
  <c r="AI58" i="9"/>
  <c r="L24" i="10"/>
  <c r="K71" i="9"/>
  <c r="V71" i="9"/>
  <c r="AE71" i="9"/>
  <c r="U15" i="9"/>
  <c r="J9" i="10"/>
  <c r="AH18" i="9"/>
  <c r="AH62" i="9"/>
  <c r="R71" i="9"/>
  <c r="C8" i="10"/>
  <c r="C24" i="10"/>
  <c r="K8" i="10"/>
  <c r="K24" i="10"/>
  <c r="S8" i="10"/>
  <c r="S24" i="10"/>
  <c r="AH37" i="9"/>
  <c r="AH65" i="9"/>
  <c r="J71" i="9"/>
  <c r="AI58" i="7"/>
  <c r="L24" i="8"/>
  <c r="AI18" i="7"/>
  <c r="R8" i="8"/>
  <c r="R24" i="8"/>
  <c r="AC72" i="7"/>
  <c r="D24" i="8"/>
  <c r="M24" i="8"/>
  <c r="V8" i="8"/>
  <c r="O24" i="8"/>
  <c r="AI29" i="7"/>
  <c r="F24" i="8"/>
  <c r="Q24" i="8"/>
  <c r="P24" i="8"/>
  <c r="AH63" i="7"/>
  <c r="AI61" i="7"/>
  <c r="G24" i="8"/>
  <c r="H24" i="8"/>
  <c r="AI21" i="7"/>
  <c r="AH23" i="7"/>
  <c r="AI50" i="7"/>
  <c r="AI30" i="7"/>
  <c r="B24" i="8"/>
  <c r="J8" i="8"/>
  <c r="U24" i="8"/>
  <c r="AH67" i="7"/>
  <c r="N8" i="8"/>
  <c r="M72" i="7"/>
  <c r="W72" i="7"/>
  <c r="AE72" i="7"/>
  <c r="C8" i="8"/>
  <c r="C24" i="8"/>
  <c r="K8" i="8"/>
  <c r="K24" i="8"/>
  <c r="S8" i="8"/>
  <c r="S24" i="8"/>
  <c r="AH57" i="7"/>
  <c r="U63" i="7"/>
  <c r="J21" i="8"/>
  <c r="AG71" i="7"/>
  <c r="V23" i="8"/>
  <c r="N72" i="7"/>
  <c r="X72" i="7"/>
  <c r="AF72" i="7"/>
  <c r="AH9" i="7"/>
  <c r="AH25" i="7"/>
  <c r="AH41" i="7"/>
  <c r="AH54" i="7"/>
  <c r="O72" i="7"/>
  <c r="Y67" i="7"/>
  <c r="N22" i="8"/>
  <c r="R72" i="7"/>
  <c r="Z72" i="7"/>
  <c r="S72" i="7"/>
  <c r="AA72" i="7"/>
  <c r="T72" i="7"/>
  <c r="AB72" i="7"/>
  <c r="J72" i="7"/>
  <c r="Y67" i="3"/>
  <c r="N22" i="4"/>
  <c r="AC67" i="3"/>
  <c r="R22" i="4"/>
  <c r="Y63" i="3"/>
  <c r="N21" i="4"/>
  <c r="AH57" i="3"/>
  <c r="AI57" i="3"/>
  <c r="U55" i="3"/>
  <c r="J19" i="4"/>
  <c r="AC47" i="3"/>
  <c r="R17" i="4"/>
  <c r="AH46" i="3"/>
  <c r="AI46" i="3"/>
  <c r="AC43" i="3"/>
  <c r="R16" i="4"/>
  <c r="AH38" i="3"/>
  <c r="AI38" i="3"/>
  <c r="AG35" i="3"/>
  <c r="V14" i="4"/>
  <c r="Y27" i="3"/>
  <c r="N12" i="4"/>
  <c r="AC27" i="3"/>
  <c r="R12" i="4"/>
  <c r="AH26" i="3"/>
  <c r="AI26" i="3"/>
  <c r="AG23" i="3"/>
  <c r="V11" i="4"/>
  <c r="AC19" i="3"/>
  <c r="R10" i="4"/>
  <c r="X71" i="3"/>
  <c r="AH14" i="3"/>
  <c r="AI14" i="3"/>
  <c r="AH10" i="3"/>
  <c r="AI10" i="3"/>
  <c r="N71" i="3"/>
  <c r="AC63" i="1"/>
  <c r="R21" i="2"/>
  <c r="AG63" i="1"/>
  <c r="V21" i="2"/>
  <c r="U63" i="1"/>
  <c r="J21" i="2"/>
  <c r="Y59" i="1"/>
  <c r="N20" i="2"/>
  <c r="AC59" i="1"/>
  <c r="R20" i="2"/>
  <c r="AC51" i="1"/>
  <c r="R18" i="2"/>
  <c r="U47" i="1"/>
  <c r="J17" i="2"/>
  <c r="Y47" i="1"/>
  <c r="N17" i="2"/>
  <c r="AC47" i="1"/>
  <c r="R17" i="2"/>
  <c r="AH46" i="1"/>
  <c r="AI46" i="1"/>
  <c r="Y27" i="1"/>
  <c r="N12" i="2"/>
  <c r="AG27" i="1"/>
  <c r="V12" i="2"/>
  <c r="AH26" i="1"/>
  <c r="AI26" i="1"/>
  <c r="E24" i="2"/>
  <c r="AG11" i="1"/>
  <c r="V8" i="2"/>
  <c r="AH9" i="1"/>
  <c r="AH14" i="1"/>
  <c r="AI14" i="1"/>
  <c r="AD72" i="1"/>
  <c r="AH50" i="1"/>
  <c r="AI50" i="1"/>
  <c r="AH66" i="1"/>
  <c r="AI66" i="1"/>
  <c r="C24" i="4"/>
  <c r="AH54" i="3"/>
  <c r="C24" i="6"/>
  <c r="AE71" i="5"/>
  <c r="AH26" i="5"/>
  <c r="Y51" i="5"/>
  <c r="N18" i="6"/>
  <c r="AH57" i="5"/>
  <c r="AI57" i="5"/>
  <c r="O71" i="3"/>
  <c r="AH22" i="1"/>
  <c r="AI22" i="1"/>
  <c r="M8" i="4"/>
  <c r="M24" i="4"/>
  <c r="H24" i="6"/>
  <c r="M71" i="5"/>
  <c r="M24" i="2"/>
  <c r="Y11" i="1"/>
  <c r="N8" i="2"/>
  <c r="AG31" i="1"/>
  <c r="V13" i="2"/>
  <c r="AC39" i="1"/>
  <c r="R15" i="2"/>
  <c r="AH49" i="1"/>
  <c r="AI49" i="1"/>
  <c r="AH65" i="1"/>
  <c r="AI65" i="1"/>
  <c r="AG43" i="3"/>
  <c r="V16" i="4"/>
  <c r="AH50" i="3"/>
  <c r="AI50" i="3"/>
  <c r="AH61" i="3"/>
  <c r="AI61" i="3"/>
  <c r="U63" i="3"/>
  <c r="J21" i="4"/>
  <c r="AH69" i="3"/>
  <c r="U11" i="5"/>
  <c r="J8" i="6"/>
  <c r="U19" i="5"/>
  <c r="J10" i="6"/>
  <c r="AG23" i="5"/>
  <c r="V11" i="6"/>
  <c r="AC35" i="5"/>
  <c r="R14" i="6"/>
  <c r="AG47" i="5"/>
  <c r="V17" i="6"/>
  <c r="AH58" i="5"/>
  <c r="AI58" i="5"/>
  <c r="AH65" i="5"/>
  <c r="AI65" i="5"/>
  <c r="AG55" i="1"/>
  <c r="V19" i="2"/>
  <c r="U11" i="3"/>
  <c r="J8" i="4"/>
  <c r="S24" i="4"/>
  <c r="Y47" i="3"/>
  <c r="N17" i="4"/>
  <c r="AC55" i="3"/>
  <c r="R19" i="4"/>
  <c r="Y11" i="5"/>
  <c r="Y31" i="5"/>
  <c r="N13" i="6"/>
  <c r="AC39" i="5"/>
  <c r="R15" i="6"/>
  <c r="U47" i="5"/>
  <c r="J17" i="6"/>
  <c r="AH53" i="5"/>
  <c r="AI53" i="5"/>
  <c r="AH61" i="5"/>
  <c r="AI61" i="5"/>
  <c r="Y15" i="1"/>
  <c r="N9" i="2"/>
  <c r="AC15" i="1"/>
  <c r="R9" i="2"/>
  <c r="AG35" i="1"/>
  <c r="V14" i="2"/>
  <c r="Y51" i="1"/>
  <c r="N18" i="2"/>
  <c r="U55" i="1"/>
  <c r="J19" i="2"/>
  <c r="AH58" i="1"/>
  <c r="AC67" i="1"/>
  <c r="R22" i="2"/>
  <c r="Y11" i="3"/>
  <c r="N8" i="4"/>
  <c r="Y19" i="3"/>
  <c r="N10" i="4"/>
  <c r="U31" i="3"/>
  <c r="J13" i="4"/>
  <c r="U39" i="3"/>
  <c r="J15" i="4"/>
  <c r="AH53" i="3"/>
  <c r="AI53" i="3"/>
  <c r="AH58" i="3"/>
  <c r="AI58" i="3"/>
  <c r="AG67" i="3"/>
  <c r="V22" i="4"/>
  <c r="E11" i="4"/>
  <c r="E24" i="4"/>
  <c r="AC11" i="5"/>
  <c r="R8" i="6"/>
  <c r="U15" i="5"/>
  <c r="J9" i="6"/>
  <c r="AC19" i="5"/>
  <c r="R10" i="6"/>
  <c r="AH22" i="5"/>
  <c r="AI22" i="5"/>
  <c r="AC31" i="5"/>
  <c r="R13" i="6"/>
  <c r="AH42" i="5"/>
  <c r="AI42" i="5"/>
  <c r="AH54" i="5"/>
  <c r="D11" i="6"/>
  <c r="D24" i="6"/>
  <c r="K72" i="1"/>
  <c r="AH10" i="1"/>
  <c r="AI10" i="1"/>
  <c r="W72" i="1"/>
  <c r="U27" i="1"/>
  <c r="J12" i="2"/>
  <c r="AH34" i="1"/>
  <c r="AI34" i="1"/>
  <c r="U43" i="1"/>
  <c r="J16" i="2"/>
  <c r="Y55" i="1"/>
  <c r="N19" i="2"/>
  <c r="AC11" i="3"/>
  <c r="R8" i="4"/>
  <c r="J71" i="3"/>
  <c r="K24" i="4"/>
  <c r="AG63" i="3"/>
  <c r="V21" i="4"/>
  <c r="F11" i="4"/>
  <c r="F24" i="4"/>
  <c r="AG11" i="5"/>
  <c r="Y15" i="5"/>
  <c r="N9" i="6"/>
  <c r="AC23" i="5"/>
  <c r="R11" i="6"/>
  <c r="N8" i="6"/>
  <c r="B24" i="6"/>
  <c r="F24" i="6"/>
  <c r="AI26" i="5"/>
  <c r="AI30" i="5"/>
  <c r="S24" i="6"/>
  <c r="AH17" i="5"/>
  <c r="Y19" i="5"/>
  <c r="N10" i="6"/>
  <c r="J71" i="5"/>
  <c r="AI14" i="5"/>
  <c r="U31" i="5"/>
  <c r="J13" i="6"/>
  <c r="U39" i="5"/>
  <c r="J15" i="6"/>
  <c r="AH37" i="5"/>
  <c r="AH38" i="5"/>
  <c r="AH69" i="5"/>
  <c r="W71" i="5"/>
  <c r="U24" i="6"/>
  <c r="AH13" i="5"/>
  <c r="Y39" i="5"/>
  <c r="N15" i="6"/>
  <c r="AG59" i="5"/>
  <c r="V20" i="6"/>
  <c r="X71" i="5"/>
  <c r="K11" i="6"/>
  <c r="K24" i="6"/>
  <c r="L24" i="6"/>
  <c r="AH45" i="5"/>
  <c r="U67" i="5"/>
  <c r="J22" i="6"/>
  <c r="M24" i="6"/>
  <c r="AC27" i="5"/>
  <c r="R12" i="6"/>
  <c r="AH33" i="5"/>
  <c r="Y35" i="5"/>
  <c r="N14" i="6"/>
  <c r="Z71" i="5"/>
  <c r="T24" i="6"/>
  <c r="E24" i="6"/>
  <c r="AH66" i="5"/>
  <c r="K71" i="5"/>
  <c r="AD71" i="5"/>
  <c r="O71" i="5"/>
  <c r="O24" i="6"/>
  <c r="AH18" i="5"/>
  <c r="U35" i="5"/>
  <c r="J14" i="6"/>
  <c r="AI54" i="5"/>
  <c r="AH62" i="5"/>
  <c r="Y63" i="5"/>
  <c r="N21" i="6"/>
  <c r="Q8" i="6"/>
  <c r="Q24" i="6"/>
  <c r="AB71" i="5"/>
  <c r="R71" i="5"/>
  <c r="I8" i="6"/>
  <c r="I24" i="6"/>
  <c r="T71" i="5"/>
  <c r="G24" i="6"/>
  <c r="P24" i="6"/>
  <c r="U23" i="5"/>
  <c r="J11" i="6"/>
  <c r="AH21" i="5"/>
  <c r="AC43" i="5"/>
  <c r="R16" i="6"/>
  <c r="AH51" i="5"/>
  <c r="AC55" i="5"/>
  <c r="R19" i="6"/>
  <c r="N71" i="5"/>
  <c r="AF71" i="5"/>
  <c r="AH9" i="5"/>
  <c r="AH25" i="5"/>
  <c r="AH41" i="5"/>
  <c r="S71" i="5"/>
  <c r="AA71" i="5"/>
  <c r="L24" i="4"/>
  <c r="T24" i="4"/>
  <c r="U24" i="4"/>
  <c r="D24" i="4"/>
  <c r="AI54" i="3"/>
  <c r="R71" i="3"/>
  <c r="H8" i="4"/>
  <c r="H24" i="4"/>
  <c r="S71" i="3"/>
  <c r="AH17" i="3"/>
  <c r="U19" i="3"/>
  <c r="J10" i="4"/>
  <c r="AH65" i="3"/>
  <c r="AF71" i="3"/>
  <c r="AH9" i="3"/>
  <c r="I8" i="4"/>
  <c r="I24" i="4"/>
  <c r="T71" i="3"/>
  <c r="AE71" i="3"/>
  <c r="AG15" i="3"/>
  <c r="V9" i="4"/>
  <c r="AH13" i="3"/>
  <c r="AH34" i="3"/>
  <c r="AH41" i="3"/>
  <c r="AG47" i="3"/>
  <c r="V17" i="4"/>
  <c r="AH45" i="3"/>
  <c r="U67" i="3"/>
  <c r="J22" i="4"/>
  <c r="AI69" i="3"/>
  <c r="W71" i="3"/>
  <c r="Y55" i="3"/>
  <c r="N19" i="4"/>
  <c r="M71" i="3"/>
  <c r="U23" i="3"/>
  <c r="J11" i="4"/>
  <c r="AH30" i="3"/>
  <c r="O24" i="4"/>
  <c r="AH18" i="3"/>
  <c r="AH25" i="3"/>
  <c r="AG31" i="3"/>
  <c r="V13" i="4"/>
  <c r="AH29" i="3"/>
  <c r="Y35" i="3"/>
  <c r="N14" i="4"/>
  <c r="AH66" i="3"/>
  <c r="AH33" i="3"/>
  <c r="U35" i="3"/>
  <c r="J14" i="4"/>
  <c r="AH70" i="3"/>
  <c r="P8" i="4"/>
  <c r="P24" i="4"/>
  <c r="AA71" i="3"/>
  <c r="AC23" i="3"/>
  <c r="R11" i="4"/>
  <c r="AG59" i="3"/>
  <c r="V20" i="4"/>
  <c r="Z71" i="3"/>
  <c r="V71" i="3"/>
  <c r="B24" i="4"/>
  <c r="G24" i="4"/>
  <c r="Q8" i="4"/>
  <c r="Q24" i="4"/>
  <c r="AB71" i="3"/>
  <c r="AH49" i="3"/>
  <c r="AH62" i="3"/>
  <c r="K71" i="3"/>
  <c r="AD71" i="3"/>
  <c r="AH21" i="3"/>
  <c r="AH37" i="3"/>
  <c r="AI58" i="1"/>
  <c r="K24" i="2"/>
  <c r="AI42" i="1"/>
  <c r="AI38" i="1"/>
  <c r="B24" i="2"/>
  <c r="AH33" i="1"/>
  <c r="Y35" i="1"/>
  <c r="N14" i="2"/>
  <c r="T24" i="2"/>
  <c r="AH62" i="1"/>
  <c r="Y63" i="1"/>
  <c r="N21" i="2"/>
  <c r="M72" i="1"/>
  <c r="AE72" i="1"/>
  <c r="G24" i="2"/>
  <c r="P24" i="2"/>
  <c r="U15" i="1"/>
  <c r="J9" i="2"/>
  <c r="U23" i="1"/>
  <c r="J11" i="2"/>
  <c r="AH21" i="1"/>
  <c r="AC43" i="1"/>
  <c r="R16" i="2"/>
  <c r="AC55" i="1"/>
  <c r="R19" i="2"/>
  <c r="AH57" i="1"/>
  <c r="N72" i="1"/>
  <c r="AF72" i="1"/>
  <c r="C9" i="2"/>
  <c r="C24" i="2"/>
  <c r="S13" i="2"/>
  <c r="S24" i="2"/>
  <c r="D24" i="2"/>
  <c r="O72" i="1"/>
  <c r="AH29" i="1"/>
  <c r="Y23" i="1"/>
  <c r="N11" i="2"/>
  <c r="R72" i="1"/>
  <c r="L24" i="2"/>
  <c r="AC11" i="1"/>
  <c r="I8" i="2"/>
  <c r="I24" i="2"/>
  <c r="T72" i="1"/>
  <c r="AH17" i="1"/>
  <c r="Y19" i="1"/>
  <c r="N10" i="2"/>
  <c r="AC23" i="1"/>
  <c r="R11" i="2"/>
  <c r="AH45" i="1"/>
  <c r="AH53" i="1"/>
  <c r="U67" i="1"/>
  <c r="J22" i="2"/>
  <c r="V72" i="1"/>
  <c r="Z72" i="1"/>
  <c r="O24" i="2"/>
  <c r="Q8" i="2"/>
  <c r="Q24" i="2"/>
  <c r="AB72" i="1"/>
  <c r="U51" i="1"/>
  <c r="J18" i="2"/>
  <c r="U39" i="1"/>
  <c r="J15" i="2"/>
  <c r="AH37" i="1"/>
  <c r="AH61" i="1"/>
  <c r="AH69" i="1"/>
  <c r="F24" i="2"/>
  <c r="H24" i="2"/>
  <c r="J72" i="1"/>
  <c r="U31" i="1"/>
  <c r="J13" i="2"/>
  <c r="AH54" i="1"/>
  <c r="U24" i="2"/>
  <c r="AH13" i="1"/>
  <c r="U19" i="1"/>
  <c r="J10" i="2"/>
  <c r="Y39" i="1"/>
  <c r="N15" i="2"/>
  <c r="AH70" i="1"/>
  <c r="X72" i="1"/>
  <c r="AH25" i="1"/>
  <c r="AH41" i="1"/>
  <c r="S72" i="1"/>
  <c r="AA72" i="1"/>
  <c r="AH31" i="28"/>
  <c r="AI27" i="26"/>
  <c r="W13" i="27"/>
  <c r="W9" i="27"/>
  <c r="AH31" i="21"/>
  <c r="AI30" i="21"/>
  <c r="AH67" i="21"/>
  <c r="AI67" i="21"/>
  <c r="X22" i="22"/>
  <c r="AH19" i="21"/>
  <c r="W10" i="22"/>
  <c r="AH47" i="21"/>
  <c r="AH63" i="21"/>
  <c r="AH59" i="21"/>
  <c r="AI73" i="21"/>
  <c r="AH75" i="21"/>
  <c r="AH47" i="30"/>
  <c r="AH35" i="30"/>
  <c r="V24" i="31"/>
  <c r="AH31" i="17"/>
  <c r="AI31" i="17"/>
  <c r="X13" i="18"/>
  <c r="AH19" i="11"/>
  <c r="AH23" i="11"/>
  <c r="AC71" i="11"/>
  <c r="AH31" i="9"/>
  <c r="AH59" i="5"/>
  <c r="W20" i="6"/>
  <c r="AC71" i="9"/>
  <c r="AH43" i="9"/>
  <c r="R25" i="24"/>
  <c r="V24" i="10"/>
  <c r="W22" i="27"/>
  <c r="J24" i="10"/>
  <c r="AG71" i="9"/>
  <c r="W9" i="14"/>
  <c r="AH51" i="17"/>
  <c r="AI59" i="23"/>
  <c r="AI29" i="5"/>
  <c r="AI23" i="19"/>
  <c r="V25" i="16"/>
  <c r="W14" i="27"/>
  <c r="W23" i="14"/>
  <c r="AI45" i="9"/>
  <c r="AH15" i="9"/>
  <c r="AG71" i="11"/>
  <c r="AH63" i="11"/>
  <c r="Y72" i="13"/>
  <c r="AH19" i="17"/>
  <c r="Y140" i="19"/>
  <c r="AH35" i="21"/>
  <c r="AH51" i="30"/>
  <c r="AH47" i="17"/>
  <c r="W17" i="18"/>
  <c r="AH63" i="3"/>
  <c r="V24" i="12"/>
  <c r="U71" i="11"/>
  <c r="N24" i="14"/>
  <c r="AH15" i="21"/>
  <c r="W9" i="22"/>
  <c r="AH15" i="17"/>
  <c r="J24" i="12"/>
  <c r="AC71" i="30"/>
  <c r="AG71" i="30"/>
  <c r="W15" i="27"/>
  <c r="AI70" i="28"/>
  <c r="U75" i="28"/>
  <c r="Y75" i="28"/>
  <c r="AI71" i="7"/>
  <c r="X23" i="8"/>
  <c r="N25" i="29"/>
  <c r="W17" i="27"/>
  <c r="AH23" i="28"/>
  <c r="AI23" i="28"/>
  <c r="X11" i="29"/>
  <c r="AI29" i="28"/>
  <c r="AH19" i="28"/>
  <c r="AI19" i="28"/>
  <c r="X10" i="29"/>
  <c r="AH38" i="28"/>
  <c r="AI38" i="28"/>
  <c r="X15" i="29"/>
  <c r="AH15" i="28"/>
  <c r="W9" i="29"/>
  <c r="AH56" i="28"/>
  <c r="W19" i="29"/>
  <c r="AH64" i="28"/>
  <c r="AI64" i="28"/>
  <c r="X21" i="29"/>
  <c r="AH48" i="28"/>
  <c r="AI48" i="28"/>
  <c r="X17" i="29"/>
  <c r="J25" i="29"/>
  <c r="W11" i="27"/>
  <c r="AI65" i="26"/>
  <c r="X24" i="27"/>
  <c r="AI17" i="26"/>
  <c r="X10" i="27"/>
  <c r="AI50" i="26"/>
  <c r="X19" i="27"/>
  <c r="W18" i="27"/>
  <c r="AI56" i="26"/>
  <c r="X21" i="27"/>
  <c r="U70" i="26"/>
  <c r="AH35" i="28"/>
  <c r="W14" i="29"/>
  <c r="AH68" i="28"/>
  <c r="AI68" i="28"/>
  <c r="X22" i="29"/>
  <c r="AI46" i="28"/>
  <c r="AH52" i="28"/>
  <c r="W18" i="29"/>
  <c r="AC75" i="28"/>
  <c r="AG75" i="28"/>
  <c r="V25" i="29"/>
  <c r="AC70" i="26"/>
  <c r="Y70" i="26"/>
  <c r="V25" i="24"/>
  <c r="N25" i="24"/>
  <c r="Y76" i="21"/>
  <c r="U76" i="21"/>
  <c r="AG76" i="21"/>
  <c r="V25" i="22"/>
  <c r="W24" i="20"/>
  <c r="R25" i="20"/>
  <c r="J25" i="20"/>
  <c r="W14" i="20"/>
  <c r="U71" i="17"/>
  <c r="R24" i="18"/>
  <c r="J24" i="18"/>
  <c r="AI13" i="17"/>
  <c r="AC71" i="17"/>
  <c r="AI20" i="15"/>
  <c r="X10" i="16"/>
  <c r="AG143" i="15"/>
  <c r="W13" i="16"/>
  <c r="W19" i="14"/>
  <c r="AI61" i="13"/>
  <c r="AI21" i="13"/>
  <c r="AC72" i="13"/>
  <c r="R24" i="14"/>
  <c r="J24" i="14"/>
  <c r="AI39" i="13"/>
  <c r="X15" i="14"/>
  <c r="U72" i="13"/>
  <c r="R24" i="10"/>
  <c r="AH59" i="9"/>
  <c r="AI57" i="9"/>
  <c r="AH19" i="7"/>
  <c r="AI45" i="7"/>
  <c r="AH15" i="7"/>
  <c r="AH31" i="7"/>
  <c r="AH39" i="7"/>
  <c r="W15" i="8"/>
  <c r="AH35" i="7"/>
  <c r="AH51" i="7"/>
  <c r="AI51" i="7"/>
  <c r="X18" i="8"/>
  <c r="V24" i="8"/>
  <c r="AG72" i="7"/>
  <c r="Y72" i="7"/>
  <c r="N24" i="8"/>
  <c r="AG71" i="5"/>
  <c r="AH11" i="1"/>
  <c r="AI11" i="1"/>
  <c r="X8" i="2"/>
  <c r="AI9" i="1"/>
  <c r="AI67" i="30"/>
  <c r="X22" i="31"/>
  <c r="W22" i="31"/>
  <c r="AI35" i="30"/>
  <c r="X14" i="31"/>
  <c r="W14" i="31"/>
  <c r="AI63" i="30"/>
  <c r="X21" i="31"/>
  <c r="W21" i="31"/>
  <c r="J24" i="31"/>
  <c r="W9" i="31"/>
  <c r="AI15" i="30"/>
  <c r="X9" i="31"/>
  <c r="AI19" i="30"/>
  <c r="X10" i="31"/>
  <c r="W10" i="31"/>
  <c r="AI54" i="30"/>
  <c r="W13" i="31"/>
  <c r="AI31" i="30"/>
  <c r="X13" i="31"/>
  <c r="AI10" i="30"/>
  <c r="AI41" i="30"/>
  <c r="AH43" i="30"/>
  <c r="AH59" i="30"/>
  <c r="AI57" i="30"/>
  <c r="W17" i="31"/>
  <c r="AI47" i="30"/>
  <c r="X17" i="31"/>
  <c r="AI42" i="30"/>
  <c r="AI25" i="30"/>
  <c r="AH27" i="30"/>
  <c r="Y71" i="30"/>
  <c r="W23" i="31"/>
  <c r="AI70" i="30"/>
  <c r="X23" i="31"/>
  <c r="AI9" i="30"/>
  <c r="AH11" i="30"/>
  <c r="AI53" i="30"/>
  <c r="AH55" i="30"/>
  <c r="AI21" i="30"/>
  <c r="AH23" i="30"/>
  <c r="N24" i="31"/>
  <c r="AI66" i="30"/>
  <c r="AI37" i="30"/>
  <c r="AH39" i="30"/>
  <c r="AI51" i="30"/>
  <c r="X18" i="31"/>
  <c r="W18" i="31"/>
  <c r="U71" i="30"/>
  <c r="AI9" i="28"/>
  <c r="AH11" i="28"/>
  <c r="W13" i="29"/>
  <c r="AI31" i="28"/>
  <c r="X13" i="29"/>
  <c r="AI58" i="28"/>
  <c r="AH60" i="28"/>
  <c r="AI55" i="28"/>
  <c r="W11" i="29"/>
  <c r="AH44" i="28"/>
  <c r="AI25" i="28"/>
  <c r="AH27" i="28"/>
  <c r="W24" i="29"/>
  <c r="AI71" i="28"/>
  <c r="X24" i="29"/>
  <c r="AG70" i="26"/>
  <c r="AI9" i="26"/>
  <c r="W19" i="24"/>
  <c r="AI70" i="23"/>
  <c r="X19" i="24"/>
  <c r="AI21" i="23"/>
  <c r="W9" i="24"/>
  <c r="AI15" i="23"/>
  <c r="X9" i="24"/>
  <c r="AI54" i="23"/>
  <c r="AI42" i="23"/>
  <c r="AI78" i="23"/>
  <c r="X21" i="24"/>
  <c r="W21" i="24"/>
  <c r="AI40" i="23"/>
  <c r="X14" i="24"/>
  <c r="W14" i="24"/>
  <c r="W17" i="24"/>
  <c r="AI60" i="23"/>
  <c r="X17" i="24"/>
  <c r="U93" i="23"/>
  <c r="AI19" i="23"/>
  <c r="X10" i="24"/>
  <c r="W10" i="24"/>
  <c r="W24" i="24"/>
  <c r="AI92" i="23"/>
  <c r="X24" i="24"/>
  <c r="J25" i="24"/>
  <c r="Y93" i="23"/>
  <c r="W13" i="24"/>
  <c r="AI36" i="23"/>
  <c r="X13" i="24"/>
  <c r="AI66" i="23"/>
  <c r="X18" i="24"/>
  <c r="W18" i="24"/>
  <c r="AI69" i="23"/>
  <c r="W20" i="24"/>
  <c r="AI74" i="23"/>
  <c r="X20" i="24"/>
  <c r="AI82" i="23"/>
  <c r="X22" i="24"/>
  <c r="W22" i="24"/>
  <c r="N25" i="22"/>
  <c r="AI41" i="21"/>
  <c r="AH43" i="21"/>
  <c r="J25" i="22"/>
  <c r="AI37" i="21"/>
  <c r="AH39" i="21"/>
  <c r="AI49" i="21"/>
  <c r="AH51" i="21"/>
  <c r="AI10" i="21"/>
  <c r="AI53" i="21"/>
  <c r="AH55" i="21"/>
  <c r="AI9" i="21"/>
  <c r="AH11" i="21"/>
  <c r="R8" i="22"/>
  <c r="R25" i="22"/>
  <c r="AC76" i="21"/>
  <c r="AI66" i="21"/>
  <c r="AI25" i="21"/>
  <c r="AH27" i="21"/>
  <c r="W22" i="22"/>
  <c r="AI26" i="21"/>
  <c r="AI42" i="21"/>
  <c r="W13" i="22"/>
  <c r="AI31" i="21"/>
  <c r="X13" i="22"/>
  <c r="AI19" i="21"/>
  <c r="X10" i="22"/>
  <c r="AI35" i="21"/>
  <c r="X14" i="22"/>
  <c r="W14" i="22"/>
  <c r="AI21" i="21"/>
  <c r="AH23" i="21"/>
  <c r="AI22" i="21"/>
  <c r="AI38" i="21"/>
  <c r="AI54" i="21"/>
  <c r="AI63" i="21"/>
  <c r="X21" i="22"/>
  <c r="W21" i="22"/>
  <c r="W17" i="22"/>
  <c r="AI47" i="21"/>
  <c r="X17" i="22"/>
  <c r="W19" i="20"/>
  <c r="AI120" i="19"/>
  <c r="X19" i="20"/>
  <c r="W15" i="20"/>
  <c r="AI81" i="19"/>
  <c r="X15" i="20"/>
  <c r="AI20" i="19"/>
  <c r="X10" i="20"/>
  <c r="W10" i="20"/>
  <c r="V25" i="20"/>
  <c r="N25" i="20"/>
  <c r="AI132" i="19"/>
  <c r="X22" i="20"/>
  <c r="W22" i="20"/>
  <c r="AI128" i="19"/>
  <c r="X21" i="20"/>
  <c r="W21" i="20"/>
  <c r="AI116" i="19"/>
  <c r="X18" i="20"/>
  <c r="W18" i="20"/>
  <c r="AI26" i="19"/>
  <c r="W17" i="20"/>
  <c r="AI108" i="19"/>
  <c r="X17" i="20"/>
  <c r="AI30" i="19"/>
  <c r="W11" i="20"/>
  <c r="AI24" i="19"/>
  <c r="X11" i="20"/>
  <c r="AI77" i="19"/>
  <c r="X14" i="20"/>
  <c r="AI14" i="19"/>
  <c r="AG140" i="19"/>
  <c r="AI35" i="17"/>
  <c r="X14" i="18"/>
  <c r="W14" i="18"/>
  <c r="AI19" i="17"/>
  <c r="X10" i="18"/>
  <c r="W10" i="18"/>
  <c r="W13" i="18"/>
  <c r="AI25" i="17"/>
  <c r="AH27" i="17"/>
  <c r="AI54" i="17"/>
  <c r="AI9" i="17"/>
  <c r="AH11" i="17"/>
  <c r="W9" i="18"/>
  <c r="AI15" i="17"/>
  <c r="X9" i="18"/>
  <c r="AI53" i="17"/>
  <c r="AH55" i="17"/>
  <c r="AI41" i="17"/>
  <c r="AH43" i="17"/>
  <c r="AI51" i="17"/>
  <c r="X18" i="18"/>
  <c r="W18" i="18"/>
  <c r="AI21" i="17"/>
  <c r="AH23" i="17"/>
  <c r="AI65" i="17"/>
  <c r="AH67" i="17"/>
  <c r="AG71" i="17"/>
  <c r="AI63" i="17"/>
  <c r="X21" i="18"/>
  <c r="W21" i="18"/>
  <c r="AI57" i="17"/>
  <c r="AH59" i="17"/>
  <c r="V24" i="18"/>
  <c r="Y71" i="17"/>
  <c r="AI37" i="17"/>
  <c r="AH39" i="17"/>
  <c r="AI50" i="17"/>
  <c r="AH70" i="17"/>
  <c r="N24" i="18"/>
  <c r="W20" i="16"/>
  <c r="AI126" i="15"/>
  <c r="X20" i="16"/>
  <c r="W12" i="16"/>
  <c r="AI28" i="15"/>
  <c r="X12" i="16"/>
  <c r="AI121" i="15"/>
  <c r="W9" i="16"/>
  <c r="AI16" i="15"/>
  <c r="X9" i="16"/>
  <c r="U143" i="15"/>
  <c r="AI66" i="15"/>
  <c r="W8" i="16"/>
  <c r="AI12" i="15"/>
  <c r="X8" i="16"/>
  <c r="AI132" i="15"/>
  <c r="J25" i="16"/>
  <c r="AC143" i="15"/>
  <c r="AI27" i="15"/>
  <c r="R25" i="16"/>
  <c r="W17" i="16"/>
  <c r="AI111" i="15"/>
  <c r="X17" i="16"/>
  <c r="AI22" i="15"/>
  <c r="AI64" i="15"/>
  <c r="X14" i="16"/>
  <c r="W14" i="16"/>
  <c r="AI130" i="15"/>
  <c r="X21" i="16"/>
  <c r="W21" i="16"/>
  <c r="AI23" i="15"/>
  <c r="AI120" i="15"/>
  <c r="AI57" i="13"/>
  <c r="W13" i="14"/>
  <c r="AI31" i="13"/>
  <c r="X13" i="14"/>
  <c r="AI51" i="13"/>
  <c r="X18" i="14"/>
  <c r="W18" i="14"/>
  <c r="AI9" i="13"/>
  <c r="V24" i="14"/>
  <c r="AI35" i="13"/>
  <c r="X14" i="14"/>
  <c r="W14" i="14"/>
  <c r="W15" i="14"/>
  <c r="AI19" i="13"/>
  <c r="X10" i="14"/>
  <c r="W10" i="14"/>
  <c r="AI54" i="13"/>
  <c r="W11" i="14"/>
  <c r="AI23" i="13"/>
  <c r="X11" i="14"/>
  <c r="AI41" i="13"/>
  <c r="W17" i="14"/>
  <c r="AI47" i="13"/>
  <c r="X17" i="14"/>
  <c r="AI63" i="13"/>
  <c r="X21" i="14"/>
  <c r="W21" i="14"/>
  <c r="AI67" i="13"/>
  <c r="X22" i="14"/>
  <c r="W22" i="14"/>
  <c r="AI25" i="13"/>
  <c r="AG72" i="13"/>
  <c r="AI25" i="11"/>
  <c r="AH27" i="11"/>
  <c r="AH31" i="11"/>
  <c r="AI29" i="11"/>
  <c r="AI35" i="11"/>
  <c r="X14" i="12"/>
  <c r="W14" i="12"/>
  <c r="AI19" i="11"/>
  <c r="X10" i="12"/>
  <c r="W10" i="12"/>
  <c r="AI54" i="11"/>
  <c r="Y71" i="11"/>
  <c r="AI63" i="11"/>
  <c r="X21" i="12"/>
  <c r="W21" i="12"/>
  <c r="W15" i="12"/>
  <c r="AI39" i="11"/>
  <c r="X15" i="12"/>
  <c r="AI57" i="11"/>
  <c r="AH59" i="11"/>
  <c r="N24" i="12"/>
  <c r="AI51" i="11"/>
  <c r="X18" i="12"/>
  <c r="W18" i="12"/>
  <c r="AI41" i="11"/>
  <c r="AH43" i="11"/>
  <c r="W11" i="12"/>
  <c r="AI23" i="11"/>
  <c r="X11" i="12"/>
  <c r="AH47" i="11"/>
  <c r="AI45" i="11"/>
  <c r="AI67" i="11"/>
  <c r="X22" i="12"/>
  <c r="W22" i="12"/>
  <c r="AI9" i="11"/>
  <c r="AH11" i="11"/>
  <c r="AH15" i="11"/>
  <c r="AI13" i="11"/>
  <c r="W23" i="12"/>
  <c r="AI70" i="11"/>
  <c r="X23" i="12"/>
  <c r="AH55" i="11"/>
  <c r="W16" i="10"/>
  <c r="AI43" i="9"/>
  <c r="X16" i="10"/>
  <c r="U71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/>
  <c r="AI37" i="9"/>
  <c r="AH39" i="9"/>
  <c r="AI49" i="9"/>
  <c r="AH51" i="9"/>
  <c r="W17" i="10"/>
  <c r="AI47" i="9"/>
  <c r="X17" i="10"/>
  <c r="N24" i="10"/>
  <c r="W23" i="10"/>
  <c r="AI70" i="9"/>
  <c r="X23" i="10"/>
  <c r="W9" i="10"/>
  <c r="AI15" i="9"/>
  <c r="X9" i="10"/>
  <c r="AI33" i="9"/>
  <c r="AH35" i="9"/>
  <c r="AI17" i="9"/>
  <c r="AH19" i="9"/>
  <c r="Y71" i="9"/>
  <c r="AI54" i="7"/>
  <c r="W9" i="8"/>
  <c r="AI15" i="7"/>
  <c r="X9" i="8"/>
  <c r="W23" i="8"/>
  <c r="AI25" i="7"/>
  <c r="AH27" i="7"/>
  <c r="AI67" i="7"/>
  <c r="X22" i="8"/>
  <c r="W22" i="8"/>
  <c r="AH55" i="7"/>
  <c r="W11" i="8"/>
  <c r="AI23" i="7"/>
  <c r="X11" i="8"/>
  <c r="AI19" i="7"/>
  <c r="X10" i="8"/>
  <c r="W10" i="8"/>
  <c r="AI41" i="7"/>
  <c r="AH43" i="7"/>
  <c r="AI57" i="7"/>
  <c r="AH59" i="7"/>
  <c r="U72" i="7"/>
  <c r="AI9" i="7"/>
  <c r="AH11" i="7"/>
  <c r="J24" i="8"/>
  <c r="W17" i="8"/>
  <c r="AI47" i="7"/>
  <c r="X17" i="8"/>
  <c r="AI63" i="7"/>
  <c r="X21" i="8"/>
  <c r="W21" i="8"/>
  <c r="AI35" i="7"/>
  <c r="X14" i="8"/>
  <c r="W14" i="8"/>
  <c r="W13" i="8"/>
  <c r="AI31" i="7"/>
  <c r="X13" i="8"/>
  <c r="AH55" i="3"/>
  <c r="W19" i="4"/>
  <c r="V24" i="4"/>
  <c r="J24" i="4"/>
  <c r="AH67" i="1"/>
  <c r="AI67" i="1"/>
  <c r="X22" i="2"/>
  <c r="V24" i="2"/>
  <c r="AG72" i="1"/>
  <c r="N24" i="2"/>
  <c r="J24" i="2"/>
  <c r="AH59" i="3"/>
  <c r="J24" i="6"/>
  <c r="V8" i="6"/>
  <c r="V24" i="6"/>
  <c r="AH51" i="1"/>
  <c r="AI51" i="1"/>
  <c r="X18" i="2"/>
  <c r="N24" i="4"/>
  <c r="AH55" i="5"/>
  <c r="AI55" i="5"/>
  <c r="X19" i="6"/>
  <c r="R24" i="4"/>
  <c r="AH67" i="5"/>
  <c r="W22" i="6"/>
  <c r="R24" i="6"/>
  <c r="AC71" i="5"/>
  <c r="AH15" i="5"/>
  <c r="AI13" i="5"/>
  <c r="AH11" i="5"/>
  <c r="AI9" i="5"/>
  <c r="AH35" i="5"/>
  <c r="AI33" i="5"/>
  <c r="AI69" i="5"/>
  <c r="AH70" i="5"/>
  <c r="W13" i="6"/>
  <c r="AI31" i="5"/>
  <c r="X13" i="6"/>
  <c r="AI41" i="5"/>
  <c r="AH43" i="5"/>
  <c r="AI67" i="5"/>
  <c r="X22" i="6"/>
  <c r="AI59" i="5"/>
  <c r="X20" i="6"/>
  <c r="AI62" i="5"/>
  <c r="AH63" i="5"/>
  <c r="N24" i="6"/>
  <c r="U71" i="5"/>
  <c r="AH19" i="5"/>
  <c r="AI17" i="5"/>
  <c r="Y71" i="5"/>
  <c r="AI25" i="5"/>
  <c r="AH27" i="5"/>
  <c r="AI66" i="5"/>
  <c r="AI51" i="5"/>
  <c r="X18" i="6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1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1" i="3"/>
  <c r="AH15" i="3"/>
  <c r="AI13" i="3"/>
  <c r="AI65" i="3"/>
  <c r="AH67" i="3"/>
  <c r="Y71" i="3"/>
  <c r="AH47" i="3"/>
  <c r="AI45" i="3"/>
  <c r="W21" i="4"/>
  <c r="AI63" i="3"/>
  <c r="X21" i="4"/>
  <c r="AI18" i="3"/>
  <c r="AC71" i="3"/>
  <c r="W23" i="4"/>
  <c r="AI70" i="3"/>
  <c r="X23" i="4"/>
  <c r="AH27" i="3"/>
  <c r="AI25" i="3"/>
  <c r="AH31" i="1"/>
  <c r="AI29" i="1"/>
  <c r="U72" i="1"/>
  <c r="AH15" i="1"/>
  <c r="AI13" i="1"/>
  <c r="AH43" i="1"/>
  <c r="AI41" i="1"/>
  <c r="AC72" i="1"/>
  <c r="R8" i="2"/>
  <c r="R24" i="2"/>
  <c r="Y72" i="1"/>
  <c r="AH27" i="1"/>
  <c r="AI25" i="1"/>
  <c r="AI53" i="1"/>
  <c r="AH55" i="1"/>
  <c r="AI21" i="1"/>
  <c r="AH23" i="1"/>
  <c r="AI54" i="1"/>
  <c r="AH47" i="1"/>
  <c r="AI45" i="1"/>
  <c r="AI62" i="1"/>
  <c r="AH19" i="1"/>
  <c r="AI17" i="1"/>
  <c r="AI69" i="1"/>
  <c r="AH71" i="1"/>
  <c r="AI37" i="1"/>
  <c r="AH39" i="1"/>
  <c r="AI57" i="1"/>
  <c r="AH59" i="1"/>
  <c r="AH35" i="1"/>
  <c r="AI33" i="1"/>
  <c r="AI70" i="1"/>
  <c r="AH63" i="1"/>
  <c r="AI61" i="1"/>
  <c r="W8" i="2"/>
  <c r="AI35" i="28"/>
  <c r="X14" i="29"/>
  <c r="W19" i="27"/>
  <c r="AI14" i="26"/>
  <c r="X9" i="27"/>
  <c r="AI15" i="21"/>
  <c r="X9" i="22"/>
  <c r="W20" i="22"/>
  <c r="AI59" i="21"/>
  <c r="X20" i="22"/>
  <c r="AI47" i="17"/>
  <c r="X17" i="18"/>
  <c r="AI39" i="7"/>
  <c r="X15" i="8"/>
  <c r="W10" i="16"/>
  <c r="AI15" i="13"/>
  <c r="X9" i="14"/>
  <c r="AH75" i="28"/>
  <c r="AJ73" i="28"/>
  <c r="W17" i="29"/>
  <c r="AI56" i="28"/>
  <c r="X19" i="29"/>
  <c r="AI29" i="26"/>
  <c r="X13" i="27"/>
  <c r="W10" i="29"/>
  <c r="W21" i="29"/>
  <c r="AI15" i="28"/>
  <c r="X9" i="29"/>
  <c r="W15" i="29"/>
  <c r="W24" i="27"/>
  <c r="AI60" i="26"/>
  <c r="X22" i="27"/>
  <c r="W22" i="29"/>
  <c r="AI21" i="26"/>
  <c r="X11" i="27"/>
  <c r="AI36" i="26"/>
  <c r="X15" i="27"/>
  <c r="AI33" i="26"/>
  <c r="X14" i="27"/>
  <c r="AI46" i="26"/>
  <c r="X18" i="27"/>
  <c r="W21" i="27"/>
  <c r="W10" i="27"/>
  <c r="AI43" i="26"/>
  <c r="X17" i="27"/>
  <c r="AI52" i="28"/>
  <c r="X18" i="29"/>
  <c r="AI139" i="19"/>
  <c r="X24" i="20"/>
  <c r="AI60" i="15"/>
  <c r="X13" i="16"/>
  <c r="AI55" i="13"/>
  <c r="X19" i="14"/>
  <c r="X23" i="14"/>
  <c r="W20" i="10"/>
  <c r="AI59" i="9"/>
  <c r="X20" i="10"/>
  <c r="W18" i="8"/>
  <c r="W19" i="6"/>
  <c r="W11" i="31"/>
  <c r="AI23" i="30"/>
  <c r="X11" i="31"/>
  <c r="W16" i="31"/>
  <c r="AI43" i="30"/>
  <c r="X16" i="31"/>
  <c r="W15" i="31"/>
  <c r="AI39" i="30"/>
  <c r="X15" i="31"/>
  <c r="W19" i="31"/>
  <c r="AI55" i="30"/>
  <c r="X19" i="31"/>
  <c r="W12" i="31"/>
  <c r="AI27" i="30"/>
  <c r="X12" i="31"/>
  <c r="W8" i="31"/>
  <c r="AH71" i="30"/>
  <c r="AJ55" i="30"/>
  <c r="Y19" i="31"/>
  <c r="AI11" i="30"/>
  <c r="X8" i="31"/>
  <c r="W20" i="31"/>
  <c r="AI59" i="30"/>
  <c r="X20" i="31"/>
  <c r="W20" i="29"/>
  <c r="AI60" i="28"/>
  <c r="X20" i="29"/>
  <c r="W12" i="29"/>
  <c r="AI27" i="28"/>
  <c r="X12" i="29"/>
  <c r="W8" i="29"/>
  <c r="W16" i="29"/>
  <c r="W25" i="29"/>
  <c r="AI11" i="28"/>
  <c r="X8" i="29"/>
  <c r="AI44" i="28"/>
  <c r="X16" i="29"/>
  <c r="W16" i="27"/>
  <c r="AI39" i="26"/>
  <c r="X16" i="27"/>
  <c r="W12" i="27"/>
  <c r="AI25" i="26"/>
  <c r="X12" i="27"/>
  <c r="W8" i="27"/>
  <c r="W20" i="27"/>
  <c r="W25" i="27"/>
  <c r="AI10" i="26"/>
  <c r="X8" i="27"/>
  <c r="AI53" i="26"/>
  <c r="X20" i="27"/>
  <c r="W12" i="24"/>
  <c r="AI32" i="23"/>
  <c r="X12" i="24"/>
  <c r="W15" i="24"/>
  <c r="AI52" i="23"/>
  <c r="X15" i="24"/>
  <c r="W8" i="24"/>
  <c r="AJ23" i="23"/>
  <c r="Y11" i="24"/>
  <c r="X8" i="24"/>
  <c r="W11" i="24"/>
  <c r="AI23" i="23"/>
  <c r="X11" i="24"/>
  <c r="W16" i="24"/>
  <c r="AI56" i="23"/>
  <c r="X16" i="24"/>
  <c r="W19" i="22"/>
  <c r="AI55" i="21"/>
  <c r="X19" i="22"/>
  <c r="W15" i="22"/>
  <c r="AI39" i="21"/>
  <c r="X15" i="22"/>
  <c r="W24" i="22"/>
  <c r="AI75" i="21"/>
  <c r="X24" i="22"/>
  <c r="AI51" i="21"/>
  <c r="X18" i="22"/>
  <c r="W18" i="22"/>
  <c r="W16" i="22"/>
  <c r="AI43" i="21"/>
  <c r="X16" i="22"/>
  <c r="W12" i="22"/>
  <c r="AI27" i="21"/>
  <c r="X12" i="22"/>
  <c r="W11" i="22"/>
  <c r="AI23" i="21"/>
  <c r="X11" i="22"/>
  <c r="W8" i="22"/>
  <c r="AH76" i="21"/>
  <c r="AJ27" i="21"/>
  <c r="Y12" i="22"/>
  <c r="AI11" i="21"/>
  <c r="X8" i="22"/>
  <c r="W9" i="20"/>
  <c r="AI16" i="19"/>
  <c r="X9" i="20"/>
  <c r="W20" i="20"/>
  <c r="AI124" i="19"/>
  <c r="X20" i="20"/>
  <c r="W12" i="20"/>
  <c r="AI28" i="19"/>
  <c r="X12" i="20"/>
  <c r="W13" i="20"/>
  <c r="AI45" i="19"/>
  <c r="X13" i="20"/>
  <c r="W16" i="20"/>
  <c r="AI104" i="19"/>
  <c r="X16" i="20"/>
  <c r="W8" i="20"/>
  <c r="AJ16" i="19"/>
  <c r="Y9" i="20"/>
  <c r="AI12" i="19"/>
  <c r="X8" i="20"/>
  <c r="W23" i="18"/>
  <c r="AI70" i="17"/>
  <c r="X23" i="18"/>
  <c r="W20" i="18"/>
  <c r="AI59" i="17"/>
  <c r="X20" i="18"/>
  <c r="W12" i="18"/>
  <c r="AI27" i="17"/>
  <c r="X12" i="18"/>
  <c r="AI67" i="17"/>
  <c r="X22" i="18"/>
  <c r="W22" i="18"/>
  <c r="W11" i="18"/>
  <c r="AI23" i="17"/>
  <c r="X11" i="18"/>
  <c r="W16" i="18"/>
  <c r="AI43" i="17"/>
  <c r="X16" i="18"/>
  <c r="W15" i="18"/>
  <c r="AI39" i="17"/>
  <c r="X15" i="18"/>
  <c r="W19" i="18"/>
  <c r="AI55" i="17"/>
  <c r="X19" i="18"/>
  <c r="W8" i="18"/>
  <c r="AH71" i="17"/>
  <c r="AJ39" i="17"/>
  <c r="Y15" i="18"/>
  <c r="AI11" i="17"/>
  <c r="X8" i="18"/>
  <c r="W19" i="16"/>
  <c r="AI122" i="15"/>
  <c r="X19" i="16"/>
  <c r="AI134" i="15"/>
  <c r="X22" i="16"/>
  <c r="W22" i="16"/>
  <c r="AI118" i="15"/>
  <c r="X18" i="16"/>
  <c r="W18" i="16"/>
  <c r="W15" i="16"/>
  <c r="AI93" i="15"/>
  <c r="X15" i="16"/>
  <c r="W11" i="16"/>
  <c r="AI24" i="15"/>
  <c r="X11" i="16"/>
  <c r="W24" i="16"/>
  <c r="AI142" i="15"/>
  <c r="X24" i="16"/>
  <c r="W20" i="14"/>
  <c r="AI59" i="13"/>
  <c r="X20" i="14"/>
  <c r="W12" i="14"/>
  <c r="AI27" i="13"/>
  <c r="X12" i="14"/>
  <c r="W16" i="14"/>
  <c r="AI43" i="13"/>
  <c r="X16" i="14"/>
  <c r="W8" i="14"/>
  <c r="AJ27" i="13"/>
  <c r="Y12" i="14"/>
  <c r="AI11" i="13"/>
  <c r="X8" i="14"/>
  <c r="W20" i="12"/>
  <c r="AI59" i="11"/>
  <c r="X20" i="12"/>
  <c r="W16" i="12"/>
  <c r="AI43" i="11"/>
  <c r="X16" i="12"/>
  <c r="W9" i="12"/>
  <c r="AI15" i="11"/>
  <c r="X9" i="12"/>
  <c r="W13" i="12"/>
  <c r="AI31" i="11"/>
  <c r="X13" i="12"/>
  <c r="W8" i="12"/>
  <c r="AH71" i="11"/>
  <c r="AJ15" i="11"/>
  <c r="Y9" i="12"/>
  <c r="AI11" i="11"/>
  <c r="X8" i="12"/>
  <c r="W17" i="12"/>
  <c r="AI47" i="11"/>
  <c r="X17" i="12"/>
  <c r="W12" i="12"/>
  <c r="AI27" i="11"/>
  <c r="X12" i="12"/>
  <c r="W19" i="12"/>
  <c r="AI55" i="11"/>
  <c r="X19" i="12"/>
  <c r="AI67" i="9"/>
  <c r="X22" i="10"/>
  <c r="W22" i="10"/>
  <c r="W8" i="10"/>
  <c r="AI11" i="9"/>
  <c r="X8" i="10"/>
  <c r="AH71" i="9"/>
  <c r="AJ51" i="9"/>
  <c r="Y18" i="10"/>
  <c r="AI63" i="9"/>
  <c r="X21" i="10"/>
  <c r="W21" i="10"/>
  <c r="AI19" i="9"/>
  <c r="X10" i="10"/>
  <c r="W10" i="10"/>
  <c r="AI51" i="9"/>
  <c r="X18" i="10"/>
  <c r="W18" i="10"/>
  <c r="W11" i="10"/>
  <c r="AI23" i="9"/>
  <c r="X11" i="10"/>
  <c r="W15" i="10"/>
  <c r="AI39" i="9"/>
  <c r="X15" i="10"/>
  <c r="AI35" i="9"/>
  <c r="X14" i="10"/>
  <c r="W14" i="10"/>
  <c r="W12" i="10"/>
  <c r="AI27" i="9"/>
  <c r="X12" i="10"/>
  <c r="W19" i="10"/>
  <c r="AI55" i="9"/>
  <c r="X19" i="10"/>
  <c r="W19" i="8"/>
  <c r="AI55" i="7"/>
  <c r="X19" i="8"/>
  <c r="W20" i="8"/>
  <c r="AI59" i="7"/>
  <c r="X20" i="8"/>
  <c r="W12" i="8"/>
  <c r="AI27" i="7"/>
  <c r="X12" i="8"/>
  <c r="W16" i="8"/>
  <c r="AI43" i="7"/>
  <c r="X16" i="8"/>
  <c r="W8" i="8"/>
  <c r="AH72" i="7"/>
  <c r="AJ27" i="7"/>
  <c r="Y12" i="8"/>
  <c r="AI11" i="7"/>
  <c r="X8" i="8"/>
  <c r="AI55" i="3"/>
  <c r="X19" i="4"/>
  <c r="W22" i="2"/>
  <c r="W18" i="2"/>
  <c r="W20" i="4"/>
  <c r="AI59" i="3"/>
  <c r="X20" i="4"/>
  <c r="W8" i="6"/>
  <c r="AI11" i="5"/>
  <c r="X8" i="6"/>
  <c r="AH71" i="5"/>
  <c r="AJ35" i="5"/>
  <c r="Y14" i="6"/>
  <c r="W12" i="6"/>
  <c r="AI27" i="5"/>
  <c r="X12" i="6"/>
  <c r="W11" i="6"/>
  <c r="AI23" i="5"/>
  <c r="X11" i="6"/>
  <c r="W17" i="6"/>
  <c r="AI47" i="5"/>
  <c r="X17" i="6"/>
  <c r="W21" i="6"/>
  <c r="AI63" i="5"/>
  <c r="X21" i="6"/>
  <c r="W23" i="6"/>
  <c r="AI70" i="5"/>
  <c r="X23" i="6"/>
  <c r="AI35" i="5"/>
  <c r="X14" i="6"/>
  <c r="W14" i="6"/>
  <c r="W16" i="6"/>
  <c r="AI43" i="5"/>
  <c r="X16" i="6"/>
  <c r="W15" i="6"/>
  <c r="AI39" i="5"/>
  <c r="X15" i="6"/>
  <c r="AI19" i="5"/>
  <c r="X10" i="6"/>
  <c r="W10" i="6"/>
  <c r="W9" i="6"/>
  <c r="AI15" i="5"/>
  <c r="X9" i="6"/>
  <c r="W11" i="4"/>
  <c r="AI23" i="3"/>
  <c r="X11" i="4"/>
  <c r="W8" i="4"/>
  <c r="AH71" i="3"/>
  <c r="AJ11" i="3"/>
  <c r="Y8" i="4"/>
  <c r="AI11" i="3"/>
  <c r="X8" i="4"/>
  <c r="W17" i="4"/>
  <c r="AI47" i="3"/>
  <c r="X17" i="4"/>
  <c r="W9" i="4"/>
  <c r="AI15" i="3"/>
  <c r="X9" i="4"/>
  <c r="W16" i="4"/>
  <c r="AI43" i="3"/>
  <c r="X16" i="4"/>
  <c r="AI19" i="3"/>
  <c r="X10" i="4"/>
  <c r="W10" i="4"/>
  <c r="W15" i="4"/>
  <c r="AI39" i="3"/>
  <c r="X15" i="4"/>
  <c r="W13" i="4"/>
  <c r="AI31" i="3"/>
  <c r="X13" i="4"/>
  <c r="AI51" i="3"/>
  <c r="X18" i="4"/>
  <c r="W18" i="4"/>
  <c r="AI35" i="3"/>
  <c r="X14" i="4"/>
  <c r="W14" i="4"/>
  <c r="W12" i="4"/>
  <c r="AI27" i="3"/>
  <c r="X12" i="4"/>
  <c r="AI67" i="3"/>
  <c r="X22" i="4"/>
  <c r="W22" i="4"/>
  <c r="AI35" i="1"/>
  <c r="X14" i="2"/>
  <c r="W14" i="2"/>
  <c r="W17" i="2"/>
  <c r="AI47" i="1"/>
  <c r="X17" i="2"/>
  <c r="W16" i="2"/>
  <c r="AI43" i="1"/>
  <c r="X16" i="2"/>
  <c r="W20" i="2"/>
  <c r="AI59" i="1"/>
  <c r="X20" i="2"/>
  <c r="W23" i="2"/>
  <c r="AI71" i="1"/>
  <c r="X23" i="2"/>
  <c r="W9" i="2"/>
  <c r="AI15" i="1"/>
  <c r="X9" i="2"/>
  <c r="W19" i="2"/>
  <c r="AI55" i="1"/>
  <c r="X19" i="2"/>
  <c r="W21" i="2"/>
  <c r="AI63" i="1"/>
  <c r="X21" i="2"/>
  <c r="W12" i="2"/>
  <c r="AI27" i="1"/>
  <c r="X12" i="2"/>
  <c r="W13" i="2"/>
  <c r="AI31" i="1"/>
  <c r="X13" i="2"/>
  <c r="W15" i="2"/>
  <c r="AI39" i="1"/>
  <c r="X15" i="2"/>
  <c r="AI19" i="1"/>
  <c r="X10" i="2"/>
  <c r="W10" i="2"/>
  <c r="W11" i="2"/>
  <c r="AI23" i="1"/>
  <c r="X11" i="2"/>
  <c r="AH72" i="1"/>
  <c r="AJ39" i="26"/>
  <c r="Y16" i="27"/>
  <c r="AJ64" i="26"/>
  <c r="AJ11" i="11"/>
  <c r="Y8" i="12"/>
  <c r="AJ31" i="11"/>
  <c r="Y13" i="12"/>
  <c r="AJ60" i="28"/>
  <c r="Y20" i="29"/>
  <c r="AJ41" i="28"/>
  <c r="AJ42" i="28"/>
  <c r="AJ11" i="30"/>
  <c r="Y8" i="31"/>
  <c r="AJ10" i="26"/>
  <c r="Y8" i="27"/>
  <c r="AJ25" i="26"/>
  <c r="Y12" i="27"/>
  <c r="W25" i="24"/>
  <c r="AJ11" i="21"/>
  <c r="Y8" i="22"/>
  <c r="AJ75" i="21"/>
  <c r="Y24" i="22"/>
  <c r="AJ55" i="21"/>
  <c r="Y19" i="22"/>
  <c r="AJ43" i="21"/>
  <c r="Y16" i="22"/>
  <c r="AJ51" i="21"/>
  <c r="Y18" i="22"/>
  <c r="W25" i="22"/>
  <c r="AJ12" i="19"/>
  <c r="Y8" i="20"/>
  <c r="AJ45" i="19"/>
  <c r="Y13" i="20"/>
  <c r="AJ27" i="17"/>
  <c r="Y12" i="18"/>
  <c r="W24" i="14"/>
  <c r="AJ39" i="9"/>
  <c r="Y15" i="10"/>
  <c r="AJ11" i="9"/>
  <c r="Y8" i="10"/>
  <c r="AJ55" i="9"/>
  <c r="Y19" i="10"/>
  <c r="AJ23" i="9"/>
  <c r="Y11" i="10"/>
  <c r="AJ67" i="9"/>
  <c r="Y22" i="10"/>
  <c r="AJ35" i="9"/>
  <c r="Y14" i="10"/>
  <c r="AJ11" i="7"/>
  <c r="Y8" i="8"/>
  <c r="W24" i="31"/>
  <c r="AJ23" i="30"/>
  <c r="Y11" i="31"/>
  <c r="AJ39" i="30"/>
  <c r="Y15" i="31"/>
  <c r="AJ27" i="30"/>
  <c r="Y12" i="31"/>
  <c r="AJ43" i="30"/>
  <c r="Y16" i="31"/>
  <c r="AJ59" i="30"/>
  <c r="Y20" i="31"/>
  <c r="AJ71" i="30"/>
  <c r="Y24" i="31"/>
  <c r="AJ62" i="30"/>
  <c r="AI71" i="30"/>
  <c r="X24" i="31"/>
  <c r="AJ49" i="30"/>
  <c r="AJ33" i="30"/>
  <c r="AJ17" i="30"/>
  <c r="AJ13" i="30"/>
  <c r="AJ65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/>
  <c r="AJ54" i="30"/>
  <c r="AJ42" i="30"/>
  <c r="AJ51" i="30"/>
  <c r="Y18" i="31"/>
  <c r="AJ25" i="30"/>
  <c r="AJ35" i="30"/>
  <c r="Y14" i="31"/>
  <c r="AJ15" i="30"/>
  <c r="Y9" i="31"/>
  <c r="AJ31" i="30"/>
  <c r="Y13" i="31"/>
  <c r="AJ57" i="30"/>
  <c r="AJ66" i="30"/>
  <c r="AJ53" i="30"/>
  <c r="AJ19" i="30"/>
  <c r="Y10" i="31"/>
  <c r="AJ10" i="30"/>
  <c r="AJ37" i="30"/>
  <c r="AJ47" i="30"/>
  <c r="AJ41" i="30"/>
  <c r="AJ70" i="30"/>
  <c r="Y23" i="31"/>
  <c r="AJ21" i="30"/>
  <c r="AJ63" i="30"/>
  <c r="Y21" i="31"/>
  <c r="AJ9" i="30"/>
  <c r="AJ75" i="28"/>
  <c r="Y25" i="29"/>
  <c r="AI75" i="28"/>
  <c r="X25" i="29"/>
  <c r="AJ22" i="28"/>
  <c r="AJ34" i="28"/>
  <c r="AJ70" i="28"/>
  <c r="AJ18" i="28"/>
  <c r="AJ46" i="28"/>
  <c r="AJ29" i="28"/>
  <c r="AJ21" i="28"/>
  <c r="AJ66" i="28"/>
  <c r="AJ67" i="28"/>
  <c r="AJ59" i="28"/>
  <c r="AJ30" i="28"/>
  <c r="AJ10" i="28"/>
  <c r="AJ51" i="28"/>
  <c r="AJ54" i="28"/>
  <c r="AJ17" i="28"/>
  <c r="AJ43" i="28"/>
  <c r="AJ33" i="28"/>
  <c r="AJ26" i="28"/>
  <c r="AJ13" i="28"/>
  <c r="AJ50" i="28"/>
  <c r="AJ37" i="28"/>
  <c r="AJ62" i="28"/>
  <c r="AJ14" i="28"/>
  <c r="AJ63" i="28"/>
  <c r="AJ47" i="28"/>
  <c r="AJ56" i="28"/>
  <c r="Y19" i="29"/>
  <c r="AJ35" i="28"/>
  <c r="Y14" i="29"/>
  <c r="AJ64" i="28"/>
  <c r="Y21" i="29"/>
  <c r="AJ15" i="28"/>
  <c r="Y9" i="29"/>
  <c r="AJ52" i="28"/>
  <c r="Y18" i="29"/>
  <c r="AJ9" i="28"/>
  <c r="AJ25" i="28"/>
  <c r="AJ19" i="28"/>
  <c r="Y10" i="29"/>
  <c r="AJ58" i="28"/>
  <c r="AJ31" i="28"/>
  <c r="Y13" i="29"/>
  <c r="AJ71" i="28"/>
  <c r="Y24" i="29"/>
  <c r="AJ68" i="28"/>
  <c r="Y22" i="29"/>
  <c r="AJ55" i="28"/>
  <c r="AJ38" i="28"/>
  <c r="Y15" i="29"/>
  <c r="AJ48" i="28"/>
  <c r="AJ40" i="28"/>
  <c r="AJ23" i="28"/>
  <c r="Y11" i="29"/>
  <c r="AJ27" i="28"/>
  <c r="Y12" i="29"/>
  <c r="AJ44" i="28"/>
  <c r="Y16" i="29"/>
  <c r="AJ11" i="28"/>
  <c r="Y8" i="29"/>
  <c r="AJ70" i="26"/>
  <c r="Y25" i="27"/>
  <c r="AI70" i="26"/>
  <c r="X25" i="27"/>
  <c r="AJ27" i="26"/>
  <c r="AJ35" i="26"/>
  <c r="AJ59" i="26"/>
  <c r="AJ19" i="26"/>
  <c r="AJ16" i="26"/>
  <c r="AJ48" i="26"/>
  <c r="AJ31" i="26"/>
  <c r="AJ13" i="26"/>
  <c r="AJ55" i="26"/>
  <c r="AJ63" i="26"/>
  <c r="AJ45" i="26"/>
  <c r="AJ42" i="26"/>
  <c r="AJ28" i="26"/>
  <c r="AJ41" i="26"/>
  <c r="AJ62" i="26"/>
  <c r="AJ20" i="26"/>
  <c r="AJ32" i="26"/>
  <c r="AJ58" i="26"/>
  <c r="AJ12" i="26"/>
  <c r="AJ33" i="26"/>
  <c r="Y14" i="27"/>
  <c r="AJ9" i="26"/>
  <c r="AJ21" i="26"/>
  <c r="Y11" i="27"/>
  <c r="AJ29" i="26"/>
  <c r="Y13" i="27"/>
  <c r="AJ65" i="26"/>
  <c r="Y24" i="27"/>
  <c r="AJ50" i="26"/>
  <c r="Y19" i="27"/>
  <c r="AJ49" i="26"/>
  <c r="AJ36" i="26"/>
  <c r="Y15" i="27"/>
  <c r="AJ56" i="26"/>
  <c r="Y21" i="27"/>
  <c r="AJ38" i="26"/>
  <c r="AJ46" i="26"/>
  <c r="Y18" i="27"/>
  <c r="AJ23" i="26"/>
  <c r="AJ14" i="26"/>
  <c r="Y9" i="27"/>
  <c r="AJ60" i="26"/>
  <c r="Y22" i="27"/>
  <c r="AJ43" i="26"/>
  <c r="AJ17" i="26"/>
  <c r="Y10" i="27"/>
  <c r="AJ53" i="26"/>
  <c r="Y20" i="27"/>
  <c r="AJ56" i="23"/>
  <c r="Y16" i="24"/>
  <c r="AJ52" i="23"/>
  <c r="Y15" i="24"/>
  <c r="AJ93" i="23"/>
  <c r="Y25" i="24"/>
  <c r="AI93" i="23"/>
  <c r="X25" i="24"/>
  <c r="AJ77" i="23"/>
  <c r="AJ62" i="23"/>
  <c r="AJ38" i="23"/>
  <c r="AJ17" i="23"/>
  <c r="AJ59" i="23"/>
  <c r="AJ22" i="23"/>
  <c r="AJ18" i="23"/>
  <c r="AJ76" i="23"/>
  <c r="AJ10" i="23"/>
  <c r="AJ90" i="23"/>
  <c r="AJ39" i="23"/>
  <c r="AJ73" i="23"/>
  <c r="AJ81" i="23"/>
  <c r="AJ35" i="23"/>
  <c r="AJ34" i="23"/>
  <c r="AJ68" i="23"/>
  <c r="AJ55" i="23"/>
  <c r="AJ14" i="23"/>
  <c r="AJ80" i="23"/>
  <c r="AJ31" i="23"/>
  <c r="AJ72" i="23"/>
  <c r="AJ91" i="23"/>
  <c r="AJ13" i="23"/>
  <c r="AJ58" i="23"/>
  <c r="AJ70" i="23"/>
  <c r="Y19" i="24"/>
  <c r="AJ54" i="23"/>
  <c r="AJ66" i="23"/>
  <c r="Y18" i="24"/>
  <c r="AJ82" i="23"/>
  <c r="Y22" i="24"/>
  <c r="AJ19" i="23"/>
  <c r="Y10" i="24"/>
  <c r="AJ21" i="23"/>
  <c r="AJ9" i="23"/>
  <c r="AJ78" i="23"/>
  <c r="Y21" i="24"/>
  <c r="AJ40" i="23"/>
  <c r="Y14" i="24"/>
  <c r="AJ36" i="23"/>
  <c r="Y13" i="24"/>
  <c r="AJ69" i="23"/>
  <c r="AJ60" i="23"/>
  <c r="AJ15" i="23"/>
  <c r="Y9" i="24"/>
  <c r="AJ42" i="23"/>
  <c r="AJ30" i="23"/>
  <c r="AJ92" i="23"/>
  <c r="Y24" i="24"/>
  <c r="AJ74" i="23"/>
  <c r="Y20" i="24"/>
  <c r="AJ32" i="23"/>
  <c r="Y12" i="24"/>
  <c r="AJ11" i="23"/>
  <c r="Y8" i="24"/>
  <c r="AJ76" i="21"/>
  <c r="Y25" i="22"/>
  <c r="AI76" i="21"/>
  <c r="X25" i="22"/>
  <c r="AJ33" i="21"/>
  <c r="AJ58" i="21"/>
  <c r="AJ65" i="21"/>
  <c r="AJ45" i="21"/>
  <c r="AJ61" i="21"/>
  <c r="AJ62" i="21"/>
  <c r="AJ17" i="21"/>
  <c r="AJ14" i="21"/>
  <c r="AJ29" i="21"/>
  <c r="AJ13" i="21"/>
  <c r="AJ18" i="21"/>
  <c r="AJ74" i="21"/>
  <c r="AJ59" i="21"/>
  <c r="Y20" i="22"/>
  <c r="AJ46" i="21"/>
  <c r="AJ30" i="21"/>
  <c r="AJ50" i="21"/>
  <c r="AJ34" i="21"/>
  <c r="AJ57" i="21"/>
  <c r="AJ9" i="21"/>
  <c r="AJ26" i="21"/>
  <c r="AJ31" i="21"/>
  <c r="Y13" i="22"/>
  <c r="AJ49" i="21"/>
  <c r="AJ25" i="21"/>
  <c r="AJ42" i="21"/>
  <c r="AJ19" i="21"/>
  <c r="Y10" i="22"/>
  <c r="AJ53" i="21"/>
  <c r="AJ38" i="21"/>
  <c r="AJ10" i="21"/>
  <c r="AJ22" i="21"/>
  <c r="AJ63" i="21"/>
  <c r="Y21" i="22"/>
  <c r="AJ37" i="21"/>
  <c r="AJ66" i="21"/>
  <c r="AJ67" i="21"/>
  <c r="Y22" i="22"/>
  <c r="AJ15" i="21"/>
  <c r="Y9" i="22"/>
  <c r="AJ35" i="21"/>
  <c r="Y14" i="22"/>
  <c r="AJ47" i="21"/>
  <c r="AJ73" i="21"/>
  <c r="AJ54" i="21"/>
  <c r="AJ21" i="21"/>
  <c r="AJ41" i="21"/>
  <c r="AJ39" i="21"/>
  <c r="Y15" i="22"/>
  <c r="AJ23" i="21"/>
  <c r="Y11" i="22"/>
  <c r="AJ79" i="19"/>
  <c r="AJ140" i="19"/>
  <c r="Y25" i="20"/>
  <c r="AJ138" i="19"/>
  <c r="AI140" i="19"/>
  <c r="X25" i="20"/>
  <c r="AJ22" i="19"/>
  <c r="AJ131" i="19"/>
  <c r="AJ23" i="19"/>
  <c r="AJ18" i="19"/>
  <c r="AJ80" i="19"/>
  <c r="AJ27" i="19"/>
  <c r="AJ47" i="19"/>
  <c r="AJ15" i="19"/>
  <c r="AJ118" i="19"/>
  <c r="AJ110" i="19"/>
  <c r="AJ130" i="19"/>
  <c r="AJ126" i="19"/>
  <c r="AJ127" i="19"/>
  <c r="AJ19" i="19"/>
  <c r="AJ123" i="19"/>
  <c r="AJ81" i="19"/>
  <c r="Y15" i="20"/>
  <c r="AJ132" i="19"/>
  <c r="Y22" i="20"/>
  <c r="AJ128" i="19"/>
  <c r="Y21" i="20"/>
  <c r="AJ108" i="19"/>
  <c r="AJ24" i="19"/>
  <c r="Y11" i="20"/>
  <c r="AJ14" i="19"/>
  <c r="AJ139" i="19"/>
  <c r="Y24" i="20"/>
  <c r="AJ116" i="19"/>
  <c r="Y18" i="20"/>
  <c r="AJ9" i="19"/>
  <c r="AJ20" i="19"/>
  <c r="Y10" i="20"/>
  <c r="AJ119" i="19"/>
  <c r="AJ83" i="19"/>
  <c r="AJ26" i="19"/>
  <c r="AJ77" i="19"/>
  <c r="Y14" i="20"/>
  <c r="AJ122" i="19"/>
  <c r="AJ120" i="19"/>
  <c r="Y19" i="20"/>
  <c r="AJ30" i="19"/>
  <c r="W25" i="20"/>
  <c r="AJ28" i="19"/>
  <c r="Y12" i="20"/>
  <c r="AJ104" i="19"/>
  <c r="Y16" i="20"/>
  <c r="AJ124" i="19"/>
  <c r="Y20" i="20"/>
  <c r="AJ55" i="17"/>
  <c r="Y19" i="18"/>
  <c r="AJ23" i="17"/>
  <c r="Y11" i="18"/>
  <c r="AJ59" i="17"/>
  <c r="Y20" i="18"/>
  <c r="AJ11" i="17"/>
  <c r="Y8" i="18"/>
  <c r="AJ71" i="17"/>
  <c r="Y24" i="18"/>
  <c r="AI71" i="17"/>
  <c r="X24" i="18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45" i="17"/>
  <c r="AJ13" i="17"/>
  <c r="AJ14" i="17"/>
  <c r="AJ35" i="17"/>
  <c r="Y14" i="18"/>
  <c r="AJ21" i="17"/>
  <c r="AJ54" i="17"/>
  <c r="AJ69" i="17"/>
  <c r="AJ25" i="17"/>
  <c r="AJ63" i="17"/>
  <c r="Y21" i="18"/>
  <c r="AJ51" i="17"/>
  <c r="Y18" i="18"/>
  <c r="AJ15" i="17"/>
  <c r="Y9" i="18"/>
  <c r="AJ41" i="17"/>
  <c r="AJ57" i="17"/>
  <c r="AJ50" i="17"/>
  <c r="AJ19" i="17"/>
  <c r="Y10" i="18"/>
  <c r="AJ65" i="17"/>
  <c r="AJ9" i="17"/>
  <c r="AJ31" i="17"/>
  <c r="Y13" i="18"/>
  <c r="AJ53" i="17"/>
  <c r="AJ37" i="17"/>
  <c r="AJ47" i="17"/>
  <c r="AJ67" i="17"/>
  <c r="Y22" i="18"/>
  <c r="AJ70" i="17"/>
  <c r="Y23" i="18"/>
  <c r="W24" i="18"/>
  <c r="AJ43" i="17"/>
  <c r="Y16" i="18"/>
  <c r="AJ43" i="13"/>
  <c r="Y16" i="14"/>
  <c r="AJ72" i="13"/>
  <c r="Y24" i="14"/>
  <c r="AI72" i="13"/>
  <c r="X24" i="14"/>
  <c r="AJ34" i="13"/>
  <c r="AJ53" i="13"/>
  <c r="AJ30" i="13"/>
  <c r="AJ42" i="13"/>
  <c r="AJ13" i="13"/>
  <c r="AJ33" i="13"/>
  <c r="AJ38" i="13"/>
  <c r="AJ18" i="13"/>
  <c r="AJ69" i="13"/>
  <c r="AJ46" i="13"/>
  <c r="AJ21" i="13"/>
  <c r="AJ29" i="13"/>
  <c r="AJ45" i="13"/>
  <c r="AJ10" i="13"/>
  <c r="AJ58" i="13"/>
  <c r="AJ65" i="13"/>
  <c r="AJ61" i="13"/>
  <c r="AJ50" i="13"/>
  <c r="AJ37" i="13"/>
  <c r="AJ26" i="13"/>
  <c r="AJ66" i="13"/>
  <c r="AJ14" i="13"/>
  <c r="AJ17" i="13"/>
  <c r="AJ70" i="13"/>
  <c r="AJ22" i="13"/>
  <c r="AJ49" i="13"/>
  <c r="AJ62" i="13"/>
  <c r="AJ35" i="13"/>
  <c r="Y14" i="14"/>
  <c r="AJ31" i="13"/>
  <c r="Y13" i="14"/>
  <c r="AJ9" i="13"/>
  <c r="AJ19" i="13"/>
  <c r="Y10" i="14"/>
  <c r="AJ41" i="13"/>
  <c r="AJ63" i="13"/>
  <c r="Y21" i="14"/>
  <c r="AJ67" i="13"/>
  <c r="Y22" i="14"/>
  <c r="AJ55" i="13"/>
  <c r="Y19" i="14"/>
  <c r="AJ71" i="13"/>
  <c r="Y23" i="14"/>
  <c r="AJ54" i="13"/>
  <c r="AJ57" i="13"/>
  <c r="AJ47" i="13"/>
  <c r="AJ25" i="13"/>
  <c r="AJ51" i="13"/>
  <c r="Y18" i="14"/>
  <c r="AJ15" i="13"/>
  <c r="Y9" i="14"/>
  <c r="AJ39" i="13"/>
  <c r="Y15" i="14"/>
  <c r="AJ23" i="13"/>
  <c r="Y11" i="14"/>
  <c r="AJ59" i="13"/>
  <c r="Y20" i="14"/>
  <c r="AJ11" i="13"/>
  <c r="Y8" i="14"/>
  <c r="AJ47" i="11"/>
  <c r="AJ59" i="11"/>
  <c r="Y20" i="12"/>
  <c r="AJ55" i="11"/>
  <c r="Y19" i="12"/>
  <c r="AJ71" i="11"/>
  <c r="Y24" i="12"/>
  <c r="AI71" i="11"/>
  <c r="X24" i="12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9" i="11"/>
  <c r="AJ62" i="11"/>
  <c r="AJ33" i="11"/>
  <c r="AJ61" i="11"/>
  <c r="AJ65" i="11"/>
  <c r="AJ14" i="11"/>
  <c r="AJ19" i="11"/>
  <c r="Y10" i="12"/>
  <c r="AJ63" i="11"/>
  <c r="Y21" i="12"/>
  <c r="AJ51" i="11"/>
  <c r="Y18" i="12"/>
  <c r="AJ67" i="11"/>
  <c r="Y22" i="12"/>
  <c r="AJ39" i="11"/>
  <c r="Y15" i="12"/>
  <c r="AJ45" i="11"/>
  <c r="AJ41" i="11"/>
  <c r="AJ13" i="11"/>
  <c r="AJ57" i="11"/>
  <c r="AJ29" i="11"/>
  <c r="AJ54" i="11"/>
  <c r="AJ35" i="11"/>
  <c r="Y14" i="12"/>
  <c r="AJ23" i="11"/>
  <c r="Y11" i="12"/>
  <c r="AJ70" i="11"/>
  <c r="Y23" i="12"/>
  <c r="AJ25" i="11"/>
  <c r="AJ9" i="11"/>
  <c r="AJ27" i="11"/>
  <c r="Y12" i="12"/>
  <c r="W24" i="12"/>
  <c r="AJ43" i="11"/>
  <c r="Y16" i="12"/>
  <c r="AJ71" i="9"/>
  <c r="Y24" i="10"/>
  <c r="AI71" i="9"/>
  <c r="X24" i="10"/>
  <c r="AJ42" i="9"/>
  <c r="AJ57" i="9"/>
  <c r="AJ45" i="9"/>
  <c r="AJ69" i="9"/>
  <c r="AJ46" i="9"/>
  <c r="AJ14" i="9"/>
  <c r="AJ26" i="9"/>
  <c r="AJ54" i="9"/>
  <c r="AJ66" i="9"/>
  <c r="AJ13" i="9"/>
  <c r="AJ22" i="9"/>
  <c r="AJ59" i="9"/>
  <c r="Y20" i="10"/>
  <c r="AJ10" i="9"/>
  <c r="AJ30" i="9"/>
  <c r="AJ58" i="9"/>
  <c r="AJ29" i="9"/>
  <c r="AJ38" i="9"/>
  <c r="AJ41" i="9"/>
  <c r="AJ43" i="9"/>
  <c r="Y16" i="10"/>
  <c r="AJ25" i="9"/>
  <c r="AJ34" i="9"/>
  <c r="AJ37" i="9"/>
  <c r="AJ65" i="9"/>
  <c r="AJ70" i="9"/>
  <c r="Y23" i="10"/>
  <c r="AJ50" i="9"/>
  <c r="AJ9" i="9"/>
  <c r="AJ15" i="9"/>
  <c r="Y9" i="10"/>
  <c r="AJ21" i="9"/>
  <c r="AJ33" i="9"/>
  <c r="AJ47" i="9"/>
  <c r="AJ62" i="9"/>
  <c r="AJ18" i="9"/>
  <c r="AJ49" i="9"/>
  <c r="AJ17" i="9"/>
  <c r="AJ61" i="9"/>
  <c r="AJ53" i="9"/>
  <c r="AJ31" i="9"/>
  <c r="Y13" i="10"/>
  <c r="W24" i="10"/>
  <c r="AJ27" i="9"/>
  <c r="Y12" i="10"/>
  <c r="AJ19" i="9"/>
  <c r="Y10" i="10"/>
  <c r="AJ63" i="9"/>
  <c r="Y21" i="10"/>
  <c r="AJ43" i="7"/>
  <c r="Y16" i="8"/>
  <c r="AJ55" i="7"/>
  <c r="Y19" i="8"/>
  <c r="AJ72" i="7"/>
  <c r="Y24" i="8"/>
  <c r="AI72" i="7"/>
  <c r="X24" i="8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/>
  <c r="AJ51" i="7"/>
  <c r="Y18" i="8"/>
  <c r="AJ41" i="7"/>
  <c r="AJ63" i="7"/>
  <c r="Y21" i="8"/>
  <c r="AJ35" i="7"/>
  <c r="Y14" i="8"/>
  <c r="AJ23" i="7"/>
  <c r="Y11" i="8"/>
  <c r="AJ71" i="7"/>
  <c r="Y23" i="8"/>
  <c r="AJ67" i="7"/>
  <c r="Y22" i="8"/>
  <c r="AJ57" i="7"/>
  <c r="AJ47" i="7"/>
  <c r="AJ54" i="7"/>
  <c r="AJ25" i="7"/>
  <c r="AJ19" i="7"/>
  <c r="Y10" i="8"/>
  <c r="AJ31" i="7"/>
  <c r="Y13" i="8"/>
  <c r="AJ39" i="7"/>
  <c r="Y15" i="8"/>
  <c r="AJ9" i="7"/>
  <c r="W24" i="8"/>
  <c r="AJ59" i="7"/>
  <c r="Y20" i="8"/>
  <c r="AJ31" i="3"/>
  <c r="Y13" i="4"/>
  <c r="AJ27" i="3"/>
  <c r="Y12" i="4"/>
  <c r="AJ15" i="3"/>
  <c r="Y9" i="4"/>
  <c r="AJ47" i="5"/>
  <c r="AJ23" i="3"/>
  <c r="Y11" i="4"/>
  <c r="W24" i="2"/>
  <c r="AJ15" i="5"/>
  <c r="Y9" i="6"/>
  <c r="AJ43" i="5"/>
  <c r="Y16" i="6"/>
  <c r="W24" i="6"/>
  <c r="AJ23" i="5"/>
  <c r="Y11" i="6"/>
  <c r="AJ19" i="5"/>
  <c r="Y10" i="6"/>
  <c r="AJ63" i="5"/>
  <c r="Y21" i="6"/>
  <c r="AJ27" i="5"/>
  <c r="Y12" i="6"/>
  <c r="AJ71" i="5"/>
  <c r="Y24" i="6"/>
  <c r="AI71" i="5"/>
  <c r="X24" i="6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/>
  <c r="AJ55" i="5"/>
  <c r="Y19" i="6"/>
  <c r="AJ41" i="5"/>
  <c r="AJ9" i="5"/>
  <c r="AJ62" i="5"/>
  <c r="AJ17" i="5"/>
  <c r="AJ51" i="5"/>
  <c r="Y18" i="6"/>
  <c r="AJ67" i="5"/>
  <c r="Y22" i="6"/>
  <c r="AJ21" i="5"/>
  <c r="AJ25" i="5"/>
  <c r="AJ45" i="5"/>
  <c r="AJ13" i="5"/>
  <c r="AJ33" i="5"/>
  <c r="AJ37" i="5"/>
  <c r="AJ59" i="5"/>
  <c r="Y20" i="6"/>
  <c r="AJ66" i="5"/>
  <c r="AJ38" i="5"/>
  <c r="AJ69" i="5"/>
  <c r="AJ18" i="5"/>
  <c r="AJ11" i="5"/>
  <c r="Y8" i="6"/>
  <c r="AJ39" i="5"/>
  <c r="Y15" i="6"/>
  <c r="AJ70" i="5"/>
  <c r="Y23" i="6"/>
  <c r="AJ35" i="3"/>
  <c r="Y14" i="4"/>
  <c r="AJ43" i="3"/>
  <c r="Y16" i="4"/>
  <c r="AJ71" i="3"/>
  <c r="Y24" i="4"/>
  <c r="AI71" i="3"/>
  <c r="X24" i="4"/>
  <c r="AJ57" i="3"/>
  <c r="AJ58" i="3"/>
  <c r="AJ42" i="3"/>
  <c r="AJ10" i="3"/>
  <c r="AJ59" i="3"/>
  <c r="Y20" i="4"/>
  <c r="AJ50" i="3"/>
  <c r="AJ38" i="3"/>
  <c r="AJ46" i="3"/>
  <c r="AJ61" i="3"/>
  <c r="AJ22" i="3"/>
  <c r="AJ14" i="3"/>
  <c r="AJ69" i="3"/>
  <c r="AJ53" i="3"/>
  <c r="AJ26" i="3"/>
  <c r="AJ54" i="3"/>
  <c r="AJ55" i="3"/>
  <c r="Y19" i="4"/>
  <c r="AJ37" i="3"/>
  <c r="AJ29" i="3"/>
  <c r="AJ65" i="3"/>
  <c r="AJ45" i="3"/>
  <c r="AJ62" i="3"/>
  <c r="AJ63" i="3"/>
  <c r="Y21" i="4"/>
  <c r="AJ34" i="3"/>
  <c r="AJ33" i="3"/>
  <c r="AJ49" i="3"/>
  <c r="AJ18" i="3"/>
  <c r="AJ41" i="3"/>
  <c r="AJ66" i="3"/>
  <c r="AJ30" i="3"/>
  <c r="AJ17" i="3"/>
  <c r="AJ21" i="3"/>
  <c r="AJ70" i="3"/>
  <c r="Y23" i="4"/>
  <c r="AJ9" i="3"/>
  <c r="AJ13" i="3"/>
  <c r="AJ25" i="3"/>
  <c r="AJ39" i="3"/>
  <c r="Y15" i="4"/>
  <c r="W24" i="4"/>
  <c r="AJ67" i="3"/>
  <c r="Y22" i="4"/>
  <c r="AJ19" i="3"/>
  <c r="Y10" i="4"/>
  <c r="AJ51" i="3"/>
  <c r="Y18" i="4"/>
  <c r="AJ47" i="3"/>
  <c r="AJ72" i="1"/>
  <c r="Y24" i="2"/>
  <c r="AI72" i="1"/>
  <c r="X24" i="2"/>
  <c r="AJ34" i="1"/>
  <c r="AJ65" i="1"/>
  <c r="AJ49" i="1"/>
  <c r="AJ58" i="1"/>
  <c r="AJ14" i="1"/>
  <c r="AJ10" i="1"/>
  <c r="AJ30" i="1"/>
  <c r="AJ50" i="1"/>
  <c r="AJ9" i="1"/>
  <c r="AJ66" i="1"/>
  <c r="AJ46" i="1"/>
  <c r="AJ38" i="1"/>
  <c r="AJ26" i="1"/>
  <c r="AJ42" i="1"/>
  <c r="AJ22" i="1"/>
  <c r="AJ18" i="1"/>
  <c r="AJ21" i="1"/>
  <c r="AJ62" i="1"/>
  <c r="AJ37" i="1"/>
  <c r="AJ11" i="1"/>
  <c r="Y8" i="2"/>
  <c r="AJ51" i="1"/>
  <c r="Y18" i="2"/>
  <c r="AJ70" i="1"/>
  <c r="AJ29" i="1"/>
  <c r="AJ54" i="1"/>
  <c r="AJ67" i="1"/>
  <c r="Y22" i="2"/>
  <c r="AJ33" i="1"/>
  <c r="AJ25" i="1"/>
  <c r="AJ41" i="1"/>
  <c r="AJ17" i="1"/>
  <c r="AJ53" i="1"/>
  <c r="AJ45" i="1"/>
  <c r="AJ69" i="1"/>
  <c r="AJ57" i="1"/>
  <c r="AJ61" i="1"/>
  <c r="AJ13" i="1"/>
  <c r="AJ71" i="1"/>
  <c r="Y23" i="2"/>
  <c r="AJ47" i="1"/>
  <c r="AJ23" i="1"/>
  <c r="Y11" i="2"/>
  <c r="AJ31" i="1"/>
  <c r="Y13" i="2"/>
  <c r="AJ39" i="1"/>
  <c r="Y15" i="2"/>
  <c r="AJ63" i="1"/>
  <c r="Y21" i="2"/>
  <c r="AJ19" i="1"/>
  <c r="Y10" i="2"/>
  <c r="AJ55" i="1"/>
  <c r="Y19" i="2"/>
  <c r="AJ27" i="1"/>
  <c r="Y12" i="2"/>
  <c r="AJ59" i="1"/>
  <c r="Y20" i="2"/>
  <c r="AJ35" i="1"/>
  <c r="Y14" i="2"/>
  <c r="AJ15" i="1"/>
  <c r="Y9" i="2"/>
  <c r="AJ43" i="1"/>
  <c r="Y16" i="2"/>
  <c r="AJ107" i="15"/>
  <c r="Y16" i="16"/>
  <c r="AJ122" i="15"/>
  <c r="Y19" i="16"/>
  <c r="AJ93" i="15"/>
  <c r="Y15" i="16"/>
  <c r="AJ134" i="15"/>
  <c r="Y22" i="16"/>
  <c r="AJ142" i="15"/>
  <c r="Y24" i="16"/>
  <c r="AJ121" i="15"/>
  <c r="AJ130" i="15"/>
  <c r="Y21" i="16"/>
  <c r="AJ20" i="15"/>
  <c r="Y10" i="16"/>
  <c r="AJ66" i="15"/>
  <c r="AJ28" i="15"/>
  <c r="Y12" i="16"/>
  <c r="AJ120" i="15"/>
  <c r="AJ132" i="15"/>
  <c r="AJ140" i="15"/>
  <c r="AJ22" i="15"/>
  <c r="AJ126" i="15"/>
  <c r="Y20" i="16"/>
  <c r="AJ60" i="15"/>
  <c r="Y13" i="16"/>
  <c r="AJ23" i="15"/>
  <c r="AJ27" i="15"/>
  <c r="AJ12" i="15"/>
  <c r="Y8" i="16"/>
  <c r="AJ16" i="15"/>
  <c r="Y9" i="16"/>
  <c r="AJ64" i="15"/>
  <c r="Y14" i="16"/>
  <c r="AJ111" i="15"/>
  <c r="AJ113" i="15"/>
  <c r="AJ59" i="15"/>
  <c r="AJ18" i="15"/>
  <c r="AJ26" i="15"/>
  <c r="AJ110" i="15"/>
  <c r="AJ62" i="15"/>
  <c r="AJ133" i="15"/>
  <c r="AJ9" i="15"/>
  <c r="AJ11" i="15"/>
  <c r="AJ30" i="15"/>
  <c r="AJ128" i="15"/>
  <c r="AJ19" i="15"/>
  <c r="AJ141" i="15"/>
  <c r="AJ15" i="15"/>
  <c r="AJ63" i="15"/>
  <c r="AJ129" i="15"/>
  <c r="AJ14" i="15"/>
  <c r="AJ109" i="15"/>
  <c r="AI143" i="15"/>
  <c r="X25" i="16"/>
  <c r="AJ143" i="15"/>
  <c r="Y25" i="16"/>
  <c r="W16" i="16"/>
  <c r="W25" i="16"/>
  <c r="AJ24" i="15"/>
  <c r="Y11" i="16"/>
  <c r="AJ118" i="15"/>
  <c r="Y18" i="16"/>
  <c r="AI107" i="15"/>
  <c r="X16" i="16"/>
  <c r="Y107" i="15"/>
  <c r="Y143" i="15"/>
  <c r="N16" i="16"/>
  <c r="N25" i="16"/>
  <c r="V107" i="15"/>
  <c r="K16" i="16"/>
  <c r="K25" i="16"/>
  <c r="V143" i="15"/>
  <c r="AJ1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44" i="15"/>
  <c r="AJ45" i="15"/>
  <c r="AJ46" i="15"/>
  <c r="AJ47" i="15"/>
  <c r="AJ48" i="15"/>
  <c r="AJ49" i="15"/>
  <c r="AJ50" i="15"/>
  <c r="AJ51" i="15"/>
  <c r="AJ52" i="15"/>
  <c r="AJ53" i="15"/>
  <c r="AJ54" i="15"/>
  <c r="AJ55" i="15"/>
  <c r="AJ56" i="15"/>
  <c r="AJ57" i="15"/>
  <c r="AJ58" i="15"/>
  <c r="AJ67" i="15"/>
  <c r="AJ68" i="15"/>
  <c r="AJ69" i="15"/>
  <c r="AJ70" i="15"/>
  <c r="AJ71" i="15"/>
  <c r="AJ72" i="15"/>
  <c r="AJ73" i="15"/>
  <c r="AJ74" i="15"/>
  <c r="AJ75" i="15"/>
  <c r="AJ76" i="15"/>
  <c r="AJ77" i="15"/>
  <c r="AJ78" i="15"/>
  <c r="AJ79" i="15"/>
  <c r="AJ80" i="15"/>
  <c r="AJ81" i="15"/>
  <c r="AJ82" i="15"/>
  <c r="AJ83" i="15"/>
  <c r="AJ84" i="15"/>
  <c r="AJ85" i="15"/>
  <c r="AJ86" i="15"/>
  <c r="AJ87" i="15"/>
  <c r="AJ88" i="15"/>
  <c r="AJ89" i="15"/>
  <c r="AJ90" i="15"/>
  <c r="AJ91" i="15"/>
  <c r="AJ92" i="15"/>
</calcChain>
</file>

<file path=xl/sharedStrings.xml><?xml version="1.0" encoding="utf-8"?>
<sst xmlns="http://schemas.openxmlformats.org/spreadsheetml/2006/main" count="2876" uniqueCount="473">
  <si>
    <t>PARTIDA 21-01-05 "INGRESO ETICO FAMILIAR Y SISTEMA CHILE SOLIDARIO"</t>
  </si>
  <si>
    <t>INFORME POR PROGRAMA Y REGIÓN</t>
  </si>
  <si>
    <t>EJECUCIÓN AL 30 DE SEPTIEMBRE DE 2023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</si>
  <si>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</si>
  <si>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</si>
  <si>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</si>
  <si>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</si>
  <si>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</si>
  <si>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</si>
  <si>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</si>
  <si>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</si>
  <si>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</si>
  <si>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</si>
  <si>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</si>
  <si>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</si>
  <si>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</si>
  <si>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</si>
  <si>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</si>
  <si>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</si>
  <si>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</si>
  <si>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</si>
  <si>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</si>
  <si>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</si>
  <si>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</si>
  <si>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</si>
  <si>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</si>
  <si>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</si>
  <si>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</si>
  <si>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</si>
  <si>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</si>
  <si>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</si>
  <si>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</si>
  <si>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</si>
  <si>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</si>
  <si>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</si>
  <si>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</si>
  <si>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</si>
  <si>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</si>
  <si>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</si>
  <si>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</si>
  <si>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</si>
  <si>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</si>
  <si>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</si>
  <si>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</si>
  <si>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</si>
  <si>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</si>
  <si>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</si>
  <si>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</si>
  <si>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</si>
  <si>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</si>
  <si>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</si>
  <si>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</si>
  <si>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</si>
  <si>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</si>
  <si>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</si>
  <si>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</si>
  <si>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</si>
  <si>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</si>
  <si>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</si>
  <si>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</si>
  <si>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</si>
  <si>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</si>
  <si>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</si>
  <si>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</si>
  <si>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</si>
  <si>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</si>
  <si>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</si>
  <si>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</si>
  <si>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</si>
  <si>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</si>
  <si>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</si>
  <si>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</si>
  <si>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</si>
  <si>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</si>
  <si>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</si>
  <si>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</si>
  <si>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</si>
  <si>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PRODEMU</t>
  </si>
  <si>
    <t>24-01-025</t>
  </si>
  <si>
    <t>TOTAL  NIVEL CENTRAL</t>
  </si>
  <si>
    <t>PARTIDA 21-01-01 "SUBSECRETARIA DE SERVICIOS SOCIALES"</t>
  </si>
  <si>
    <t>Total Convenios</t>
  </si>
  <si>
    <t>Porcentaje de:</t>
  </si>
  <si>
    <t>Diciembre</t>
  </si>
  <si>
    <t>Participación del Gasto</t>
  </si>
  <si>
    <t>24-02-010 "Programa de Ayudas Técnicas - SENADIS"</t>
  </si>
  <si>
    <t>SENADIS</t>
  </si>
  <si>
    <t>AYUDAS TECNICAS</t>
  </si>
  <si>
    <t>24-02-010</t>
  </si>
  <si>
    <t>24-02-012 "Programa de Alimentación - JUNAEB"</t>
  </si>
  <si>
    <t>JUNAEB</t>
  </si>
  <si>
    <t xml:space="preserve">ALIMENTACION </t>
  </si>
  <si>
    <t>24-02-012</t>
  </si>
  <si>
    <t>24-02-014 "Fondo de Solidaridad e Inversión Social"</t>
  </si>
  <si>
    <t>REX 015</t>
  </si>
  <si>
    <t>FOSIS</t>
  </si>
  <si>
    <t>YO TRABAJO</t>
  </si>
  <si>
    <t>24-02-014</t>
  </si>
  <si>
    <t>RES. 2</t>
  </si>
  <si>
    <t>APOYO AL MICROEMPRENDIMIENTO</t>
  </si>
  <si>
    <t>24-02-015 "INTEGRA - Subsecretaría de Educación Parvularia"</t>
  </si>
  <si>
    <t>RES 7</t>
  </si>
  <si>
    <t>SUBSECRETARIA DE EDUCACION PARVULARIA</t>
  </si>
  <si>
    <t>JARDINES INFANTILES, SALAS CUNAS Y EXTENSION HORARIA</t>
  </si>
  <si>
    <t>24-02-015</t>
  </si>
  <si>
    <t>24-02-020 "Programa de Educación Media - JUNAEB"</t>
  </si>
  <si>
    <t>REX. N° 0112</t>
  </si>
  <si>
    <t>EDUCACION MEDIA</t>
  </si>
  <si>
    <t>24-02-020</t>
  </si>
  <si>
    <t>24-03-010 "Programa Bonificación Ley N°20.595"</t>
  </si>
  <si>
    <t>SUBTITULO 22</t>
  </si>
  <si>
    <t>SUBTITULO 21</t>
  </si>
  <si>
    <t>RES. N° 5</t>
  </si>
  <si>
    <t>IPS</t>
  </si>
  <si>
    <t>PROGRAMA BONIFICACION</t>
  </si>
  <si>
    <t>24-03-010</t>
  </si>
  <si>
    <t>SUBTITULO 24</t>
  </si>
  <si>
    <t>EJECUCIÓN AL 30 DE SEPTIEMRE DE 2023</t>
  </si>
  <si>
    <t>24-03-335 "Programa de Habitabilidad Chile Solidario"</t>
  </si>
  <si>
    <t>REX. N° 436</t>
  </si>
  <si>
    <t>MUNICIPALIDAD DE PICA</t>
  </si>
  <si>
    <t xml:space="preserve">HABITABILIDAD </t>
  </si>
  <si>
    <t>24-03-335</t>
  </si>
  <si>
    <t>REX. N° 435</t>
  </si>
  <si>
    <t>MUNICIPALIDAD DE CAMIÑA</t>
  </si>
  <si>
    <t>HABITABILIDAD</t>
  </si>
  <si>
    <t>MUNICIPALIDAD DE IQUIQUE</t>
  </si>
  <si>
    <t>RES. N° 774</t>
  </si>
  <si>
    <t>MUNICIPALIDAD DE NAVIDAD</t>
  </si>
  <si>
    <t>RES. N° 773</t>
  </si>
  <si>
    <t>MUNICIPALIDAD DE SANTA CRUZ</t>
  </si>
  <si>
    <t>RES. N° 737</t>
  </si>
  <si>
    <t>MUNICIPALIDAD DE MACHALI</t>
  </si>
  <si>
    <t>RES. N° 736</t>
  </si>
  <si>
    <t>MUNICIPALIDAD DE PUMANQUE</t>
  </si>
  <si>
    <t>RES. N° 735</t>
  </si>
  <si>
    <t>MUNICIPALIDAD DE SAN VICENTE</t>
  </si>
  <si>
    <t>RES. N° 734</t>
  </si>
  <si>
    <t>MUNICIPALIDAD DE SAN FERNANDO</t>
  </si>
  <si>
    <t>RES. N° 733</t>
  </si>
  <si>
    <t>MUNICIPALIDAD DE REQUINOA</t>
  </si>
  <si>
    <t>RES. N° 732</t>
  </si>
  <si>
    <t>MUNICIPALIDAD DE RENGO</t>
  </si>
  <si>
    <t>RES. N° 731</t>
  </si>
  <si>
    <t>MUNICIPALIDAD DE QUINTA DE TILCOCO</t>
  </si>
  <si>
    <t>RES. N° 730</t>
  </si>
  <si>
    <t>MUNICIPALIDAD DE PLACILLA</t>
  </si>
  <si>
    <t>RES. N° 729</t>
  </si>
  <si>
    <t>MUNICIPALIDAD DE PICHILEMU</t>
  </si>
  <si>
    <t>RES. N° 728</t>
  </si>
  <si>
    <t>MUNICIPALIDAD DE PICHIDEGUA</t>
  </si>
  <si>
    <t>RES. N° 727</t>
  </si>
  <si>
    <t>MUNICIPALIDAD DE PEUMO</t>
  </si>
  <si>
    <t>RES. N° 726</t>
  </si>
  <si>
    <t>MUNICIPALIDAD DE PERALILLO</t>
  </si>
  <si>
    <t>RES. N° 725</t>
  </si>
  <si>
    <t>MUNICIPALIDAD DE PAREDONES</t>
  </si>
  <si>
    <t>RES. N° 724</t>
  </si>
  <si>
    <t>MUNICIPALIDAD DE OLIVAR</t>
  </si>
  <si>
    <t>RES. N° 723</t>
  </si>
  <si>
    <t>MUNICIPALIDAD DE NANCAGUA</t>
  </si>
  <si>
    <t>RES. N° 722</t>
  </si>
  <si>
    <t>MUNICIPALIDAD DE MOSTAZAL</t>
  </si>
  <si>
    <t>RES. N° 721</t>
  </si>
  <si>
    <t>MUNICIPALIDAD DE MARCHIGUE</t>
  </si>
  <si>
    <t>RES. N° 720</t>
  </si>
  <si>
    <t>MUNICIPALIDAD DE MALLOA</t>
  </si>
  <si>
    <t>RES. N° 719</t>
  </si>
  <si>
    <t>MUNICIPALIDAD DE LOLOL</t>
  </si>
  <si>
    <t>RES. N° 718</t>
  </si>
  <si>
    <t>MUNICIPALIDAD DE LAS CABRAS</t>
  </si>
  <si>
    <t>RES. N° 717</t>
  </si>
  <si>
    <t>MUNICIPALIDAD DE GRANEROS</t>
  </si>
  <si>
    <t>RES. N° 716</t>
  </si>
  <si>
    <t>MUNICIPALIDAD DE DOÑIHUE</t>
  </si>
  <si>
    <t>RES. N° 715</t>
  </si>
  <si>
    <t>MUNICIPALIDAD DE COLTAUCO</t>
  </si>
  <si>
    <t>RES. N° 714</t>
  </si>
  <si>
    <t>MUNICIPALIDAD DE COINCO</t>
  </si>
  <si>
    <t>RES. N° 713</t>
  </si>
  <si>
    <t>MUNICIPALIDAD DE CODEGUA</t>
  </si>
  <si>
    <t>RES. N° 712</t>
  </si>
  <si>
    <t>MUNICIPALIDAD DE CHEPICA</t>
  </si>
  <si>
    <t>RES. N° 711</t>
  </si>
  <si>
    <t>MUNICIPALIDAD DE CHIMBARONGO</t>
  </si>
  <si>
    <t xml:space="preserve">RES. N° </t>
  </si>
  <si>
    <t>MUNICIPALIDAD DE YUMBEL</t>
  </si>
  <si>
    <t>MUNICIPALIDAD DE CABRERO</t>
  </si>
  <si>
    <t>MUNICIPALIDAD DE TOME</t>
  </si>
  <si>
    <t>MUNICIPALIDAD DE TUCAPEL</t>
  </si>
  <si>
    <t>MUNICIPALIDAD DE HUALPEN</t>
  </si>
  <si>
    <t>MUNICIPALIDAD DE LAJA</t>
  </si>
  <si>
    <t>MUNICIPALIDAD DE LEBU</t>
  </si>
  <si>
    <t>MUNICIPALIDAD DE CONTULMO</t>
  </si>
  <si>
    <t>MUNICIPALIDAD DE HUALQUI</t>
  </si>
  <si>
    <t>MUNICIPALIDAD DE TALCAHUANO</t>
  </si>
  <si>
    <t>MUNICIPALIDAD DE CHIGUAYANTE</t>
  </si>
  <si>
    <t>MUNICIPALIDAD DE PENCO</t>
  </si>
  <si>
    <t>MUNICIPALIDAD DE FLORIDA</t>
  </si>
  <si>
    <t>MUNICIPALIDAD DE QUILLECO</t>
  </si>
  <si>
    <t>MUNICIPALIDAD DE NACIMIENTO</t>
  </si>
  <si>
    <t>MUNICIPALIDAD DE ALTO BIO BIO</t>
  </si>
  <si>
    <t>MUNICIPALIDAD DE SAN ROSENDO</t>
  </si>
  <si>
    <t>MUNICIPALIDAD DE CAÑETE</t>
  </si>
  <si>
    <t>MUNICIPALIDAD DE NEGRETE</t>
  </si>
  <si>
    <t>MUNICIPALIDAD DE SANTA BARBARA</t>
  </si>
  <si>
    <t>MUNICIPALIDAD DE CURANILAHUE</t>
  </si>
  <si>
    <t>MUNICIPALIDAD DE SANTA JUANA</t>
  </si>
  <si>
    <t>MUNICIPALIDAD DE ANTUCO</t>
  </si>
  <si>
    <t>MUNICIPALIDAD DE MULCHEN</t>
  </si>
  <si>
    <t>MUNICIPALIDAD DE TIRUA</t>
  </si>
  <si>
    <t>MUNICIPALIDAD DE ARAUCO</t>
  </si>
  <si>
    <t>MUNICIPALIDAD DE CORONEL</t>
  </si>
  <si>
    <t>REX. N° 1188</t>
  </si>
  <si>
    <t>MUNICIPALIDAD DE IMPERIAL</t>
  </si>
  <si>
    <t>REX. N° 1290</t>
  </si>
  <si>
    <t>MUNICIPALIDAD DE SAAVEDRA</t>
  </si>
  <si>
    <t>REX. N° 1210</t>
  </si>
  <si>
    <t>MUNICIPALIDAD DE CUNCO</t>
  </si>
  <si>
    <t>REX. N° 1190</t>
  </si>
  <si>
    <t>MUNICIPALIDAD DE LONQUIMAY</t>
  </si>
  <si>
    <t>REX. N° 1211</t>
  </si>
  <si>
    <t>MUNICIPALIDAD DE CARAHUE</t>
  </si>
  <si>
    <t>REX. N° 1237</t>
  </si>
  <si>
    <t>MUNICIPALIDAD DE LOS SAUCES</t>
  </si>
  <si>
    <t>REX. N° 897</t>
  </si>
  <si>
    <t>MUNICIPALIDAD DE CISNES</t>
  </si>
  <si>
    <t>REX. N° 832</t>
  </si>
  <si>
    <t>MUNICIPALIDAD DE IBAÑEZ</t>
  </si>
  <si>
    <t>REX. N° 830</t>
  </si>
  <si>
    <t>MUNICIPALIDAD DE AYSEN</t>
  </si>
  <si>
    <t>REX. N° 787</t>
  </si>
  <si>
    <t>MUNICIPALIDAD DE COYHAIQUE</t>
  </si>
  <si>
    <t>REX. N° 786</t>
  </si>
  <si>
    <t>MUNICIPALIDAD DE CHILE CHICO</t>
  </si>
  <si>
    <t>REX. N° 683</t>
  </si>
  <si>
    <t>MUNICIPALIDAD DE CAMARONES</t>
  </si>
  <si>
    <t>REX. N° 659</t>
  </si>
  <si>
    <t>MUNICIPALIDAD DE PUTRE</t>
  </si>
  <si>
    <t>ÑUBLE</t>
  </si>
  <si>
    <t>TOTAL  REGIÓN DEL ÑUBLE</t>
  </si>
  <si>
    <t>REX N° 037</t>
  </si>
  <si>
    <t>MINISTERIO DE BIENES NACIONALES</t>
  </si>
  <si>
    <t>Regularizacion Titulos de Dominio</t>
  </si>
  <si>
    <t>RES N°3</t>
  </si>
  <si>
    <t>Programa de Habitabilidad Chile Solidario</t>
  </si>
  <si>
    <t>24-03-337 "Bonos Art. 2 Transitorio. Ley N°19.949"</t>
  </si>
  <si>
    <t>RES. N° 4</t>
  </si>
  <si>
    <t>BONOS ART. 2 TRANSITORIO LEY N°19949</t>
  </si>
  <si>
    <t>24-03-337</t>
  </si>
  <si>
    <t>24-03-340 "Programa de Apoyo Integral al Adulto Mayor Chile Solidario"</t>
  </si>
  <si>
    <t>REX. N° 625</t>
  </si>
  <si>
    <t>MUNICIPALIDAD DE PICA</t>
  </si>
  <si>
    <t>APOYO INTEGRAL AL ADULTO  MAYOR</t>
  </si>
  <si>
    <t>24-03-340</t>
  </si>
  <si>
    <t>REX. N° 658</t>
  </si>
  <si>
    <t>MUNICIPALIDAD DE IQUIQUE</t>
  </si>
  <si>
    <t>REX. N° 613</t>
  </si>
  <si>
    <t>MUNICIPALIDAD DE POZO ALMONTE</t>
  </si>
  <si>
    <t>REX. N° 826</t>
  </si>
  <si>
    <t>MUNICIPÁLIDAD DE SANTA CRUZ</t>
  </si>
  <si>
    <t>MUNICIPÁLIDAD DE SAN VICENTE</t>
  </si>
  <si>
    <t>REX. N° 825</t>
  </si>
  <si>
    <t>MUNICIPÁLIDAD DE SAN FERNANDO</t>
  </si>
  <si>
    <t>REX. N° 824</t>
  </si>
  <si>
    <t>MUNICIPÁLIDAD DE RENGO</t>
  </si>
  <si>
    <t>REX. N° 823</t>
  </si>
  <si>
    <t>MUNICIPÁLIDAD DE RANCAGUA</t>
  </si>
  <si>
    <t>REX. N° 822</t>
  </si>
  <si>
    <t>MUNICIPÁLIDAD DE PICHILEMU</t>
  </si>
  <si>
    <t>REX. N° 821</t>
  </si>
  <si>
    <t>MUNICIPÁLIDAD DE PICHIDEGUA</t>
  </si>
  <si>
    <t>REX. N° 820</t>
  </si>
  <si>
    <t>MUNICIPÁLIDAD DE PEUMO</t>
  </si>
  <si>
    <t>REX. N° 819</t>
  </si>
  <si>
    <t>MUNICIPÁLIDAD DE PERALILLO</t>
  </si>
  <si>
    <t>REX. N° 818</t>
  </si>
  <si>
    <t>MUNICIPÁLIDAD DE OLIVARES</t>
  </si>
  <si>
    <t>REX. N° 817</t>
  </si>
  <si>
    <t>MUNICIPÁLIDAD DE MOSTAZAL</t>
  </si>
  <si>
    <t>REX. N° 816</t>
  </si>
  <si>
    <t>MUNICIPÁLIDAD DE LOLOL</t>
  </si>
  <si>
    <t>REX. N° 815</t>
  </si>
  <si>
    <t>MUNICIPÁLIDAD DE LITUECHE</t>
  </si>
  <si>
    <t>REX. N° 814</t>
  </si>
  <si>
    <t>MUNICIPÁLIDAD DE LAS CABRAS</t>
  </si>
  <si>
    <t>REX. N° 813</t>
  </si>
  <si>
    <t>MUNICIPÁLIDAD DE CHEPICA</t>
  </si>
  <si>
    <t>REX. N° 1697</t>
  </si>
  <si>
    <t>MUNCIIPALIDAD DE CHEPICA</t>
  </si>
  <si>
    <t>REX. N° 1678</t>
  </si>
  <si>
    <t>MUNCIIPALIDAD DE VILLA ALEGRE</t>
  </si>
  <si>
    <t>REX. N° 1682</t>
  </si>
  <si>
    <t>MUNCIIPALIDAD DE VICHUQUEN</t>
  </si>
  <si>
    <t>REX. N° 1698</t>
  </si>
  <si>
    <t>MUNCIIPALIDAD DE TENO</t>
  </si>
  <si>
    <t>REX. N° 1704</t>
  </si>
  <si>
    <t>MUNCIIPALIDAD DE TALCA</t>
  </si>
  <si>
    <t>REX. N° 1693</t>
  </si>
  <si>
    <t>MUNCIIPALIDAD DE SAN RAFAEL</t>
  </si>
  <si>
    <t>REX. N° 1703</t>
  </si>
  <si>
    <t>MUNCIIPALIDAD DE SAN JAVIER</t>
  </si>
  <si>
    <t>REX. N° 1705</t>
  </si>
  <si>
    <t>MUNCIIPALIDAD DE SAN CLEMENTE</t>
  </si>
  <si>
    <t>REX. N° 1702</t>
  </si>
  <si>
    <t>MUNCIIPALIDAD DE SAGRADA FAMILIA</t>
  </si>
  <si>
    <t>REX. N° 1686</t>
  </si>
  <si>
    <t>MUNCIIPALIDAD DE RIO CLARO</t>
  </si>
  <si>
    <t>REX. N° 1676</t>
  </si>
  <si>
    <t>MUNCIIPALIDAD DE ROMERAL</t>
  </si>
  <si>
    <t>REX. N° 1689</t>
  </si>
  <si>
    <t>MUNCIIPALIDAD DE RETIRO</t>
  </si>
  <si>
    <t>REX. N° 1696</t>
  </si>
  <si>
    <t>MUNCIIPALIDAD DE RAUCO</t>
  </si>
  <si>
    <t>REX. N° 1699</t>
  </si>
  <si>
    <t>MUNCIIPALIDAD DE PENCAHUE</t>
  </si>
  <si>
    <t>REX. N° 1677</t>
  </si>
  <si>
    <t>MUNCIIPALIDAD DE PELLUHUE</t>
  </si>
  <si>
    <t>REX. N° 1684</t>
  </si>
  <si>
    <t>MUNCIIPALIDAD DE PELARCO</t>
  </si>
  <si>
    <t>REX. N° 1683</t>
  </si>
  <si>
    <t>MUNCIIPALIDAD DE PARRAL</t>
  </si>
  <si>
    <t>REX. N° 1694</t>
  </si>
  <si>
    <t>MUNCIIPALIDAD DE MOLINA</t>
  </si>
  <si>
    <t>REX. N° 1700</t>
  </si>
  <si>
    <t>MUNCIIPALIDAD DE MAULE</t>
  </si>
  <si>
    <t>MUNCIIPALIDAD DE LONGAVI</t>
  </si>
  <si>
    <t>REX. N° 1690</t>
  </si>
  <si>
    <t>MUNICIPALIDAD DE LINARES</t>
  </si>
  <si>
    <t>REX. N° 1701</t>
  </si>
  <si>
    <t>MUNICIPALIDAD DE LICANTEN</t>
  </si>
  <si>
    <t>REX. N° 1685</t>
  </si>
  <si>
    <t>MUNICIPALIDAD DE HUALAÑE</t>
  </si>
  <si>
    <t>REX. N° 1707</t>
  </si>
  <si>
    <t>MUNICIPALIDAD DE EMPEDRADO</t>
  </si>
  <si>
    <t>REX. N° 1692</t>
  </si>
  <si>
    <t>MUNICIPALIDAD DE CURICO</t>
  </si>
  <si>
    <t>REX. N° 1691</t>
  </si>
  <si>
    <t>MUNICIPALIDAD DE CUREPTO</t>
  </si>
  <si>
    <t>REX. N° 1695</t>
  </si>
  <si>
    <t>MUNICIPALIDAD DE CONSTITUCION</t>
  </si>
  <si>
    <t>REX. N° 1680</t>
  </si>
  <si>
    <t>MUNICIPALIDAD DE COLBUN</t>
  </si>
  <si>
    <t>REX. N° 1688</t>
  </si>
  <si>
    <t>MUNICIPALIDAD DE CHANCO</t>
  </si>
  <si>
    <t>REX. N° 1681</t>
  </si>
  <si>
    <t>MUNICIPALIDAD DE CAUQUENES</t>
  </si>
  <si>
    <t>REX. N° 1476</t>
  </si>
  <si>
    <t>MUNCIPALIDAD DE TOLTEN</t>
  </si>
  <si>
    <t>REX. N° 1469</t>
  </si>
  <si>
    <t>MUNCIPALIDAD DE TEMUCO</t>
  </si>
  <si>
    <t>REX. N° 1556</t>
  </si>
  <si>
    <t>MUNCIPALIDAD DE PUCON</t>
  </si>
  <si>
    <t>REX. N° 1521</t>
  </si>
  <si>
    <t>MUNCIPALIDAD DE IMPERIAL</t>
  </si>
  <si>
    <t>REX. N° 1555</t>
  </si>
  <si>
    <t>MUNCIPALIDAD DE MELIPEUCO</t>
  </si>
  <si>
    <t>REX. N° 1402</t>
  </si>
  <si>
    <t>MUNCIPALIDAD DE LOS SAUCES</t>
  </si>
  <si>
    <t>REX. N° 1403</t>
  </si>
  <si>
    <t>MUNCIPALIDAD DE GALVARINO</t>
  </si>
  <si>
    <t>REX. N° 1522</t>
  </si>
  <si>
    <t>MUNCIPALIDAD DE FREIRE</t>
  </si>
  <si>
    <t>REX. N° 1427</t>
  </si>
  <si>
    <t>MUNCIPALIDAD DE ERCILLA</t>
  </si>
  <si>
    <t>REX. N° 1478</t>
  </si>
  <si>
    <t>MUNCIPALIDAD DE CUNCO</t>
  </si>
  <si>
    <t>REX. N° 1470</t>
  </si>
  <si>
    <t>MUNCIPALIDAD DE T. SCHMIDT</t>
  </si>
  <si>
    <t>REX. N° 1399</t>
  </si>
  <si>
    <t>MUNCIPALIDAD DE SAAVEDRA</t>
  </si>
  <si>
    <t>REX. N° 1401</t>
  </si>
  <si>
    <t>MUNCIPALIDAD DE PITRUFQUEN</t>
  </si>
  <si>
    <t>REX. N° 1405</t>
  </si>
  <si>
    <t>MUNCIPALIDAD DE PERQUENCO</t>
  </si>
  <si>
    <t>REX. N° 1424</t>
  </si>
  <si>
    <t>MUNCIPALIDAD DE LAUTARO</t>
  </si>
  <si>
    <t>REX. N° 1426</t>
  </si>
  <si>
    <t>MUNCIPALIDAD DE LONQUIMAY</t>
  </si>
  <si>
    <t>REX. N° 1523</t>
  </si>
  <si>
    <t>MUNCIPALIDAD DE CURACAUTIN</t>
  </si>
  <si>
    <t>REX. N° 1286</t>
  </si>
  <si>
    <t>MUNCIPALIDAD DE COLLIPULLI</t>
  </si>
  <si>
    <t>REX. N° 1473</t>
  </si>
  <si>
    <t>MUNCIPALIDAD DE CHOLCHOL</t>
  </si>
  <si>
    <t>REX. N° 1475</t>
  </si>
  <si>
    <t>MUNCIPALIDAD DE CARAHUE</t>
  </si>
  <si>
    <t>REX. N° 1524</t>
  </si>
  <si>
    <t>MUNCIIPALIDAD DE ANGOL</t>
  </si>
  <si>
    <t>REX. N° 985</t>
  </si>
  <si>
    <t>REX. N° 990</t>
  </si>
  <si>
    <t>REX. N° 1018</t>
  </si>
  <si>
    <t>REX. N° 992</t>
  </si>
  <si>
    <t>MUNICIPALIDAD DE COCHRANE</t>
  </si>
  <si>
    <t>REX. N° 1031</t>
  </si>
  <si>
    <t>REX. N° 988</t>
  </si>
  <si>
    <t>REX. N° 1052</t>
  </si>
  <si>
    <t>MUNICIPALIDAD DE NATALES</t>
  </si>
  <si>
    <t>REX. N° 1101</t>
  </si>
  <si>
    <t>MUNICIPALIDAD DE PORVENIR</t>
  </si>
  <si>
    <t>REX. N° 1221</t>
  </si>
  <si>
    <t>MUNICIPALIDAD DE LAGO RANCO</t>
  </si>
  <si>
    <t>REX N° 050</t>
  </si>
  <si>
    <t>SENAMA</t>
  </si>
  <si>
    <t>Programa de Apoyo Integral al Adulto Mayor Chile Solidario</t>
  </si>
  <si>
    <t>24-03-343 "Programa de Apoyo a Personas en Situación de Calle"</t>
  </si>
  <si>
    <t>.</t>
  </si>
  <si>
    <t>Programa de Apoyo a Personas en Situación de Calle</t>
  </si>
  <si>
    <t>24-03-343</t>
  </si>
  <si>
    <t>Subtitulo 21</t>
  </si>
  <si>
    <t>Subtitulo 22</t>
  </si>
  <si>
    <t>24-03-344 "Programa de Apoyo a Familias para el Autoconsumo"</t>
  </si>
  <si>
    <t>REX. N° 439</t>
  </si>
  <si>
    <t>MUNICIPALIDAD DE HUARA</t>
  </si>
  <si>
    <t xml:space="preserve">AUTOCONSUMO </t>
  </si>
  <si>
    <t>24-03-344</t>
  </si>
  <si>
    <t>REX. N° 434</t>
  </si>
  <si>
    <t>REX. N° 973</t>
  </si>
  <si>
    <t>MUNICIPALIDAD DE QUILPUE</t>
  </si>
  <si>
    <t>REX. N° 968</t>
  </si>
  <si>
    <t>MUNICIPALIDAD DE LA CALERA</t>
  </si>
  <si>
    <t>REX. N° 962</t>
  </si>
  <si>
    <t>MUNICIPALIDAD DE CATEMU</t>
  </si>
  <si>
    <t>REX. N° 961</t>
  </si>
  <si>
    <t>MUNICIPALIDAD DE PANQUEHUE</t>
  </si>
  <si>
    <t>REX. N° 966</t>
  </si>
  <si>
    <t>MUNICIPALIDAD DE HIJUELAS</t>
  </si>
  <si>
    <t>REX. N° 967</t>
  </si>
  <si>
    <t>MUNICIPALIDAD DE LA CRUZ</t>
  </si>
  <si>
    <t>REX. N° 965</t>
  </si>
  <si>
    <t>MUNICIPALIDAD DE QUILLOTA</t>
  </si>
  <si>
    <t xml:space="preserve">REX. N° </t>
  </si>
  <si>
    <t>REX. N° 845</t>
  </si>
  <si>
    <t>REX. N° 831</t>
  </si>
  <si>
    <t>REX. N° 788</t>
  </si>
  <si>
    <t>MUNICIPALIDAD DE GUAITECAS</t>
  </si>
  <si>
    <t>REX. N° 799</t>
  </si>
  <si>
    <t>REX. N° 556</t>
  </si>
  <si>
    <t>MUNICIPALIDAD DE QUILLON</t>
  </si>
  <si>
    <t>REX. N° 554</t>
  </si>
  <si>
    <t>MUNICIPALIDAD DE SAN IGNACIO</t>
  </si>
  <si>
    <t>REX. N° 592</t>
  </si>
  <si>
    <t>MUNICIPALIDAD DE EL CARMEN</t>
  </si>
  <si>
    <t>REX. N° 555</t>
  </si>
  <si>
    <t>MUNICIPALIDAD DE RANQUIL</t>
  </si>
  <si>
    <t>REX N° 14</t>
  </si>
  <si>
    <t>Programa de Apoyo a Familias para el Autoconsumo</t>
  </si>
  <si>
    <t>24-03-345 "Programa Eje (Ley N°20.595)"</t>
  </si>
  <si>
    <t>Programa Eje (Ley N°20.595)</t>
  </si>
  <si>
    <t>24-03-345</t>
  </si>
  <si>
    <t>DEX. N° 088</t>
  </si>
  <si>
    <t>PNUD</t>
  </si>
  <si>
    <t>TOTAL ÑUBLE</t>
  </si>
  <si>
    <t>24-03-997 "Centro para Niños(as) con Cuidadores Principales Temporeras(os)"</t>
  </si>
  <si>
    <t>REX 1388</t>
  </si>
  <si>
    <t>Municipalidad de Laja</t>
  </si>
  <si>
    <t>Centro para Niños(as) con Cuidadores Principales Temporeras(os)</t>
  </si>
  <si>
    <t>Subtitulo 24</t>
  </si>
  <si>
    <t>REX 1644</t>
  </si>
  <si>
    <t>Municipalidad de Los Sauces</t>
  </si>
  <si>
    <t>REX 1610</t>
  </si>
  <si>
    <t>Municipalidad de Gorbea</t>
  </si>
  <si>
    <t>REX 1625</t>
  </si>
  <si>
    <t>Municipalidad de Puren</t>
  </si>
  <si>
    <t>REX 1648</t>
  </si>
  <si>
    <t>Municipalidad de Victoria</t>
  </si>
  <si>
    <t>REX 988</t>
  </si>
  <si>
    <t>Municipalidad de Chillan</t>
  </si>
  <si>
    <t>24-03-999 "Programa de Generación de Microemprendimiento Indígena Urbano Chile Solidario - CONADI"</t>
  </si>
  <si>
    <t>REX N° 212</t>
  </si>
  <si>
    <t>CONADI</t>
  </si>
  <si>
    <t>Programa de Generación de Microemprendimiento Indígena Urbano Chile Solidario - CONADI</t>
  </si>
  <si>
    <t>24-03-999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</si>
</sst>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#,##0_ ;[Red]\-#,##0\ 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_-* #,##0_-;\-* #,##0_-;_-* &quot;-&quot;??_-;_-@_-"/>
    <numFmt numFmtId="186" formatCode="dd/mm/yyyy;@"/>
    <numFmt numFmtId="187" formatCode="&quot;$&quot;#,##0.00_);[Red]\(&quot;$&quot;#,##0.00\)"/>
    <numFmt numFmtId="188" formatCode="_-* #,##0.00\ &quot;Pts&quot;_-;\-* #,##0.00\ &quot;Pts&quot;_-;_-* &quot;-&quot;??\ &quot;Pts&quot;_-;_-@_-"/>
    <numFmt numFmtId="189" formatCode="#,##0.0000"/>
    <numFmt numFmtId="190" formatCode="#,##0\ &quot;Pta&quot;;\-#,##0\ &quot;Pta&quot;"/>
    <numFmt numFmtId="191" formatCode="#,##0.00\ &quot;Pta&quot;;\-#,##0.00\ &quot;Pta&quot;"/>
    <numFmt numFmtId="192" formatCode="#,##0\ &quot;pta&quot;;\-#,##0\ &quot;pta&quot;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8"/>
      <color indexed="8"/>
      <name val="Arial Narrow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2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2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4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91" fontId="42" fillId="0" borderId="0" applyFill="0" applyBorder="0" applyAlignment="0" applyProtection="0"/>
    <xf numFmtId="177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0" fontId="42" fillId="0" borderId="0" applyFill="0" applyBorder="0" applyAlignment="0" applyProtection="0"/>
    <xf numFmtId="192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1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1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182" fontId="42" fillId="0" borderId="0" applyFill="0" applyBorder="0" applyAlignment="0" applyProtection="0"/>
    <xf numFmtId="0" fontId="1" fillId="0" borderId="0"/>
    <xf numFmtId="182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279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91" fillId="36" borderId="13" xfId="0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right" vertical="center" wrapText="1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3" fontId="22" fillId="0" borderId="0" xfId="0" applyNumberFormat="1" applyFont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horizontal="center" vertical="center" wrapText="1"/>
      <protection locked="0"/>
    </xf>
    <xf numFmtId="14" fontId="23" fillId="0" borderId="12" xfId="0" applyNumberFormat="1" applyFont="1" applyBorder="1" applyAlignment="1">
      <alignment horizontal="center" vertical="center"/>
    </xf>
    <xf numFmtId="14" fontId="21" fillId="0" borderId="18" xfId="0" applyNumberFormat="1" applyFont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 wrapText="1"/>
    </xf>
    <xf numFmtId="3" fontId="21" fillId="0" borderId="27" xfId="0" applyNumberFormat="1" applyFont="1" applyBorder="1" applyAlignment="1" applyProtection="1">
      <alignment horizontal="right" vertical="center" wrapText="1"/>
      <protection locked="0"/>
    </xf>
    <xf numFmtId="3" fontId="19" fillId="0" borderId="14" xfId="0" applyNumberFormat="1" applyFont="1" applyBorder="1" applyAlignment="1">
      <alignment horizontal="right" vertical="center" wrapText="1"/>
    </xf>
    <xf numFmtId="0" fontId="21" fillId="0" borderId="14" xfId="0" applyFont="1" applyBorder="1" applyAlignment="1">
      <alignment horizontal="justify" vertical="center" wrapText="1"/>
    </xf>
    <xf numFmtId="3" fontId="19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3" fontId="19" fillId="34" borderId="18" xfId="0" applyNumberFormat="1" applyFont="1" applyFill="1" applyBorder="1" applyAlignment="1">
      <alignment horizontal="right" vertical="center" wrapText="1"/>
    </xf>
    <xf numFmtId="0" fontId="19" fillId="34" borderId="23" xfId="0" applyFont="1" applyFill="1" applyBorder="1" applyAlignment="1" applyProtection="1">
      <alignment horizontal="center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justify" wrapText="1"/>
      <protection locked="0"/>
    </xf>
    <xf numFmtId="0" fontId="22" fillId="36" borderId="20" xfId="0" applyFont="1" applyFill="1" applyBorder="1" applyAlignment="1" applyProtection="1">
      <alignment horizontal="center" vertical="justify" wrapText="1"/>
      <protection locked="0"/>
    </xf>
    <xf numFmtId="14" fontId="21" fillId="0" borderId="27" xfId="0" applyNumberFormat="1" applyFont="1" applyBorder="1" applyProtection="1">
      <protection locked="0"/>
    </xf>
    <xf numFmtId="14" fontId="21" fillId="0" borderId="12" xfId="0" applyNumberFormat="1" applyFont="1" applyBorder="1" applyProtection="1"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0" fontId="19" fillId="0" borderId="14" xfId="0" applyFont="1" applyBorder="1" applyAlignment="1">
      <alignment horizontal="justify" vertical="center" wrapText="1"/>
    </xf>
    <xf numFmtId="168" fontId="19" fillId="0" borderId="14" xfId="0" applyNumberFormat="1" applyFont="1" applyBorder="1" applyAlignment="1">
      <alignment horizontal="center" vertical="center" wrapText="1"/>
    </xf>
    <xf numFmtId="0" fontId="22" fillId="36" borderId="10" xfId="0" applyFont="1" applyFill="1" applyBorder="1" applyAlignment="1" applyProtection="1">
      <alignment horizontal="justify" vertical="justify" wrapText="1"/>
      <protection locked="0"/>
    </xf>
    <xf numFmtId="14" fontId="23" fillId="0" borderId="12" xfId="0" applyNumberFormat="1" applyFont="1" applyBorder="1" applyAlignment="1">
      <alignment horizontal="center" vertical="center" wrapText="1"/>
    </xf>
    <xf numFmtId="0" fontId="22" fillId="36" borderId="12" xfId="0" applyFont="1" applyFill="1" applyBorder="1" applyAlignment="1" applyProtection="1">
      <alignment horizontal="center"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 vertical="center" wrapText="1"/>
    </xf>
    <xf numFmtId="3" fontId="21" fillId="0" borderId="27" xfId="0" applyNumberFormat="1" applyFont="1" applyBorder="1" applyAlignment="1">
      <alignment horizontal="center" vertical="center" wrapText="1"/>
    </xf>
    <xf numFmtId="3" fontId="19" fillId="34" borderId="14" xfId="0" applyNumberFormat="1" applyFont="1" applyFill="1" applyBorder="1" applyAlignment="1">
      <alignment horizontal="righ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22" fillId="36" borderId="19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21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19" xfId="0" applyNumberFormat="1" applyFont="1" applyFill="1" applyBorder="1" applyAlignment="1" applyProtection="1">
      <alignment vertical="center" wrapText="1"/>
      <protection locked="0"/>
    </xf>
    <xf numFmtId="14" fontId="21" fillId="0" borderId="23" xfId="0" applyNumberFormat="1" applyFont="1" applyBorder="1" applyProtection="1">
      <protection locked="0"/>
    </xf>
    <xf numFmtId="0" fontId="22" fillId="36" borderId="0" xfId="0" applyFont="1" applyFill="1" applyBorder="1" applyAlignment="1" applyProtection="1">
      <alignment horizontal="justify" vertical="justify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22" fillId="36" borderId="14" xfId="0" applyFont="1" applyFill="1" applyBorder="1" applyAlignment="1" applyProtection="1">
      <alignment horizontal="center" vertical="justify" wrapText="1"/>
      <protection locked="0"/>
    </xf>
    <xf numFmtId="14" fontId="21" fillId="0" borderId="41" xfId="0" applyNumberFormat="1" applyFont="1" applyBorder="1" applyProtection="1">
      <protection locked="0"/>
    </xf>
    <xf numFmtId="0" fontId="22" fillId="36" borderId="42" xfId="0" applyFont="1" applyFill="1" applyBorder="1" applyAlignment="1" applyProtection="1">
      <alignment horizontal="justify" vertical="justify" wrapText="1"/>
      <protection locked="0"/>
    </xf>
    <xf numFmtId="3" fontId="22" fillId="36" borderId="43" xfId="0" applyNumberFormat="1" applyFont="1" applyFill="1" applyBorder="1" applyAlignment="1" applyProtection="1">
      <alignment wrapText="1"/>
      <protection locked="0"/>
    </xf>
    <xf numFmtId="3" fontId="21" fillId="0" borderId="27" xfId="0" applyNumberFormat="1" applyFont="1" applyBorder="1" applyAlignment="1" applyProtection="1">
      <alignment horizontal="center" vertical="center" wrapText="1"/>
      <protection locked="0"/>
    </xf>
    <xf numFmtId="3" fontId="19" fillId="34" borderId="28" xfId="0" applyNumberFormat="1" applyFont="1" applyFill="1" applyBorder="1" applyAlignment="1">
      <alignment horizontal="right" vertical="center" wrapText="1"/>
    </xf>
    <xf numFmtId="0" fontId="19" fillId="34" borderId="16" xfId="0" applyFont="1" applyFill="1" applyBorder="1" applyAlignment="1" applyProtection="1">
      <alignment horizontal="center" vertical="center" wrapText="1"/>
      <protection locked="0"/>
    </xf>
    <xf numFmtId="0" fontId="19" fillId="34" borderId="16" xfId="0" applyFont="1" applyFill="1" applyBorder="1" applyAlignment="1" applyProtection="1">
      <alignment horizontal="left" vertical="center" wrapText="1"/>
      <protection locked="0"/>
    </xf>
    <xf numFmtId="0" fontId="22" fillId="36" borderId="18" xfId="0" applyFont="1" applyFill="1" applyBorder="1" applyAlignment="1" applyProtection="1">
      <alignment horizontal="justify" vertical="justify" wrapText="1"/>
      <protection locked="0"/>
    </xf>
    <xf numFmtId="0" fontId="22" fillId="36" borderId="12" xfId="0" applyFont="1" applyFill="1" applyBorder="1" applyAlignment="1" applyProtection="1">
      <alignment horizontal="center" vertical="justify" wrapText="1"/>
      <protection locked="0"/>
    </xf>
    <xf numFmtId="0" fontId="21" fillId="0" borderId="10" xfId="0" applyFont="1" applyBorder="1" applyAlignment="1">
      <alignment horizontal="left" vertical="center" wrapText="1"/>
    </xf>
    <xf numFmtId="14" fontId="23" fillId="38" borderId="12" xfId="0" applyNumberFormat="1" applyFont="1" applyFill="1" applyBorder="1" applyAlignment="1">
      <alignment horizontal="center" vertical="center" wrapText="1"/>
    </xf>
    <xf numFmtId="14" fontId="23" fillId="38" borderId="12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 applyProtection="1">
      <alignment horizontal="center" vertical="justify" wrapText="1"/>
      <protection locked="0"/>
    </xf>
    <xf numFmtId="14" fontId="21" fillId="0" borderId="13" xfId="0" applyNumberFormat="1" applyFont="1" applyFill="1" applyBorder="1" applyProtection="1">
      <protection locked="0"/>
    </xf>
    <xf numFmtId="0" fontId="22" fillId="0" borderId="13" xfId="0" applyFont="1" applyFill="1" applyBorder="1" applyAlignment="1" applyProtection="1">
      <alignment horizontal="justify" vertical="justify" wrapText="1"/>
      <protection locked="0"/>
    </xf>
    <xf numFmtId="0" fontId="22" fillId="0" borderId="20" xfId="0" applyFont="1" applyFill="1" applyBorder="1" applyAlignment="1" applyProtection="1">
      <alignment horizontal="center" vertical="justify" wrapText="1"/>
      <protection locked="0"/>
    </xf>
    <xf numFmtId="14" fontId="21" fillId="0" borderId="18" xfId="0" applyNumberFormat="1" applyFont="1" applyFill="1" applyBorder="1" applyProtection="1">
      <protection locked="0"/>
    </xf>
    <xf numFmtId="3" fontId="22" fillId="0" borderId="19" xfId="0" applyNumberFormat="1" applyFont="1" applyFill="1" applyBorder="1" applyAlignment="1" applyProtection="1">
      <alignment horizontal="right" vertical="center" wrapText="1"/>
      <protection locked="0"/>
    </xf>
    <xf numFmtId="0" fontId="19" fillId="0" borderId="11" xfId="0" applyFont="1" applyFill="1" applyBorder="1" applyAlignment="1" applyProtection="1">
      <alignment horizontal="justify" vertical="center" wrapText="1"/>
      <protection locked="0"/>
    </xf>
    <xf numFmtId="3" fontId="19" fillId="0" borderId="13" xfId="0" applyNumberFormat="1" applyFont="1" applyFill="1" applyBorder="1" applyAlignment="1">
      <alignment horizontal="right" vertical="center" wrapText="1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0" fontId="19" fillId="0" borderId="11" xfId="0" applyFont="1" applyFill="1" applyBorder="1" applyAlignment="1" applyProtection="1">
      <alignment horizontal="left" vertical="center" wrapText="1"/>
      <protection locked="0"/>
    </xf>
    <xf numFmtId="10" fontId="19" fillId="0" borderId="13" xfId="0" applyNumberFormat="1" applyFont="1" applyFill="1" applyBorder="1" applyAlignment="1">
      <alignment horizontal="right" vertical="center" wrapText="1"/>
    </xf>
    <xf numFmtId="0" fontId="19" fillId="0" borderId="0" xfId="0" applyFont="1" applyFill="1" applyAlignment="1">
      <alignment horizontal="justify" vertical="center" wrapText="1"/>
    </xf>
    <xf numFmtId="0" fontId="21" fillId="0" borderId="0" xfId="0" applyFont="1" applyFill="1" applyAlignment="1">
      <alignment horizontal="justify" vertical="center" wrapText="1"/>
    </xf>
    <xf numFmtId="3" fontId="22" fillId="0" borderId="21" xfId="0" applyNumberFormat="1" applyFont="1" applyFill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3" fontId="19" fillId="0" borderId="27" xfId="0" applyNumberFormat="1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14" fontId="21" fillId="0" borderId="11" xfId="0" applyNumberFormat="1" applyFont="1" applyBorder="1" applyProtection="1">
      <protection locked="0"/>
    </xf>
    <xf numFmtId="3" fontId="21" fillId="0" borderId="13" xfId="0" applyNumberFormat="1" applyFont="1" applyFill="1" applyBorder="1" applyAlignment="1">
      <alignment horizontal="right" vertical="center" wrapText="1"/>
    </xf>
    <xf numFmtId="0" fontId="19" fillId="0" borderId="12" xfId="0" applyFont="1" applyBorder="1" applyAlignment="1">
      <alignment horizontal="justify" vertical="center" wrapText="1"/>
    </xf>
    <xf numFmtId="0" fontId="91" fillId="36" borderId="12" xfId="0" applyFont="1" applyFill="1" applyBorder="1" applyAlignment="1" applyProtection="1">
      <alignment horizontal="left" vertical="center"/>
      <protection locked="0"/>
    </xf>
    <xf numFmtId="14" fontId="21" fillId="0" borderId="13" xfId="0" applyNumberFormat="1" applyFont="1" applyBorder="1" applyAlignment="1" applyProtection="1">
      <alignment horizontal="center"/>
      <protection locked="0"/>
    </xf>
    <xf numFmtId="14" fontId="21" fillId="0" borderId="27" xfId="0" applyNumberFormat="1" applyFont="1" applyFill="1" applyBorder="1" applyAlignment="1" applyProtection="1">
      <alignment horizontal="center"/>
      <protection locked="0"/>
    </xf>
    <xf numFmtId="14" fontId="23" fillId="0" borderId="13" xfId="0" applyNumberFormat="1" applyFont="1" applyFill="1" applyBorder="1" applyAlignment="1">
      <alignment horizontal="center" vertical="center" wrapText="1"/>
    </xf>
    <xf numFmtId="0" fontId="22" fillId="0" borderId="19" xfId="0" applyFont="1" applyFill="1" applyBorder="1" applyAlignment="1" applyProtection="1">
      <alignment horizontal="left" vertical="center" wrapText="1"/>
      <protection locked="0"/>
    </xf>
    <xf numFmtId="14" fontId="23" fillId="0" borderId="13" xfId="0" applyNumberFormat="1" applyFont="1" applyFill="1" applyBorder="1" applyAlignment="1">
      <alignment horizontal="center" vertical="center"/>
    </xf>
    <xf numFmtId="14" fontId="21" fillId="0" borderId="13" xfId="0" applyNumberFormat="1" applyFont="1" applyFill="1" applyBorder="1" applyAlignment="1" applyProtection="1">
      <alignment horizontal="center" vertical="center"/>
      <protection locked="0"/>
    </xf>
    <xf numFmtId="14" fontId="21" fillId="0" borderId="13" xfId="0" applyNumberFormat="1" applyFont="1" applyFill="1" applyBorder="1" applyAlignment="1" applyProtection="1">
      <alignment horizontal="center" vertical="top"/>
      <protection locked="0"/>
    </xf>
    <xf numFmtId="0" fontId="23" fillId="0" borderId="13" xfId="0" applyFont="1" applyFill="1" applyBorder="1" applyAlignment="1">
      <alignment horizontal="center" vertical="center" wrapText="1"/>
    </xf>
    <xf numFmtId="14" fontId="21" fillId="0" borderId="13" xfId="0" applyNumberFormat="1" applyFont="1" applyFill="1" applyBorder="1" applyAlignment="1" applyProtection="1">
      <alignment horizontal="center"/>
      <protection locked="0"/>
    </xf>
    <xf numFmtId="0" fontId="23" fillId="0" borderId="13" xfId="0" applyFont="1" applyFill="1" applyBorder="1" applyAlignment="1">
      <alignment horizontal="center" vertical="center"/>
    </xf>
    <xf numFmtId="14" fontId="21" fillId="0" borderId="12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Alignment="1">
      <alignment horizontal="center" vertical="center" wrapText="1"/>
    </xf>
    <xf numFmtId="14" fontId="21" fillId="0" borderId="13" xfId="0" applyNumberFormat="1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4" borderId="0" xfId="0" applyFont="1" applyFill="1" applyBorder="1" applyAlignment="1" applyProtection="1">
      <alignment horizontal="justify" vertical="center" wrapText="1"/>
      <protection locked="0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Fill="1" applyBorder="1" applyAlignment="1">
      <alignment vertical="center" wrapText="1"/>
    </xf>
    <xf numFmtId="0" fontId="19" fillId="34" borderId="13" xfId="0" applyFont="1" applyFill="1" applyBorder="1" applyAlignment="1">
      <alignment horizontal="justify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3" borderId="15" xfId="0" applyFont="1" applyFill="1" applyBorder="1" applyAlignment="1" applyProtection="1">
      <alignment horizontal="left" vertical="center" wrapText="1"/>
      <protection locked="0"/>
    </xf>
    <xf numFmtId="0" fontId="19" fillId="33" borderId="16" xfId="0" applyFont="1" applyFill="1" applyBorder="1" applyAlignment="1" applyProtection="1">
      <alignment horizontal="left" vertical="center" wrapText="1"/>
      <protection locked="0"/>
    </xf>
    <xf numFmtId="3" fontId="21" fillId="0" borderId="40" xfId="0" applyNumberFormat="1" applyFont="1" applyBorder="1" applyAlignment="1">
      <alignment horizontal="center" vertical="center" wrapText="1"/>
    </xf>
    <xf numFmtId="0" fontId="19" fillId="33" borderId="15" xfId="0" applyFont="1" applyFill="1" applyBorder="1" applyAlignment="1">
      <alignment horizontal="left" vertical="center" wrapText="1"/>
    </xf>
    <xf numFmtId="0" fontId="19" fillId="33" borderId="16" xfId="0" applyFont="1" applyFill="1" applyBorder="1" applyAlignment="1">
      <alignment horizontal="left" vertical="center" wrapText="1"/>
    </xf>
    <xf numFmtId="0" fontId="19" fillId="33" borderId="17" xfId="0" applyFont="1" applyFill="1" applyBorder="1" applyAlignment="1">
      <alignment horizontal="left" vertical="center" wrapText="1"/>
    </xf>
    <xf numFmtId="0" fontId="19" fillId="33" borderId="17" xfId="0" applyFont="1" applyFill="1" applyBorder="1" applyAlignment="1" applyProtection="1">
      <alignment horizontal="left" vertical="center" wrapText="1"/>
      <protection locked="0"/>
    </xf>
    <xf numFmtId="3" fontId="21" fillId="0" borderId="28" xfId="0" applyNumberFormat="1" applyFont="1" applyBorder="1" applyAlignment="1">
      <alignment horizontal="center" vertical="center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0" fontId="19" fillId="34" borderId="40" xfId="0" applyFont="1" applyFill="1" applyBorder="1" applyAlignment="1" applyProtection="1">
      <alignment horizontal="justify" vertical="center" wrapText="1"/>
      <protection locked="0"/>
    </xf>
    <xf numFmtId="0" fontId="19" fillId="34" borderId="0" xfId="0" applyFont="1" applyFill="1" applyBorder="1" applyAlignment="1" applyProtection="1">
      <alignment horizontal="justify" vertical="center" wrapText="1"/>
      <protection locked="0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0" fontId="19" fillId="34" borderId="17" xfId="0" applyFont="1" applyFill="1" applyBorder="1" applyAlignment="1" applyProtection="1">
      <alignment horizontal="justify" vertical="center" wrapText="1"/>
      <protection locked="0"/>
    </xf>
    <xf numFmtId="0" fontId="19" fillId="34" borderId="18" xfId="0" applyFont="1" applyFill="1" applyBorder="1" applyAlignment="1" applyProtection="1">
      <alignment horizontal="justify" vertical="center" wrapText="1"/>
      <protection locked="0"/>
    </xf>
    <xf numFmtId="0" fontId="19" fillId="33" borderId="40" xfId="0" applyFont="1" applyFill="1" applyBorder="1" applyAlignment="1" applyProtection="1">
      <alignment horizontal="left" vertical="center" wrapText="1"/>
      <protection locked="0"/>
    </xf>
    <xf numFmtId="0" fontId="19" fillId="33" borderId="0" xfId="0" applyFont="1" applyFill="1" applyBorder="1" applyAlignment="1" applyProtection="1">
      <alignment horizontal="left" vertical="center" wrapText="1"/>
      <protection locked="0"/>
    </xf>
    <xf numFmtId="0" fontId="19" fillId="33" borderId="41" xfId="0" applyFont="1" applyFill="1" applyBorder="1" applyAlignment="1" applyProtection="1">
      <alignment horizontal="left" vertical="center" wrapText="1"/>
      <protection locked="0"/>
    </xf>
    <xf numFmtId="0" fontId="19" fillId="34" borderId="41" xfId="0" applyFont="1" applyFill="1" applyBorder="1" applyAlignment="1" applyProtection="1">
      <alignment horizontal="justify" vertical="center" wrapText="1"/>
      <protection locked="0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3" fontId="22" fillId="0" borderId="15" xfId="0" applyNumberFormat="1" applyFont="1" applyBorder="1" applyAlignment="1" applyProtection="1">
      <alignment horizontal="center" vertical="center" wrapText="1"/>
      <protection locked="0"/>
    </xf>
    <xf numFmtId="3" fontId="22" fillId="0" borderId="40" xfId="0" applyNumberFormat="1" applyFont="1" applyBorder="1" applyAlignment="1" applyProtection="1">
      <alignment horizontal="center" vertical="center" wrapText="1"/>
      <protection locked="0"/>
    </xf>
    <xf numFmtId="0" fontId="19" fillId="34" borderId="15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horizontal="center" vertical="center" wrapText="1"/>
      <protection locked="0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zoomScaleNormal="100" workbookViewId="0" xr3:uid="{AEA406A1-0E4B-5B11-9CD5-51D6E497D94C}">
      <selection activeCell="J68" sqref="J68:J7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customWidth="1"/>
    <col min="14" max="14" width="9.140625" style="71" customWidth="1"/>
    <col min="15" max="15" width="13" style="71" customWidth="1"/>
    <col min="16" max="16" width="10.5703125" style="71" customWidth="1"/>
    <col min="17" max="17" width="10.5703125" style="73" bestFit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21" t="s">
        <v>4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</row>
    <row r="6" spans="1:106" s="3" customFormat="1">
      <c r="A6" s="215" t="s">
        <v>5</v>
      </c>
      <c r="B6" s="215" t="s">
        <v>6</v>
      </c>
      <c r="C6" s="192" t="s">
        <v>7</v>
      </c>
      <c r="D6" s="215" t="s">
        <v>8</v>
      </c>
      <c r="E6" s="215" t="s">
        <v>9</v>
      </c>
      <c r="F6" s="215" t="s">
        <v>10</v>
      </c>
      <c r="G6" s="215" t="s">
        <v>11</v>
      </c>
      <c r="H6" s="215" t="s">
        <v>12</v>
      </c>
      <c r="I6" s="215"/>
      <c r="J6" s="214" t="s">
        <v>13</v>
      </c>
      <c r="K6" s="214" t="s">
        <v>14</v>
      </c>
      <c r="L6" s="215" t="s">
        <v>15</v>
      </c>
      <c r="M6" s="214" t="s">
        <v>16</v>
      </c>
      <c r="N6" s="214"/>
      <c r="O6" s="214"/>
      <c r="P6" s="215" t="s">
        <v>17</v>
      </c>
      <c r="Q6" s="215" t="s">
        <v>18</v>
      </c>
      <c r="R6" s="214" t="s">
        <v>19</v>
      </c>
      <c r="S6" s="214"/>
      <c r="T6" s="214"/>
      <c r="U6" s="214" t="s">
        <v>20</v>
      </c>
      <c r="V6" s="214" t="s">
        <v>19</v>
      </c>
      <c r="W6" s="214"/>
      <c r="X6" s="214"/>
      <c r="Y6" s="214" t="s">
        <v>21</v>
      </c>
      <c r="Z6" s="214" t="s">
        <v>19</v>
      </c>
      <c r="AA6" s="214"/>
      <c r="AB6" s="214"/>
      <c r="AC6" s="214" t="s">
        <v>22</v>
      </c>
      <c r="AD6" s="214" t="s">
        <v>19</v>
      </c>
      <c r="AE6" s="214"/>
      <c r="AF6" s="214"/>
      <c r="AG6" s="214" t="s">
        <v>23</v>
      </c>
      <c r="AH6" s="214" t="s">
        <v>24</v>
      </c>
      <c r="AI6" s="216" t="s">
        <v>25</v>
      </c>
      <c r="AJ6" s="21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15"/>
      <c r="C7" s="192" t="s">
        <v>26</v>
      </c>
      <c r="D7" s="215"/>
      <c r="E7" s="215"/>
      <c r="F7" s="215"/>
      <c r="G7" s="215"/>
      <c r="H7" s="192" t="s">
        <v>27</v>
      </c>
      <c r="I7" s="192" t="s">
        <v>28</v>
      </c>
      <c r="J7" s="214"/>
      <c r="K7" s="214"/>
      <c r="L7" s="215"/>
      <c r="M7" s="190" t="s">
        <v>29</v>
      </c>
      <c r="N7" s="190" t="s">
        <v>30</v>
      </c>
      <c r="O7" s="190" t="s">
        <v>31</v>
      </c>
      <c r="P7" s="215"/>
      <c r="Q7" s="215"/>
      <c r="R7" s="190" t="s">
        <v>32</v>
      </c>
      <c r="S7" s="190" t="s">
        <v>33</v>
      </c>
      <c r="T7" s="190" t="s">
        <v>34</v>
      </c>
      <c r="U7" s="214"/>
      <c r="V7" s="190" t="s">
        <v>35</v>
      </c>
      <c r="W7" s="190" t="s">
        <v>36</v>
      </c>
      <c r="X7" s="190" t="s">
        <v>37</v>
      </c>
      <c r="Y7" s="214"/>
      <c r="Z7" s="190" t="s">
        <v>38</v>
      </c>
      <c r="AA7" s="190" t="s">
        <v>39</v>
      </c>
      <c r="AB7" s="190" t="s">
        <v>40</v>
      </c>
      <c r="AC7" s="214"/>
      <c r="AD7" s="190" t="s">
        <v>41</v>
      </c>
      <c r="AE7" s="190" t="s">
        <v>42</v>
      </c>
      <c r="AF7" s="190" t="s">
        <v>43</v>
      </c>
      <c r="AG7" s="214"/>
      <c r="AH7" s="214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12" t="s">
        <v>46</v>
      </c>
      <c r="B8" s="212"/>
      <c r="C8" s="212"/>
      <c r="D8" s="212"/>
      <c r="E8" s="212"/>
      <c r="F8" s="4"/>
      <c r="G8" s="5"/>
      <c r="H8" s="6"/>
      <c r="I8" s="6"/>
      <c r="J8" s="208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4">
        <v>1</v>
      </c>
      <c r="B9" s="14"/>
      <c r="C9" s="56"/>
      <c r="D9" s="24"/>
      <c r="E9" s="56"/>
      <c r="F9" s="56"/>
      <c r="G9" s="56"/>
      <c r="H9" s="24"/>
      <c r="I9" s="24"/>
      <c r="J9" s="208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208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>
      <c r="A11" s="207" t="s">
        <v>47</v>
      </c>
      <c r="B11" s="207"/>
      <c r="C11" s="207"/>
      <c r="D11" s="207"/>
      <c r="E11" s="207"/>
      <c r="F11" s="207"/>
      <c r="G11" s="207"/>
      <c r="H11" s="207"/>
      <c r="I11" s="207"/>
      <c r="J11" s="27">
        <f>SUM(J9:J10)</f>
        <v>0</v>
      </c>
      <c r="K11" s="27">
        <f>SUM(K9:K10)</f>
        <v>0</v>
      </c>
      <c r="L11" s="193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06" t="s">
        <v>48</v>
      </c>
      <c r="B12" s="206"/>
      <c r="C12" s="206"/>
      <c r="D12" s="206"/>
      <c r="E12" s="206"/>
      <c r="F12" s="4"/>
      <c r="G12" s="5"/>
      <c r="H12" s="6"/>
      <c r="I12" s="6"/>
      <c r="J12" s="21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213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213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>
      <c r="A15" s="207" t="s">
        <v>49</v>
      </c>
      <c r="B15" s="207"/>
      <c r="C15" s="207"/>
      <c r="D15" s="207"/>
      <c r="E15" s="207"/>
      <c r="F15" s="207"/>
      <c r="G15" s="207"/>
      <c r="H15" s="207"/>
      <c r="I15" s="207"/>
      <c r="J15" s="27">
        <f>SUM(J13:J14)</f>
        <v>0</v>
      </c>
      <c r="K15" s="27">
        <f>SUM(K13:K14)</f>
        <v>0</v>
      </c>
      <c r="L15" s="193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06" t="s">
        <v>50</v>
      </c>
      <c r="B16" s="206"/>
      <c r="C16" s="206"/>
      <c r="D16" s="206"/>
      <c r="E16" s="206"/>
      <c r="F16" s="4"/>
      <c r="G16" s="5"/>
      <c r="H16" s="6"/>
      <c r="I16" s="6"/>
      <c r="J16" s="208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208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208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>
      <c r="A19" s="207" t="s">
        <v>51</v>
      </c>
      <c r="B19" s="207"/>
      <c r="C19" s="207"/>
      <c r="D19" s="207"/>
      <c r="E19" s="207"/>
      <c r="F19" s="207"/>
      <c r="G19" s="207"/>
      <c r="H19" s="207"/>
      <c r="I19" s="207"/>
      <c r="J19" s="27">
        <f>SUM(J17:J18)</f>
        <v>0</v>
      </c>
      <c r="K19" s="27">
        <f>SUM(K17:K18)</f>
        <v>0</v>
      </c>
      <c r="L19" s="193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06" t="s">
        <v>52</v>
      </c>
      <c r="B20" s="206"/>
      <c r="C20" s="206"/>
      <c r="D20" s="206"/>
      <c r="E20" s="206"/>
      <c r="F20" s="4"/>
      <c r="G20" s="5"/>
      <c r="H20" s="6"/>
      <c r="I20" s="6"/>
      <c r="J20" s="208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208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208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>
      <c r="A23" s="207" t="s">
        <v>53</v>
      </c>
      <c r="B23" s="207"/>
      <c r="C23" s="207"/>
      <c r="D23" s="207"/>
      <c r="E23" s="207"/>
      <c r="F23" s="207"/>
      <c r="G23" s="207"/>
      <c r="H23" s="207"/>
      <c r="I23" s="207"/>
      <c r="J23" s="27">
        <f>SUM(J21:J22)</f>
        <v>0</v>
      </c>
      <c r="K23" s="27">
        <f>SUM(K21:K22)</f>
        <v>0</v>
      </c>
      <c r="L23" s="193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06" t="s">
        <v>54</v>
      </c>
      <c r="B24" s="206"/>
      <c r="C24" s="206"/>
      <c r="D24" s="206"/>
      <c r="E24" s="206"/>
      <c r="F24" s="4"/>
      <c r="G24" s="5"/>
      <c r="H24" s="6"/>
      <c r="I24" s="6"/>
      <c r="J24" s="208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208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208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>
      <c r="A27" s="207" t="s">
        <v>55</v>
      </c>
      <c r="B27" s="207"/>
      <c r="C27" s="207"/>
      <c r="D27" s="207"/>
      <c r="E27" s="207"/>
      <c r="F27" s="207"/>
      <c r="G27" s="207"/>
      <c r="H27" s="207"/>
      <c r="I27" s="207"/>
      <c r="J27" s="27">
        <f>SUM(J25:J26)</f>
        <v>0</v>
      </c>
      <c r="K27" s="27">
        <f>SUM(K25:K26)</f>
        <v>0</v>
      </c>
      <c r="L27" s="193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06" t="s">
        <v>56</v>
      </c>
      <c r="B28" s="206"/>
      <c r="C28" s="206"/>
      <c r="D28" s="206"/>
      <c r="E28" s="206"/>
      <c r="F28" s="4"/>
      <c r="G28" s="5"/>
      <c r="H28" s="6"/>
      <c r="I28" s="6"/>
      <c r="J28" s="208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208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208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>
      <c r="A31" s="207" t="s">
        <v>57</v>
      </c>
      <c r="B31" s="207"/>
      <c r="C31" s="207"/>
      <c r="D31" s="207"/>
      <c r="E31" s="207"/>
      <c r="F31" s="207"/>
      <c r="G31" s="207"/>
      <c r="H31" s="207"/>
      <c r="I31" s="207"/>
      <c r="J31" s="27">
        <f>SUM(J29:J30)</f>
        <v>0</v>
      </c>
      <c r="K31" s="27">
        <f>SUM(K29:K30)</f>
        <v>0</v>
      </c>
      <c r="L31" s="193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06" t="s">
        <v>58</v>
      </c>
      <c r="B32" s="206"/>
      <c r="C32" s="206"/>
      <c r="D32" s="206"/>
      <c r="E32" s="206"/>
      <c r="F32" s="4"/>
      <c r="G32" s="5"/>
      <c r="H32" s="6"/>
      <c r="I32" s="6"/>
      <c r="J32" s="208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208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208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>
      <c r="A35" s="207" t="s">
        <v>59</v>
      </c>
      <c r="B35" s="207"/>
      <c r="C35" s="207"/>
      <c r="D35" s="207"/>
      <c r="E35" s="207"/>
      <c r="F35" s="207"/>
      <c r="G35" s="207"/>
      <c r="H35" s="207"/>
      <c r="I35" s="207"/>
      <c r="J35" s="27">
        <f>SUM(J33:J34)</f>
        <v>0</v>
      </c>
      <c r="K35" s="27">
        <f>SUM(K33:K34)</f>
        <v>0</v>
      </c>
      <c r="L35" s="193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06" t="s">
        <v>60</v>
      </c>
      <c r="B36" s="206"/>
      <c r="C36" s="206"/>
      <c r="D36" s="206"/>
      <c r="E36" s="206"/>
      <c r="F36" s="4"/>
      <c r="G36" s="5"/>
      <c r="H36" s="6"/>
      <c r="I36" s="6"/>
      <c r="J36" s="208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208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208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>
      <c r="A39" s="207" t="s">
        <v>61</v>
      </c>
      <c r="B39" s="207"/>
      <c r="C39" s="207"/>
      <c r="D39" s="207"/>
      <c r="E39" s="207"/>
      <c r="F39" s="207"/>
      <c r="G39" s="207"/>
      <c r="H39" s="207"/>
      <c r="I39" s="207"/>
      <c r="J39" s="27">
        <f>SUM(J37:J38)</f>
        <v>0</v>
      </c>
      <c r="K39" s="27">
        <f>SUM(K37:K38)</f>
        <v>0</v>
      </c>
      <c r="L39" s="193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06" t="s">
        <v>62</v>
      </c>
      <c r="B40" s="206"/>
      <c r="C40" s="206"/>
      <c r="D40" s="206"/>
      <c r="E40" s="206"/>
      <c r="F40" s="4"/>
      <c r="G40" s="5"/>
      <c r="H40" s="6"/>
      <c r="I40" s="6"/>
      <c r="J40" s="208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208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208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>
      <c r="A43" s="207" t="s">
        <v>63</v>
      </c>
      <c r="B43" s="207"/>
      <c r="C43" s="207"/>
      <c r="D43" s="207"/>
      <c r="E43" s="207"/>
      <c r="F43" s="207"/>
      <c r="G43" s="207"/>
      <c r="H43" s="207"/>
      <c r="I43" s="207"/>
      <c r="J43" s="27">
        <f>SUM(J41:J42)</f>
        <v>0</v>
      </c>
      <c r="K43" s="27">
        <f>SUM(K41:K42)</f>
        <v>0</v>
      </c>
      <c r="L43" s="193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06" t="s">
        <v>64</v>
      </c>
      <c r="B44" s="206"/>
      <c r="C44" s="206"/>
      <c r="D44" s="206"/>
      <c r="E44" s="206"/>
      <c r="F44" s="4"/>
      <c r="G44" s="5"/>
      <c r="H44" s="6"/>
      <c r="I44" s="6"/>
      <c r="J44" s="208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208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208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>
      <c r="A47" s="207" t="s">
        <v>65</v>
      </c>
      <c r="B47" s="207"/>
      <c r="C47" s="207"/>
      <c r="D47" s="207"/>
      <c r="E47" s="207"/>
      <c r="F47" s="207"/>
      <c r="G47" s="207"/>
      <c r="H47" s="207"/>
      <c r="I47" s="207"/>
      <c r="J47" s="27">
        <f>SUM(J45:J46)</f>
        <v>0</v>
      </c>
      <c r="K47" s="27">
        <f>SUM(K45:K46)</f>
        <v>0</v>
      </c>
      <c r="L47" s="193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06" t="s">
        <v>66</v>
      </c>
      <c r="B48" s="206"/>
      <c r="C48" s="206"/>
      <c r="D48" s="206"/>
      <c r="E48" s="20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208"/>
      <c r="K49" s="8"/>
      <c r="L49" s="48"/>
      <c r="M49" s="195"/>
      <c r="N49" s="195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08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3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06" t="s">
        <v>68</v>
      </c>
      <c r="B52" s="206"/>
      <c r="C52" s="206"/>
      <c r="D52" s="206"/>
      <c r="E52" s="206"/>
      <c r="F52" s="4"/>
      <c r="G52" s="5"/>
      <c r="H52" s="6"/>
      <c r="I52" s="6"/>
      <c r="J52" s="208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208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208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>
      <c r="A55" s="207" t="s">
        <v>69</v>
      </c>
      <c r="B55" s="207"/>
      <c r="C55" s="207"/>
      <c r="D55" s="207"/>
      <c r="E55" s="207"/>
      <c r="F55" s="207"/>
      <c r="G55" s="207"/>
      <c r="H55" s="207"/>
      <c r="I55" s="207"/>
      <c r="J55" s="27">
        <f>SUM(J53:J54)</f>
        <v>0</v>
      </c>
      <c r="K55" s="27">
        <f>SUM(K53:K54)</f>
        <v>0</v>
      </c>
      <c r="L55" s="193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06" t="s">
        <v>70</v>
      </c>
      <c r="B56" s="206"/>
      <c r="C56" s="206"/>
      <c r="D56" s="206"/>
      <c r="E56" s="206"/>
      <c r="F56" s="4"/>
      <c r="G56" s="5"/>
      <c r="H56" s="6"/>
      <c r="I56" s="6"/>
      <c r="J56" s="208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208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208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>
      <c r="A59" s="207" t="s">
        <v>71</v>
      </c>
      <c r="B59" s="207"/>
      <c r="C59" s="207"/>
      <c r="D59" s="207"/>
      <c r="E59" s="207"/>
      <c r="F59" s="207"/>
      <c r="G59" s="207"/>
      <c r="H59" s="207"/>
      <c r="I59" s="207"/>
      <c r="J59" s="27">
        <f>SUM(J57:J58)</f>
        <v>0</v>
      </c>
      <c r="K59" s="27">
        <f>SUM(K57:K58)</f>
        <v>0</v>
      </c>
      <c r="L59" s="193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06" t="s">
        <v>72</v>
      </c>
      <c r="B60" s="206"/>
      <c r="C60" s="206"/>
      <c r="D60" s="206"/>
      <c r="E60" s="206"/>
      <c r="F60" s="4"/>
      <c r="G60" s="5"/>
      <c r="H60" s="6"/>
      <c r="I60" s="6"/>
      <c r="J60" s="208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208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208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>
      <c r="A63" s="207" t="s">
        <v>73</v>
      </c>
      <c r="B63" s="207"/>
      <c r="C63" s="207"/>
      <c r="D63" s="207"/>
      <c r="E63" s="207"/>
      <c r="F63" s="207"/>
      <c r="G63" s="207"/>
      <c r="H63" s="207"/>
      <c r="I63" s="207"/>
      <c r="J63" s="27">
        <f>SUM(J61:J62)</f>
        <v>0</v>
      </c>
      <c r="K63" s="27">
        <f>SUM(K61:K62)</f>
        <v>0</v>
      </c>
      <c r="L63" s="193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06" t="s">
        <v>74</v>
      </c>
      <c r="B64" s="206"/>
      <c r="C64" s="206"/>
      <c r="D64" s="206"/>
      <c r="E64" s="206"/>
      <c r="F64" s="4"/>
      <c r="G64" s="5"/>
      <c r="H64" s="6"/>
      <c r="I64" s="6"/>
      <c r="J64" s="208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208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208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>
      <c r="A67" s="207" t="s">
        <v>75</v>
      </c>
      <c r="B67" s="207"/>
      <c r="C67" s="207"/>
      <c r="D67" s="207"/>
      <c r="E67" s="207"/>
      <c r="F67" s="207"/>
      <c r="G67" s="207"/>
      <c r="H67" s="207"/>
      <c r="I67" s="207"/>
      <c r="J67" s="27">
        <f>SUM(J65:J66)</f>
        <v>0</v>
      </c>
      <c r="K67" s="27">
        <f>SUM(K65:K66)</f>
        <v>0</v>
      </c>
      <c r="L67" s="193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06" t="s">
        <v>76</v>
      </c>
      <c r="B68" s="206"/>
      <c r="C68" s="206"/>
      <c r="D68" s="206"/>
      <c r="E68" s="206"/>
      <c r="F68" s="4"/>
      <c r="G68" s="5"/>
      <c r="H68" s="6"/>
      <c r="I68" s="6"/>
      <c r="J68" s="209">
        <v>792917000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/>
      <c r="D69" s="44"/>
      <c r="E69" s="61"/>
      <c r="F69" s="61" t="s">
        <v>77</v>
      </c>
      <c r="G69" s="93" t="s">
        <v>78</v>
      </c>
      <c r="H69" s="46"/>
      <c r="I69" s="48"/>
      <c r="J69" s="210"/>
      <c r="K69" s="89"/>
      <c r="L69" s="52"/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0</v>
      </c>
      <c r="AF69" s="84">
        <v>0</v>
      </c>
      <c r="AG69" s="8">
        <f>SUM(AD69:AF69)</f>
        <v>0</v>
      </c>
      <c r="AH69" s="8">
        <f>SUM(U69,Y69,AC69,AG69)</f>
        <v>0</v>
      </c>
      <c r="AI69" s="21">
        <f>IF(ISERROR(AH69/#REF!),0,AH69/#REF!)</f>
        <v>0</v>
      </c>
      <c r="AJ69" s="22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>
      <c r="A70" s="14">
        <v>2</v>
      </c>
      <c r="B70" s="14"/>
      <c r="C70" s="43"/>
      <c r="D70" s="44"/>
      <c r="E70" s="61"/>
      <c r="F70" s="61"/>
      <c r="G70" s="62"/>
      <c r="H70" s="46"/>
      <c r="I70" s="48"/>
      <c r="J70" s="211"/>
      <c r="K70" s="89"/>
      <c r="L70" s="52"/>
      <c r="M70" s="87"/>
      <c r="N70" s="64"/>
      <c r="O70" s="87"/>
      <c r="P70" s="90"/>
      <c r="Q70" s="90"/>
      <c r="R70" s="84"/>
      <c r="S70" s="84"/>
      <c r="T70" s="84"/>
      <c r="U70" s="8">
        <f>SUM(R70:T70)</f>
        <v>0</v>
      </c>
      <c r="V70" s="84"/>
      <c r="W70" s="84"/>
      <c r="X70" s="84"/>
      <c r="Y70" s="8">
        <f>SUM(V70:X70)</f>
        <v>0</v>
      </c>
      <c r="Z70" s="84"/>
      <c r="AA70" s="84"/>
      <c r="AB70" s="84"/>
      <c r="AC70" s="8">
        <f>SUM(Z70:AB70)</f>
        <v>0</v>
      </c>
      <c r="AD70" s="84"/>
      <c r="AE70" s="84">
        <v>0</v>
      </c>
      <c r="AF70" s="84">
        <v>0</v>
      </c>
      <c r="AG70" s="8">
        <f>SUM(AD70:AF70)</f>
        <v>0</v>
      </c>
      <c r="AH70" s="8">
        <f>SUM(U70,Y70,AC70,AG70)</f>
        <v>0</v>
      </c>
      <c r="AI70" s="21">
        <f>IF(ISERROR(AH70/J69),0,AH70/J69)</f>
        <v>0</v>
      </c>
      <c r="AJ70" s="22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>
      <c r="A71" s="206" t="s">
        <v>79</v>
      </c>
      <c r="B71" s="206"/>
      <c r="C71" s="206"/>
      <c r="D71" s="206"/>
      <c r="E71" s="206"/>
      <c r="F71" s="206"/>
      <c r="G71" s="206"/>
      <c r="H71" s="206"/>
      <c r="I71" s="206"/>
      <c r="J71" s="66">
        <f>J68</f>
        <v>792917000</v>
      </c>
      <c r="K71" s="66">
        <f>SUM(K69:K69)</f>
        <v>0</v>
      </c>
      <c r="L71" s="91"/>
      <c r="M71" s="66">
        <f>SUM(M69:M69)</f>
        <v>0</v>
      </c>
      <c r="N71" s="66">
        <f>SUM(N69:N69)</f>
        <v>0</v>
      </c>
      <c r="O71" s="66">
        <f>SUM(O69:O69)</f>
        <v>0</v>
      </c>
      <c r="P71" s="92"/>
      <c r="Q71" s="194"/>
      <c r="R71" s="66">
        <f t="shared" ref="R71:AH71" si="15">SUM(R69:R69)</f>
        <v>0</v>
      </c>
      <c r="S71" s="66">
        <f t="shared" si="15"/>
        <v>0</v>
      </c>
      <c r="T71" s="66">
        <f t="shared" si="15"/>
        <v>0</v>
      </c>
      <c r="U71" s="66">
        <f t="shared" si="15"/>
        <v>0</v>
      </c>
      <c r="V71" s="66">
        <f t="shared" si="15"/>
        <v>0</v>
      </c>
      <c r="W71" s="66">
        <f t="shared" si="15"/>
        <v>0</v>
      </c>
      <c r="X71" s="66">
        <f t="shared" si="15"/>
        <v>0</v>
      </c>
      <c r="Y71" s="66">
        <f t="shared" si="15"/>
        <v>0</v>
      </c>
      <c r="Z71" s="66">
        <f t="shared" si="15"/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 t="shared" si="15"/>
        <v>0</v>
      </c>
      <c r="AI71" s="69">
        <f>IF(ISERROR(AH71/J71),0,AH71/J71)</f>
        <v>0</v>
      </c>
      <c r="AJ71" s="69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>
      <c r="A72" s="205" t="str">
        <f>"TOTAL ASIG."&amp;" "&amp;$A$5</f>
        <v>TOTAL ASIG. 24-01-025 "PRODEMU"</v>
      </c>
      <c r="B72" s="205"/>
      <c r="C72" s="205"/>
      <c r="D72" s="205"/>
      <c r="E72" s="205"/>
      <c r="F72" s="205"/>
      <c r="G72" s="205"/>
      <c r="H72" s="205"/>
      <c r="I72" s="205"/>
      <c r="J72" s="27">
        <f>SUM(J11,J15,J19,J23,J27,J31,J35,J39,J43,J47,J51,J55,J59,J63,J67,J71)</f>
        <v>792917000</v>
      </c>
      <c r="K72" s="27">
        <f>+K11+K15+K19+K23+K27+K31+K35+K39+K43+K47+K51+K55+K67+K59+K63+K71</f>
        <v>0</v>
      </c>
      <c r="L72" s="193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85"/>
      <c r="Q72" s="86"/>
      <c r="R72" s="27">
        <f t="shared" ref="R72:AH72" si="16">+R11+R15+R19+R23+R27+R31+R35+R39+R43+R47+R51+R55+R67+R59+R63+R71</f>
        <v>0</v>
      </c>
      <c r="S72" s="27">
        <f t="shared" si="16"/>
        <v>0</v>
      </c>
      <c r="T72" s="27">
        <f t="shared" si="16"/>
        <v>0</v>
      </c>
      <c r="U72" s="27">
        <f t="shared" si="16"/>
        <v>0</v>
      </c>
      <c r="V72" s="27">
        <f t="shared" si="16"/>
        <v>0</v>
      </c>
      <c r="W72" s="27">
        <f t="shared" si="16"/>
        <v>0</v>
      </c>
      <c r="X72" s="27">
        <f t="shared" si="16"/>
        <v>0</v>
      </c>
      <c r="Y72" s="27">
        <f t="shared" si="16"/>
        <v>0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0</v>
      </c>
      <c r="AI72" s="30">
        <f>IF(ISERROR(AH72/J72),0,AH72/J72)</f>
        <v>0</v>
      </c>
      <c r="AJ72" s="30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>
      <c r="E91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J16:J18"/>
    <mergeCell ref="J20:J22"/>
    <mergeCell ref="J24:J26"/>
    <mergeCell ref="J28:J30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J64:J66"/>
    <mergeCell ref="J68:J70"/>
    <mergeCell ref="A63:I63"/>
    <mergeCell ref="A48:E48"/>
    <mergeCell ref="J49:J50"/>
    <mergeCell ref="A51:I51"/>
    <mergeCell ref="A52:E52"/>
    <mergeCell ref="A55:I55"/>
    <mergeCell ref="J60:J62"/>
    <mergeCell ref="J56:J58"/>
    <mergeCell ref="J52:J54"/>
    <mergeCell ref="A56:E56"/>
    <mergeCell ref="A59:I59"/>
    <mergeCell ref="A60:E60"/>
    <mergeCell ref="A72:I72"/>
    <mergeCell ref="A64:E64"/>
    <mergeCell ref="A67:I67"/>
    <mergeCell ref="A68:E68"/>
    <mergeCell ref="A71:E71"/>
    <mergeCell ref="F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13" zoomScaleNormal="100" workbookViewId="0" xr3:uid="{7BE570AB-09E9-518F-B8F7-3F91B7162CA9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'24-02-015 Ind. INTEGRA'!A5:U5</f>
        <v>24-02-015 "INTEGRA - Subsecretaría de Educación Parvularia"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+'24-02-015 Ind. INTEGRA'!J11</f>
        <v>0</v>
      </c>
      <c r="C8" s="55">
        <f>+'24-02-015 Ind. INTEGRA'!K11</f>
        <v>0</v>
      </c>
      <c r="D8" s="55">
        <f>+'24-02-015 Ind. INTEGRA'!M11</f>
        <v>0</v>
      </c>
      <c r="E8" s="55">
        <f>+'24-02-015 Ind. INTEGRA'!N11</f>
        <v>0</v>
      </c>
      <c r="F8" s="55">
        <f>+'24-02-015 Ind. INTEGRA'!O11</f>
        <v>0</v>
      </c>
      <c r="G8" s="55">
        <f>+'24-02-015 Ind. INTEGRA'!R11</f>
        <v>0</v>
      </c>
      <c r="H8" s="55">
        <f>+'24-02-015 Ind. INTEGRA'!S11</f>
        <v>0</v>
      </c>
      <c r="I8" s="55">
        <f>+'24-02-015 Ind. INTEGRA'!T11</f>
        <v>0</v>
      </c>
      <c r="J8" s="55">
        <f>+'24-02-015 Ind. INTEGRA'!U11</f>
        <v>0</v>
      </c>
      <c r="K8" s="55">
        <f>+'24-02-015 Ind. INTEGRA'!V11</f>
        <v>0</v>
      </c>
      <c r="L8" s="55">
        <f>+'24-02-015 Ind. INTEGRA'!W11</f>
        <v>0</v>
      </c>
      <c r="M8" s="55">
        <f>+'24-02-015 Ind. INTEGRA'!X11</f>
        <v>0</v>
      </c>
      <c r="N8" s="55">
        <f>+'24-02-015 Ind. INTEGRA'!Y11</f>
        <v>0</v>
      </c>
      <c r="O8" s="55">
        <f>+'24-02-015 Ind. INTEGRA'!Z11</f>
        <v>0</v>
      </c>
      <c r="P8" s="55">
        <f>+'24-02-015 Ind. INTEGRA'!AA11</f>
        <v>0</v>
      </c>
      <c r="Q8" s="55">
        <f>+'24-02-015 Ind. INTEGRA'!AB11</f>
        <v>0</v>
      </c>
      <c r="R8" s="55">
        <f>+'24-02-015 Ind. INTEGRA'!AC11</f>
        <v>0</v>
      </c>
      <c r="S8" s="55">
        <f>+'24-02-015 Ind. INTEGRA'!AD11</f>
        <v>0</v>
      </c>
      <c r="T8" s="55">
        <f>+'24-02-015 Ind. INTEGRA'!AE11</f>
        <v>0</v>
      </c>
      <c r="U8" s="55">
        <f>+'24-02-015 Ind. INTEGRA'!AF11</f>
        <v>0</v>
      </c>
      <c r="V8" s="55">
        <f>+'24-02-015 Ind. INTEGRA'!AG11</f>
        <v>0</v>
      </c>
      <c r="W8" s="55">
        <f>+'24-02-015 Ind. INTEGRA'!AH11</f>
        <v>0</v>
      </c>
      <c r="X8" s="78">
        <f>+'24-02-015 Ind. INTEGRA'!AI11</f>
        <v>0</v>
      </c>
      <c r="Y8" s="78">
        <f>+'24-02-015 Ind. INTEGRA'!AJ11</f>
        <v>0</v>
      </c>
    </row>
    <row r="9" spans="1:25" ht="24.75" customHeight="1">
      <c r="A9" s="77" t="s">
        <v>48</v>
      </c>
      <c r="B9" s="55">
        <f>+'24-02-015 Ind. INTEGRA'!J15</f>
        <v>0</v>
      </c>
      <c r="C9" s="55">
        <f>+'24-02-015 Ind. INTEGRA'!K15</f>
        <v>0</v>
      </c>
      <c r="D9" s="55">
        <f>+'24-02-015 Ind. INTEGRA'!M15</f>
        <v>0</v>
      </c>
      <c r="E9" s="55">
        <f>+'24-02-015 Ind. INTEGRA'!N15</f>
        <v>0</v>
      </c>
      <c r="F9" s="55">
        <f>+'24-02-015 Ind. INTEGRA'!O15</f>
        <v>0</v>
      </c>
      <c r="G9" s="55">
        <f>+'24-02-015 Ind. INTEGRA'!R15</f>
        <v>0</v>
      </c>
      <c r="H9" s="55">
        <f>+'24-02-015 Ind. INTEGRA'!S15</f>
        <v>0</v>
      </c>
      <c r="I9" s="55">
        <f>+'24-02-015 Ind. INTEGRA'!T15</f>
        <v>0</v>
      </c>
      <c r="J9" s="55">
        <f>+'24-02-015 Ind. INTEGRA'!U15</f>
        <v>0</v>
      </c>
      <c r="K9" s="55">
        <f>+'24-02-015 Ind. INTEGRA'!V15</f>
        <v>0</v>
      </c>
      <c r="L9" s="55">
        <f>+'24-02-015 Ind. INTEGRA'!W15</f>
        <v>0</v>
      </c>
      <c r="M9" s="55">
        <f>+'24-02-015 Ind. INTEGRA'!X15</f>
        <v>0</v>
      </c>
      <c r="N9" s="55">
        <f>+'24-02-015 Ind. INTEGRA'!Y15</f>
        <v>0</v>
      </c>
      <c r="O9" s="55">
        <f>+'24-02-015 Ind. INTEGRA'!Z15</f>
        <v>0</v>
      </c>
      <c r="P9" s="55">
        <f>+'24-02-015 Ind. INTEGRA'!AA15</f>
        <v>0</v>
      </c>
      <c r="Q9" s="55">
        <f>+'24-02-015 Ind. INTEGRA'!AB15</f>
        <v>0</v>
      </c>
      <c r="R9" s="55">
        <f>+'24-02-015 Ind. INTEGRA'!AC15</f>
        <v>0</v>
      </c>
      <c r="S9" s="55">
        <f>+'24-02-015 Ind. INTEGRA'!AD15</f>
        <v>0</v>
      </c>
      <c r="T9" s="55">
        <f>+'24-02-015 Ind. INTEGRA'!AE15</f>
        <v>0</v>
      </c>
      <c r="U9" s="55">
        <f>+'24-02-015 Ind. INTEGRA'!AF15</f>
        <v>0</v>
      </c>
      <c r="V9" s="55">
        <f>+'24-02-015 Ind. INTEGRA'!AG15</f>
        <v>0</v>
      </c>
      <c r="W9" s="55">
        <f>+'24-02-015 Ind. INTEGRA'!AH15</f>
        <v>0</v>
      </c>
      <c r="X9" s="78">
        <f>+'24-02-015 Ind. INTEGRA'!AI15</f>
        <v>0</v>
      </c>
      <c r="Y9" s="78">
        <f>+'24-02-015 Ind. INTEGRA'!AJ15</f>
        <v>0</v>
      </c>
    </row>
    <row r="10" spans="1:25" ht="24.75" customHeight="1">
      <c r="A10" s="77" t="s">
        <v>50</v>
      </c>
      <c r="B10" s="55">
        <f>+'24-02-015 Ind. INTEGRA'!J19</f>
        <v>0</v>
      </c>
      <c r="C10" s="55">
        <f>+'24-02-015 Ind. INTEGRA'!K19</f>
        <v>0</v>
      </c>
      <c r="D10" s="55">
        <f>+'24-02-015 Ind. INTEGRA'!M19</f>
        <v>0</v>
      </c>
      <c r="E10" s="55">
        <f>+'24-02-015 Ind. INTEGRA'!N19</f>
        <v>0</v>
      </c>
      <c r="F10" s="55">
        <f>+'24-02-015 Ind. INTEGRA'!O19</f>
        <v>0</v>
      </c>
      <c r="G10" s="55">
        <f>+'24-02-015 Ind. INTEGRA'!R19</f>
        <v>0</v>
      </c>
      <c r="H10" s="55">
        <f>+'24-02-015 Ind. INTEGRA'!S19</f>
        <v>0</v>
      </c>
      <c r="I10" s="55">
        <f>+'24-02-015 Ind. INTEGRA'!T19</f>
        <v>0</v>
      </c>
      <c r="J10" s="55">
        <f>+'24-02-015 Ind. INTEGRA'!U19</f>
        <v>0</v>
      </c>
      <c r="K10" s="55">
        <f>+'24-02-015 Ind. INTEGRA'!V19</f>
        <v>0</v>
      </c>
      <c r="L10" s="55">
        <f>+'24-02-015 Ind. INTEGRA'!W19</f>
        <v>0</v>
      </c>
      <c r="M10" s="55">
        <f>+'24-02-015 Ind. INTEGRA'!X19</f>
        <v>0</v>
      </c>
      <c r="N10" s="55">
        <f>+'24-02-015 Ind. INTEGRA'!Y19</f>
        <v>0</v>
      </c>
      <c r="O10" s="55">
        <f>+'24-02-015 Ind. INTEGRA'!Z19</f>
        <v>0</v>
      </c>
      <c r="P10" s="55">
        <f>+'24-02-015 Ind. INTEGRA'!AA19</f>
        <v>0</v>
      </c>
      <c r="Q10" s="55">
        <f>+'24-02-015 Ind. INTEGRA'!AB19</f>
        <v>0</v>
      </c>
      <c r="R10" s="55">
        <f>+'24-02-015 Ind. INTEGRA'!AC19</f>
        <v>0</v>
      </c>
      <c r="S10" s="55">
        <f>+'24-02-015 Ind. INTEGRA'!AD19</f>
        <v>0</v>
      </c>
      <c r="T10" s="55">
        <f>+'24-02-015 Ind. INTEGRA'!AE19</f>
        <v>0</v>
      </c>
      <c r="U10" s="55">
        <f>+'24-02-015 Ind. INTEGRA'!AF19</f>
        <v>0</v>
      </c>
      <c r="V10" s="55">
        <f>+'24-02-015 Ind. INTEGRA'!AG19</f>
        <v>0</v>
      </c>
      <c r="W10" s="55">
        <f>+'24-02-015 Ind. INTEGRA'!AH19</f>
        <v>0</v>
      </c>
      <c r="X10" s="78">
        <f>+'24-02-015 Ind. INTEGRA'!AI19</f>
        <v>0</v>
      </c>
      <c r="Y10" s="78">
        <f>+'24-02-015 Ind. INTEGRA'!AJ19</f>
        <v>0</v>
      </c>
    </row>
    <row r="11" spans="1:25" ht="24.75" customHeight="1">
      <c r="A11" s="77" t="s">
        <v>52</v>
      </c>
      <c r="B11" s="55">
        <f>+'24-02-015 Ind. INTEGRA'!J23</f>
        <v>0</v>
      </c>
      <c r="C11" s="55">
        <f>+'24-02-015 Ind. INTEGRA'!K23</f>
        <v>0</v>
      </c>
      <c r="D11" s="55">
        <f>+'24-02-015 Ind. INTEGRA'!M23</f>
        <v>0</v>
      </c>
      <c r="E11" s="55">
        <f>+'24-02-015 Ind. INTEGRA'!N23</f>
        <v>0</v>
      </c>
      <c r="F11" s="55">
        <f>+'24-02-015 Ind. INTEGRA'!O23</f>
        <v>0</v>
      </c>
      <c r="G11" s="55">
        <f>+'24-02-015 Ind. INTEGRA'!R23</f>
        <v>0</v>
      </c>
      <c r="H11" s="55">
        <f>+'24-02-015 Ind. INTEGRA'!S23</f>
        <v>0</v>
      </c>
      <c r="I11" s="55">
        <f>+'24-02-015 Ind. INTEGRA'!T23</f>
        <v>0</v>
      </c>
      <c r="J11" s="55">
        <f>+'24-02-015 Ind. INTEGRA'!U23</f>
        <v>0</v>
      </c>
      <c r="K11" s="55">
        <f>+'24-02-015 Ind. INTEGRA'!V23</f>
        <v>0</v>
      </c>
      <c r="L11" s="55">
        <f>+'24-02-015 Ind. INTEGRA'!W23</f>
        <v>0</v>
      </c>
      <c r="M11" s="55">
        <f>+'24-02-015 Ind. INTEGRA'!X23</f>
        <v>0</v>
      </c>
      <c r="N11" s="55">
        <f>+'24-02-015 Ind. INTEGRA'!Y23</f>
        <v>0</v>
      </c>
      <c r="O11" s="55">
        <f>+'24-02-015 Ind. INTEGRA'!Z23</f>
        <v>0</v>
      </c>
      <c r="P11" s="55">
        <f>+'24-02-015 Ind. INTEGRA'!AA23</f>
        <v>0</v>
      </c>
      <c r="Q11" s="55">
        <f>+'24-02-015 Ind. INTEGRA'!AB23</f>
        <v>0</v>
      </c>
      <c r="R11" s="55">
        <f>+'24-02-015 Ind. INTEGRA'!AC23</f>
        <v>0</v>
      </c>
      <c r="S11" s="55">
        <f>+'24-02-015 Ind. INTEGRA'!AD23</f>
        <v>0</v>
      </c>
      <c r="T11" s="55">
        <f>+'24-02-015 Ind. INTEGRA'!AE23</f>
        <v>0</v>
      </c>
      <c r="U11" s="55">
        <f>+'24-02-015 Ind. INTEGRA'!AF23</f>
        <v>0</v>
      </c>
      <c r="V11" s="55">
        <f>+'24-02-015 Ind. INTEGRA'!AG23</f>
        <v>0</v>
      </c>
      <c r="W11" s="55">
        <f>+'24-02-015 Ind. INTEGRA'!AH23</f>
        <v>0</v>
      </c>
      <c r="X11" s="78">
        <f>+'24-02-015 Ind. INTEGRA'!AI23</f>
        <v>0</v>
      </c>
      <c r="Y11" s="78">
        <f>+'24-02-015 Ind. INTEGRA'!AJ23</f>
        <v>0</v>
      </c>
    </row>
    <row r="12" spans="1:25" ht="24.75" customHeight="1">
      <c r="A12" s="77" t="s">
        <v>54</v>
      </c>
      <c r="B12" s="55">
        <f>+'24-02-015 Ind. INTEGRA'!J27</f>
        <v>0</v>
      </c>
      <c r="C12" s="55">
        <f>+'24-02-015 Ind. INTEGRA'!K27</f>
        <v>0</v>
      </c>
      <c r="D12" s="55">
        <f>+'24-02-015 Ind. INTEGRA'!M27</f>
        <v>0</v>
      </c>
      <c r="E12" s="55">
        <f>+'24-02-015 Ind. INTEGRA'!N27</f>
        <v>0</v>
      </c>
      <c r="F12" s="55">
        <f>+'24-02-015 Ind. INTEGRA'!O27</f>
        <v>0</v>
      </c>
      <c r="G12" s="55">
        <f>+'24-02-015 Ind. INTEGRA'!R27</f>
        <v>0</v>
      </c>
      <c r="H12" s="55">
        <f>+'24-02-015 Ind. INTEGRA'!S27</f>
        <v>0</v>
      </c>
      <c r="I12" s="55">
        <f>+'24-02-015 Ind. INTEGRA'!T27</f>
        <v>0</v>
      </c>
      <c r="J12" s="55">
        <f>+'24-02-015 Ind. INTEGRA'!U27</f>
        <v>0</v>
      </c>
      <c r="K12" s="55">
        <f>+'24-02-015 Ind. INTEGRA'!V27</f>
        <v>0</v>
      </c>
      <c r="L12" s="55">
        <f>+'24-02-015 Ind. INTEGRA'!W27</f>
        <v>0</v>
      </c>
      <c r="M12" s="55">
        <f>+'24-02-015 Ind. INTEGRA'!X27</f>
        <v>0</v>
      </c>
      <c r="N12" s="55">
        <f>+'24-02-015 Ind. INTEGRA'!Y27</f>
        <v>0</v>
      </c>
      <c r="O12" s="55">
        <f>+'24-02-015 Ind. INTEGRA'!Z27</f>
        <v>0</v>
      </c>
      <c r="P12" s="55">
        <f>+'24-02-015 Ind. INTEGRA'!AA27</f>
        <v>0</v>
      </c>
      <c r="Q12" s="55">
        <f>+'24-02-015 Ind. INTEGRA'!AB27</f>
        <v>0</v>
      </c>
      <c r="R12" s="55">
        <f>+'24-02-015 Ind. INTEGRA'!AC27</f>
        <v>0</v>
      </c>
      <c r="S12" s="55">
        <f>+'24-02-015 Ind. INTEGRA'!AD27</f>
        <v>0</v>
      </c>
      <c r="T12" s="55">
        <f>+'24-02-015 Ind. INTEGRA'!AE27</f>
        <v>0</v>
      </c>
      <c r="U12" s="55">
        <f>+'24-02-015 Ind. INTEGRA'!AF27</f>
        <v>0</v>
      </c>
      <c r="V12" s="55">
        <f>+'24-02-015 Ind. INTEGRA'!AG27</f>
        <v>0</v>
      </c>
      <c r="W12" s="55">
        <f>+'24-02-015 Ind. INTEGRA'!AH27</f>
        <v>0</v>
      </c>
      <c r="X12" s="78">
        <f>+'24-02-015 Ind. INTEGRA'!AI27</f>
        <v>0</v>
      </c>
      <c r="Y12" s="78">
        <f>+'24-02-015 Ind. INTEGRA'!AJ27</f>
        <v>0</v>
      </c>
    </row>
    <row r="13" spans="1:25" ht="24.75" customHeight="1">
      <c r="A13" s="77" t="s">
        <v>56</v>
      </c>
      <c r="B13" s="55">
        <f>+'24-02-015 Ind. INTEGRA'!J31</f>
        <v>0</v>
      </c>
      <c r="C13" s="55">
        <f>+'24-02-015 Ind. INTEGRA'!K31</f>
        <v>0</v>
      </c>
      <c r="D13" s="55">
        <f>+'24-02-015 Ind. INTEGRA'!M31</f>
        <v>0</v>
      </c>
      <c r="E13" s="55">
        <f>+'24-02-015 Ind. INTEGRA'!N31</f>
        <v>0</v>
      </c>
      <c r="F13" s="55">
        <f>+'24-02-015 Ind. INTEGRA'!O31</f>
        <v>0</v>
      </c>
      <c r="G13" s="55">
        <f>+'24-02-015 Ind. INTEGRA'!R31</f>
        <v>0</v>
      </c>
      <c r="H13" s="55">
        <f>+'24-02-015 Ind. INTEGRA'!S31</f>
        <v>0</v>
      </c>
      <c r="I13" s="55">
        <f>+'24-02-015 Ind. INTEGRA'!T31</f>
        <v>0</v>
      </c>
      <c r="J13" s="55">
        <f>+'24-02-015 Ind. INTEGRA'!U31</f>
        <v>0</v>
      </c>
      <c r="K13" s="55">
        <f>+'24-02-015 Ind. INTEGRA'!V31</f>
        <v>0</v>
      </c>
      <c r="L13" s="55">
        <f>+'24-02-015 Ind. INTEGRA'!W31</f>
        <v>0</v>
      </c>
      <c r="M13" s="55">
        <f>+'24-02-015 Ind. INTEGRA'!X31</f>
        <v>0</v>
      </c>
      <c r="N13" s="55">
        <f>+'24-02-015 Ind. INTEGRA'!Y31</f>
        <v>0</v>
      </c>
      <c r="O13" s="55">
        <f>+'24-02-015 Ind. INTEGRA'!Z31</f>
        <v>0</v>
      </c>
      <c r="P13" s="55">
        <f>+'24-02-015 Ind. INTEGRA'!AA31</f>
        <v>0</v>
      </c>
      <c r="Q13" s="55">
        <f>+'24-02-015 Ind. INTEGRA'!AB31</f>
        <v>0</v>
      </c>
      <c r="R13" s="55">
        <f>+'24-02-015 Ind. INTEGRA'!AC31</f>
        <v>0</v>
      </c>
      <c r="S13" s="55">
        <f>+'24-02-015 Ind. INTEGRA'!AD31</f>
        <v>0</v>
      </c>
      <c r="T13" s="55">
        <f>+'24-02-015 Ind. INTEGRA'!AE31</f>
        <v>0</v>
      </c>
      <c r="U13" s="55">
        <f>+'24-02-015 Ind. INTEGRA'!AF31</f>
        <v>0</v>
      </c>
      <c r="V13" s="55">
        <f>+'24-02-015 Ind. INTEGRA'!AG31</f>
        <v>0</v>
      </c>
      <c r="W13" s="55">
        <f>+'24-02-015 Ind. INTEGRA'!AH31</f>
        <v>0</v>
      </c>
      <c r="X13" s="78">
        <f>+'24-02-015 Ind. INTEGRA'!AI31</f>
        <v>0</v>
      </c>
      <c r="Y13" s="78">
        <f>+'24-02-015 Ind. INTEGRA'!AJ31</f>
        <v>0</v>
      </c>
    </row>
    <row r="14" spans="1:25" ht="24.75" customHeight="1">
      <c r="A14" s="77" t="s">
        <v>58</v>
      </c>
      <c r="B14" s="55">
        <f>+'24-02-015 Ind. INTEGRA'!J35</f>
        <v>0</v>
      </c>
      <c r="C14" s="55">
        <f>+'24-02-015 Ind. INTEGRA'!K35</f>
        <v>0</v>
      </c>
      <c r="D14" s="55">
        <f>+'24-02-015 Ind. INTEGRA'!M35</f>
        <v>0</v>
      </c>
      <c r="E14" s="55">
        <f>+'24-02-015 Ind. INTEGRA'!N35</f>
        <v>0</v>
      </c>
      <c r="F14" s="55">
        <f>+'24-02-015 Ind. INTEGRA'!O35</f>
        <v>0</v>
      </c>
      <c r="G14" s="55">
        <f>+'24-02-015 Ind. INTEGRA'!R35</f>
        <v>0</v>
      </c>
      <c r="H14" s="55">
        <f>+'24-02-015 Ind. INTEGRA'!S35</f>
        <v>0</v>
      </c>
      <c r="I14" s="55">
        <f>+'24-02-015 Ind. INTEGRA'!T35</f>
        <v>0</v>
      </c>
      <c r="J14" s="55">
        <f>+'24-02-015 Ind. INTEGRA'!U35</f>
        <v>0</v>
      </c>
      <c r="K14" s="55">
        <f>+'24-02-015 Ind. INTEGRA'!V35</f>
        <v>0</v>
      </c>
      <c r="L14" s="55">
        <f>+'24-02-015 Ind. INTEGRA'!W35</f>
        <v>0</v>
      </c>
      <c r="M14" s="55">
        <f>+'24-02-015 Ind. INTEGRA'!X35</f>
        <v>0</v>
      </c>
      <c r="N14" s="55">
        <f>+'24-02-015 Ind. INTEGRA'!Y35</f>
        <v>0</v>
      </c>
      <c r="O14" s="55">
        <f>+'24-02-015 Ind. INTEGRA'!Z35</f>
        <v>0</v>
      </c>
      <c r="P14" s="55">
        <f>+'24-02-015 Ind. INTEGRA'!AA35</f>
        <v>0</v>
      </c>
      <c r="Q14" s="55">
        <f>+'24-02-015 Ind. INTEGRA'!AB35</f>
        <v>0</v>
      </c>
      <c r="R14" s="55">
        <f>+'24-02-015 Ind. INTEGRA'!AC35</f>
        <v>0</v>
      </c>
      <c r="S14" s="55">
        <f>+'24-02-015 Ind. INTEGRA'!AD35</f>
        <v>0</v>
      </c>
      <c r="T14" s="55">
        <f>+'24-02-015 Ind. INTEGRA'!AE35</f>
        <v>0</v>
      </c>
      <c r="U14" s="55">
        <f>+'24-02-015 Ind. INTEGRA'!AF35</f>
        <v>0</v>
      </c>
      <c r="V14" s="55">
        <f>+'24-02-015 Ind. INTEGRA'!AG35</f>
        <v>0</v>
      </c>
      <c r="W14" s="55">
        <f>+'24-02-015 Ind. INTEGRA'!AH35</f>
        <v>0</v>
      </c>
      <c r="X14" s="78">
        <f>+'24-02-015 Ind. INTEGRA'!AI35</f>
        <v>0</v>
      </c>
      <c r="Y14" s="78">
        <f>+'24-02-015 Ind. INTEGRA'!AJ35</f>
        <v>0</v>
      </c>
    </row>
    <row r="15" spans="1:25" ht="24.75" customHeight="1">
      <c r="A15" s="77" t="s">
        <v>60</v>
      </c>
      <c r="B15" s="55">
        <f>+'24-02-015 Ind. INTEGRA'!J39</f>
        <v>0</v>
      </c>
      <c r="C15" s="55">
        <f>+'24-02-015 Ind. INTEGRA'!K39</f>
        <v>0</v>
      </c>
      <c r="D15" s="55">
        <f>+'24-02-015 Ind. INTEGRA'!M39</f>
        <v>0</v>
      </c>
      <c r="E15" s="55">
        <f>+'24-02-015 Ind. INTEGRA'!N39</f>
        <v>0</v>
      </c>
      <c r="F15" s="55">
        <f>+'24-02-015 Ind. INTEGRA'!O39</f>
        <v>0</v>
      </c>
      <c r="G15" s="55">
        <f>+'24-02-015 Ind. INTEGRA'!R39</f>
        <v>0</v>
      </c>
      <c r="H15" s="55">
        <f>+'24-02-015 Ind. INTEGRA'!S39</f>
        <v>0</v>
      </c>
      <c r="I15" s="55">
        <f>+'24-02-015 Ind. INTEGRA'!T39</f>
        <v>0</v>
      </c>
      <c r="J15" s="55">
        <f>+'24-02-015 Ind. INTEGRA'!U39</f>
        <v>0</v>
      </c>
      <c r="K15" s="55">
        <f>+'24-02-015 Ind. INTEGRA'!V39</f>
        <v>0</v>
      </c>
      <c r="L15" s="55">
        <f>+'24-02-015 Ind. INTEGRA'!W39</f>
        <v>0</v>
      </c>
      <c r="M15" s="55">
        <f>+'24-02-015 Ind. INTEGRA'!X39</f>
        <v>0</v>
      </c>
      <c r="N15" s="55">
        <f>+'24-02-015 Ind. INTEGRA'!Y39</f>
        <v>0</v>
      </c>
      <c r="O15" s="55">
        <f>+'24-02-015 Ind. INTEGRA'!Z39</f>
        <v>0</v>
      </c>
      <c r="P15" s="55">
        <f>+'24-02-015 Ind. INTEGRA'!AA39</f>
        <v>0</v>
      </c>
      <c r="Q15" s="55">
        <f>+'24-02-015 Ind. INTEGRA'!AB39</f>
        <v>0</v>
      </c>
      <c r="R15" s="55">
        <f>+'24-02-015 Ind. INTEGRA'!AC39</f>
        <v>0</v>
      </c>
      <c r="S15" s="55">
        <f>+'24-02-015 Ind. INTEGRA'!AD39</f>
        <v>0</v>
      </c>
      <c r="T15" s="55">
        <f>+'24-02-015 Ind. INTEGRA'!AE39</f>
        <v>0</v>
      </c>
      <c r="U15" s="55">
        <f>+'24-02-015 Ind. INTEGRA'!AF39</f>
        <v>0</v>
      </c>
      <c r="V15" s="55">
        <f>+'24-02-015 Ind. INTEGRA'!AG39</f>
        <v>0</v>
      </c>
      <c r="W15" s="55">
        <f>+'24-02-015 Ind. INTEGRA'!AH39</f>
        <v>0</v>
      </c>
      <c r="X15" s="78">
        <f>+'24-02-015 Ind. INTEGRA'!AI39</f>
        <v>0</v>
      </c>
      <c r="Y15" s="78">
        <f>+'24-02-015 Ind. INTEGRA'!AJ39</f>
        <v>0</v>
      </c>
    </row>
    <row r="16" spans="1:25" ht="24.75" customHeight="1">
      <c r="A16" s="77" t="s">
        <v>62</v>
      </c>
      <c r="B16" s="55">
        <f>+'24-02-015 Ind. INTEGRA'!J43</f>
        <v>0</v>
      </c>
      <c r="C16" s="55">
        <f>+'24-02-015 Ind. INTEGRA'!K43</f>
        <v>0</v>
      </c>
      <c r="D16" s="55">
        <f>+'24-02-015 Ind. INTEGRA'!M43</f>
        <v>0</v>
      </c>
      <c r="E16" s="55">
        <f>+'24-02-015 Ind. INTEGRA'!N43</f>
        <v>0</v>
      </c>
      <c r="F16" s="55">
        <f>+'24-02-015 Ind. INTEGRA'!O43</f>
        <v>0</v>
      </c>
      <c r="G16" s="55">
        <f>+'24-02-015 Ind. INTEGRA'!R43</f>
        <v>0</v>
      </c>
      <c r="H16" s="55">
        <f>+'24-02-015 Ind. INTEGRA'!S43</f>
        <v>0</v>
      </c>
      <c r="I16" s="55">
        <f>+'24-02-015 Ind. INTEGRA'!T43</f>
        <v>0</v>
      </c>
      <c r="J16" s="55">
        <f>+'24-02-015 Ind. INTEGRA'!U43</f>
        <v>0</v>
      </c>
      <c r="K16" s="55">
        <f>+'24-02-015 Ind. INTEGRA'!V43</f>
        <v>0</v>
      </c>
      <c r="L16" s="55">
        <f>+'24-02-015 Ind. INTEGRA'!W43</f>
        <v>0</v>
      </c>
      <c r="M16" s="55">
        <f>+'24-02-015 Ind. INTEGRA'!X43</f>
        <v>0</v>
      </c>
      <c r="N16" s="55">
        <f>+'24-02-015 Ind. INTEGRA'!Y43</f>
        <v>0</v>
      </c>
      <c r="O16" s="55">
        <f>+'24-02-015 Ind. INTEGRA'!Z43</f>
        <v>0</v>
      </c>
      <c r="P16" s="55">
        <f>+'24-02-015 Ind. INTEGRA'!AA43</f>
        <v>0</v>
      </c>
      <c r="Q16" s="55">
        <f>+'24-02-015 Ind. INTEGRA'!AB43</f>
        <v>0</v>
      </c>
      <c r="R16" s="55">
        <f>+'24-02-015 Ind. INTEGRA'!AC43</f>
        <v>0</v>
      </c>
      <c r="S16" s="55">
        <f>+'24-02-015 Ind. INTEGRA'!AD43</f>
        <v>0</v>
      </c>
      <c r="T16" s="55">
        <f>+'24-02-015 Ind. INTEGRA'!AE43</f>
        <v>0</v>
      </c>
      <c r="U16" s="55">
        <f>+'24-02-015 Ind. INTEGRA'!AF43</f>
        <v>0</v>
      </c>
      <c r="V16" s="55">
        <f>+'24-02-015 Ind. INTEGRA'!AG43</f>
        <v>0</v>
      </c>
      <c r="W16" s="55">
        <f>+'24-02-015 Ind. INTEGRA'!AH43</f>
        <v>0</v>
      </c>
      <c r="X16" s="78">
        <f>+'24-02-015 Ind. INTEGRA'!AI43</f>
        <v>0</v>
      </c>
      <c r="Y16" s="78">
        <f>+'24-02-015 Ind. INTEGRA'!AJ43</f>
        <v>0</v>
      </c>
    </row>
    <row r="17" spans="1:25" ht="24.75" customHeight="1">
      <c r="A17" s="77" t="s">
        <v>64</v>
      </c>
      <c r="B17" s="55">
        <f>+'24-02-015 Ind. INTEGRA'!J47</f>
        <v>0</v>
      </c>
      <c r="C17" s="55">
        <f>+'24-02-015 Ind. INTEGRA'!K47</f>
        <v>0</v>
      </c>
      <c r="D17" s="55">
        <f>+'24-02-015 Ind. INTEGRA'!M47</f>
        <v>0</v>
      </c>
      <c r="E17" s="55">
        <f>+'24-02-015 Ind. INTEGRA'!N47</f>
        <v>0</v>
      </c>
      <c r="F17" s="55">
        <f>+'24-02-015 Ind. INTEGRA'!O47</f>
        <v>0</v>
      </c>
      <c r="G17" s="55">
        <f>+'24-02-015 Ind. INTEGRA'!R47</f>
        <v>0</v>
      </c>
      <c r="H17" s="55">
        <f>+'24-02-015 Ind. INTEGRA'!S47</f>
        <v>0</v>
      </c>
      <c r="I17" s="55">
        <f>+'24-02-015 Ind. INTEGRA'!T47</f>
        <v>0</v>
      </c>
      <c r="J17" s="55">
        <f>+'24-02-015 Ind. INTEGRA'!U47</f>
        <v>0</v>
      </c>
      <c r="K17" s="55">
        <f>+'24-02-015 Ind. INTEGRA'!V47</f>
        <v>0</v>
      </c>
      <c r="L17" s="55">
        <f>+'24-02-015 Ind. INTEGRA'!W47</f>
        <v>0</v>
      </c>
      <c r="M17" s="55">
        <f>+'24-02-015 Ind. INTEGRA'!X47</f>
        <v>0</v>
      </c>
      <c r="N17" s="55">
        <f>+'24-02-015 Ind. INTEGRA'!Y47</f>
        <v>0</v>
      </c>
      <c r="O17" s="55">
        <f>+'24-02-015 Ind. INTEGRA'!Z47</f>
        <v>0</v>
      </c>
      <c r="P17" s="55">
        <f>+'24-02-015 Ind. INTEGRA'!AA47</f>
        <v>0</v>
      </c>
      <c r="Q17" s="55">
        <f>+'24-02-015 Ind. INTEGRA'!AB47</f>
        <v>0</v>
      </c>
      <c r="R17" s="55">
        <f>+'24-02-015 Ind. INTEGRA'!AC47</f>
        <v>0</v>
      </c>
      <c r="S17" s="55">
        <f>+'24-02-015 Ind. INTEGRA'!AD47</f>
        <v>0</v>
      </c>
      <c r="T17" s="55">
        <f>+'24-02-015 Ind. INTEGRA'!AE47</f>
        <v>0</v>
      </c>
      <c r="U17" s="55">
        <f>+'24-02-015 Ind. INTEGRA'!AF47</f>
        <v>0</v>
      </c>
      <c r="V17" s="55">
        <f>+'24-02-015 Ind. INTEGRA'!AG47</f>
        <v>0</v>
      </c>
      <c r="W17" s="55">
        <f>+'24-02-015 Ind. INTEGRA'!AH47</f>
        <v>0</v>
      </c>
      <c r="X17" s="78">
        <f>+'24-02-015 Ind. INTEGRA'!AI47</f>
        <v>0</v>
      </c>
      <c r="Y17" s="78">
        <f>+'24-02-015 Ind. INTEGRA'!AJ44</f>
        <v>0</v>
      </c>
    </row>
    <row r="18" spans="1:25" ht="24.75" customHeight="1">
      <c r="A18" s="77" t="s">
        <v>66</v>
      </c>
      <c r="B18" s="55">
        <f>+'24-02-015 Ind. INTEGRA'!J51</f>
        <v>0</v>
      </c>
      <c r="C18" s="55">
        <f>+'24-02-015 Ind. INTEGRA'!K51</f>
        <v>0</v>
      </c>
      <c r="D18" s="55">
        <f>+'24-02-015 Ind. INTEGRA'!M51</f>
        <v>0</v>
      </c>
      <c r="E18" s="55">
        <f>+'24-02-015 Ind. INTEGRA'!N51</f>
        <v>0</v>
      </c>
      <c r="F18" s="55">
        <f>+'24-02-015 Ind. INTEGRA'!O51</f>
        <v>0</v>
      </c>
      <c r="G18" s="55">
        <f>+'24-02-015 Ind. INTEGRA'!R51</f>
        <v>0</v>
      </c>
      <c r="H18" s="55">
        <f>+'24-02-015 Ind. INTEGRA'!S51</f>
        <v>0</v>
      </c>
      <c r="I18" s="55">
        <f>+'24-02-015 Ind. INTEGRA'!T51</f>
        <v>0</v>
      </c>
      <c r="J18" s="55">
        <f>+'24-02-015 Ind. INTEGRA'!U51</f>
        <v>0</v>
      </c>
      <c r="K18" s="55">
        <f>+'24-02-015 Ind. INTEGRA'!V51</f>
        <v>0</v>
      </c>
      <c r="L18" s="55">
        <f>+'24-02-015 Ind. INTEGRA'!W51</f>
        <v>0</v>
      </c>
      <c r="M18" s="55">
        <f>+'24-02-015 Ind. INTEGRA'!X51</f>
        <v>0</v>
      </c>
      <c r="N18" s="55">
        <f>+'24-02-015 Ind. INTEGRA'!Y51</f>
        <v>0</v>
      </c>
      <c r="O18" s="55">
        <f>+'24-02-015 Ind. INTEGRA'!Z51</f>
        <v>0</v>
      </c>
      <c r="P18" s="55">
        <f>+'24-02-015 Ind. INTEGRA'!AA51</f>
        <v>0</v>
      </c>
      <c r="Q18" s="55">
        <f>+'24-02-015 Ind. INTEGRA'!AB51</f>
        <v>0</v>
      </c>
      <c r="R18" s="55">
        <f>+'24-02-015 Ind. INTEGRA'!AC51</f>
        <v>0</v>
      </c>
      <c r="S18" s="55">
        <f>+'24-02-015 Ind. INTEGRA'!AD51</f>
        <v>0</v>
      </c>
      <c r="T18" s="55">
        <f>+'24-02-015 Ind. INTEGRA'!AE51</f>
        <v>0</v>
      </c>
      <c r="U18" s="55">
        <f>+'24-02-015 Ind. INTEGRA'!AF51</f>
        <v>0</v>
      </c>
      <c r="V18" s="55">
        <f>+'24-02-015 Ind. INTEGRA'!AG51</f>
        <v>0</v>
      </c>
      <c r="W18" s="55">
        <f>+'24-02-015 Ind. INTEGRA'!AH51</f>
        <v>0</v>
      </c>
      <c r="X18" s="78">
        <f>+'24-02-015 Ind. INTEGRA'!AI51</f>
        <v>0</v>
      </c>
      <c r="Y18" s="78">
        <f>+'24-02-015 Ind. INTEGRA'!AJ51</f>
        <v>0</v>
      </c>
    </row>
    <row r="19" spans="1:25" ht="24.75" customHeight="1">
      <c r="A19" s="77" t="s">
        <v>68</v>
      </c>
      <c r="B19" s="55">
        <f>+'24-02-015 Ind. INTEGRA'!J55</f>
        <v>0</v>
      </c>
      <c r="C19" s="55">
        <f>+'24-02-015 Ind. INTEGRA'!K55</f>
        <v>0</v>
      </c>
      <c r="D19" s="55">
        <f>+'24-02-015 Ind. INTEGRA'!M55</f>
        <v>0</v>
      </c>
      <c r="E19" s="55">
        <f>+'24-02-015 Ind. INTEGRA'!N55</f>
        <v>0</v>
      </c>
      <c r="F19" s="55">
        <f>+'24-02-015 Ind. INTEGRA'!O55</f>
        <v>0</v>
      </c>
      <c r="G19" s="55">
        <f>+'24-02-015 Ind. INTEGRA'!R55</f>
        <v>0</v>
      </c>
      <c r="H19" s="55">
        <f>+'24-02-015 Ind. INTEGRA'!S55</f>
        <v>0</v>
      </c>
      <c r="I19" s="55">
        <f>+'24-02-015 Ind. INTEGRA'!T55</f>
        <v>0</v>
      </c>
      <c r="J19" s="55">
        <f>+'24-02-015 Ind. INTEGRA'!U55</f>
        <v>0</v>
      </c>
      <c r="K19" s="55">
        <f>+'24-02-015 Ind. INTEGRA'!V55</f>
        <v>0</v>
      </c>
      <c r="L19" s="55">
        <f>+'24-02-015 Ind. INTEGRA'!W55</f>
        <v>0</v>
      </c>
      <c r="M19" s="55">
        <f>+'24-02-015 Ind. INTEGRA'!X55</f>
        <v>0</v>
      </c>
      <c r="N19" s="55">
        <f>+'24-02-015 Ind. INTEGRA'!Y55</f>
        <v>0</v>
      </c>
      <c r="O19" s="55">
        <f>+'24-02-015 Ind. INTEGRA'!Z55</f>
        <v>0</v>
      </c>
      <c r="P19" s="55">
        <f>+'24-02-015 Ind. INTEGRA'!AA55</f>
        <v>0</v>
      </c>
      <c r="Q19" s="55">
        <f>+'24-02-015 Ind. INTEGRA'!AB55</f>
        <v>0</v>
      </c>
      <c r="R19" s="55">
        <f>+'24-02-015 Ind. INTEGRA'!AC55</f>
        <v>0</v>
      </c>
      <c r="S19" s="55">
        <f>+'24-02-015 Ind. INTEGRA'!AD55</f>
        <v>0</v>
      </c>
      <c r="T19" s="55">
        <f>+'24-02-015 Ind. INTEGRA'!AE55</f>
        <v>0</v>
      </c>
      <c r="U19" s="55">
        <f>+'24-02-015 Ind. INTEGRA'!AF55</f>
        <v>0</v>
      </c>
      <c r="V19" s="55">
        <f>+'24-02-015 Ind. INTEGRA'!AG55</f>
        <v>0</v>
      </c>
      <c r="W19" s="55">
        <f>+'24-02-015 Ind. INTEGRA'!AH55</f>
        <v>0</v>
      </c>
      <c r="X19" s="78">
        <f>+'24-02-015 Ind. INTEGRA'!AI55</f>
        <v>0</v>
      </c>
      <c r="Y19" s="78">
        <f>+'24-02-015 Ind. INTEGRA'!AJ55</f>
        <v>0</v>
      </c>
    </row>
    <row r="20" spans="1:25" ht="24.75" customHeight="1">
      <c r="A20" s="79" t="s">
        <v>70</v>
      </c>
      <c r="B20" s="55">
        <f>+'24-02-015 Ind. INTEGRA'!J59</f>
        <v>0</v>
      </c>
      <c r="C20" s="55">
        <f>+'24-02-015 Ind. INTEGRA'!K59</f>
        <v>0</v>
      </c>
      <c r="D20" s="55">
        <f>+'24-02-015 Ind. INTEGRA'!M59</f>
        <v>0</v>
      </c>
      <c r="E20" s="55">
        <f>+'24-02-015 Ind. INTEGRA'!N59</f>
        <v>0</v>
      </c>
      <c r="F20" s="55">
        <f>+'24-02-015 Ind. INTEGRA'!O59</f>
        <v>0</v>
      </c>
      <c r="G20" s="55">
        <f>+'24-02-015 Ind. INTEGRA'!R59</f>
        <v>0</v>
      </c>
      <c r="H20" s="55">
        <f>+'24-02-015 Ind. INTEGRA'!S59</f>
        <v>0</v>
      </c>
      <c r="I20" s="55">
        <f>+'24-02-015 Ind. INTEGRA'!T59</f>
        <v>0</v>
      </c>
      <c r="J20" s="55">
        <f>+'24-02-015 Ind. INTEGRA'!U59</f>
        <v>0</v>
      </c>
      <c r="K20" s="55">
        <f>+'24-02-015 Ind. INTEGRA'!V59</f>
        <v>0</v>
      </c>
      <c r="L20" s="55">
        <f>+'24-02-015 Ind. INTEGRA'!W59</f>
        <v>0</v>
      </c>
      <c r="M20" s="55">
        <f>+'24-02-015 Ind. INTEGRA'!X59</f>
        <v>0</v>
      </c>
      <c r="N20" s="55">
        <f>+'24-02-015 Ind. INTEGRA'!Y59</f>
        <v>0</v>
      </c>
      <c r="O20" s="55">
        <f>+'24-02-015 Ind. INTEGRA'!Z59</f>
        <v>0</v>
      </c>
      <c r="P20" s="55">
        <f>+'24-02-015 Ind. INTEGRA'!AA59</f>
        <v>0</v>
      </c>
      <c r="Q20" s="55">
        <f>+'24-02-015 Ind. INTEGRA'!AB59</f>
        <v>0</v>
      </c>
      <c r="R20" s="55">
        <f>+'24-02-015 Ind. INTEGRA'!AC59</f>
        <v>0</v>
      </c>
      <c r="S20" s="55">
        <f>+'24-02-015 Ind. INTEGRA'!AD59</f>
        <v>0</v>
      </c>
      <c r="T20" s="55">
        <f>+'24-02-015 Ind. INTEGRA'!AE59</f>
        <v>0</v>
      </c>
      <c r="U20" s="55">
        <f>+'24-02-015 Ind. INTEGRA'!AF59</f>
        <v>0</v>
      </c>
      <c r="V20" s="55">
        <f>+'24-02-015 Ind. INTEGRA'!AG59</f>
        <v>0</v>
      </c>
      <c r="W20" s="55">
        <f>+'24-02-015 Ind. INTEGRA'!AH59</f>
        <v>0</v>
      </c>
      <c r="X20" s="78">
        <f>+'24-02-015 Ind. INTEGRA'!AI59</f>
        <v>0</v>
      </c>
      <c r="Y20" s="78">
        <f>+'24-02-015 Ind. INTEGRA'!AJ59</f>
        <v>0</v>
      </c>
    </row>
    <row r="21" spans="1:25" ht="24.75" customHeight="1">
      <c r="A21" s="79" t="s">
        <v>72</v>
      </c>
      <c r="B21" s="55">
        <f>+'24-02-015 Ind. INTEGRA'!J63</f>
        <v>0</v>
      </c>
      <c r="C21" s="55">
        <f>+'24-02-015 Ind. INTEGRA'!K63</f>
        <v>0</v>
      </c>
      <c r="D21" s="55">
        <f>+'24-02-015 Ind. INTEGRA'!M63</f>
        <v>0</v>
      </c>
      <c r="E21" s="55">
        <f>+'24-02-015 Ind. INTEGRA'!N63</f>
        <v>0</v>
      </c>
      <c r="F21" s="55">
        <f>+'24-02-015 Ind. INTEGRA'!O63</f>
        <v>0</v>
      </c>
      <c r="G21" s="55">
        <f>+'24-02-015 Ind. INTEGRA'!R63</f>
        <v>0</v>
      </c>
      <c r="H21" s="55">
        <f>+'24-02-015 Ind. INTEGRA'!S63</f>
        <v>0</v>
      </c>
      <c r="I21" s="55">
        <f>+'24-02-015 Ind. INTEGRA'!T63</f>
        <v>0</v>
      </c>
      <c r="J21" s="55">
        <f>+'24-02-015 Ind. INTEGRA'!U63</f>
        <v>0</v>
      </c>
      <c r="K21" s="55">
        <f>+'24-02-015 Ind. INTEGRA'!V63</f>
        <v>0</v>
      </c>
      <c r="L21" s="55">
        <f>+'24-02-015 Ind. INTEGRA'!W63</f>
        <v>0</v>
      </c>
      <c r="M21" s="55">
        <f>+'24-02-015 Ind. INTEGRA'!X63</f>
        <v>0</v>
      </c>
      <c r="N21" s="55">
        <f>+'24-02-015 Ind. INTEGRA'!Y63</f>
        <v>0</v>
      </c>
      <c r="O21" s="55">
        <f>+'24-02-015 Ind. INTEGRA'!Z63</f>
        <v>0</v>
      </c>
      <c r="P21" s="55">
        <f>+'24-02-015 Ind. INTEGRA'!AA63</f>
        <v>0</v>
      </c>
      <c r="Q21" s="55">
        <f>+'24-02-015 Ind. INTEGRA'!AB63</f>
        <v>0</v>
      </c>
      <c r="R21" s="55">
        <f>+'24-02-015 Ind. INTEGRA'!AC63</f>
        <v>0</v>
      </c>
      <c r="S21" s="55">
        <f>+'24-02-015 Ind. INTEGRA'!AD63</f>
        <v>0</v>
      </c>
      <c r="T21" s="55">
        <f>+'24-02-015 Ind. INTEGRA'!AE63</f>
        <v>0</v>
      </c>
      <c r="U21" s="55">
        <f>+'24-02-015 Ind. INTEGRA'!AF63</f>
        <v>0</v>
      </c>
      <c r="V21" s="55">
        <f>+'24-02-015 Ind. INTEGRA'!AG63</f>
        <v>0</v>
      </c>
      <c r="W21" s="55">
        <f>+'24-02-015 Ind. INTEGRA'!AH63</f>
        <v>0</v>
      </c>
      <c r="X21" s="78">
        <f>+'24-02-015 Ind. INTEGRA'!AI63</f>
        <v>0</v>
      </c>
      <c r="Y21" s="78">
        <f>+'24-02-015 Ind. INTEGRA'!AJ63</f>
        <v>0</v>
      </c>
    </row>
    <row r="22" spans="1:25" ht="24.75" customHeight="1">
      <c r="A22" s="79" t="s">
        <v>74</v>
      </c>
      <c r="B22" s="55">
        <f>+'24-02-015 Ind. INTEGRA'!J67</f>
        <v>0</v>
      </c>
      <c r="C22" s="55">
        <f>+'24-02-015 Ind. INTEGRA'!K67</f>
        <v>0</v>
      </c>
      <c r="D22" s="55">
        <f>+'24-02-015 Ind. INTEGRA'!M67</f>
        <v>0</v>
      </c>
      <c r="E22" s="55">
        <f>+'24-02-015 Ind. INTEGRA'!N67</f>
        <v>0</v>
      </c>
      <c r="F22" s="55">
        <f>+'24-02-015 Ind. INTEGRA'!O67</f>
        <v>0</v>
      </c>
      <c r="G22" s="55">
        <f>+'24-02-015 Ind. INTEGRA'!R67</f>
        <v>0</v>
      </c>
      <c r="H22" s="55">
        <f>+'24-02-015 Ind. INTEGRA'!S67</f>
        <v>0</v>
      </c>
      <c r="I22" s="55">
        <f>+'24-02-015 Ind. INTEGRA'!T67</f>
        <v>0</v>
      </c>
      <c r="J22" s="55">
        <f>+'24-02-015 Ind. INTEGRA'!U67</f>
        <v>0</v>
      </c>
      <c r="K22" s="55">
        <f>+'24-02-015 Ind. INTEGRA'!V67</f>
        <v>0</v>
      </c>
      <c r="L22" s="55">
        <f>+'24-02-015 Ind. INTEGRA'!W67</f>
        <v>0</v>
      </c>
      <c r="M22" s="55">
        <f>+'24-02-015 Ind. INTEGRA'!X67</f>
        <v>0</v>
      </c>
      <c r="N22" s="55">
        <f>+'24-02-015 Ind. INTEGRA'!Y67</f>
        <v>0</v>
      </c>
      <c r="O22" s="55">
        <f>+'24-02-015 Ind. INTEGRA'!Z67</f>
        <v>0</v>
      </c>
      <c r="P22" s="55">
        <f>+'24-02-015 Ind. INTEGRA'!AA67</f>
        <v>0</v>
      </c>
      <c r="Q22" s="55">
        <f>+'24-02-015 Ind. INTEGRA'!AB67</f>
        <v>0</v>
      </c>
      <c r="R22" s="55">
        <f>+'24-02-015 Ind. INTEGRA'!AC67</f>
        <v>0</v>
      </c>
      <c r="S22" s="55">
        <f>+'24-02-015 Ind. INTEGRA'!AD67</f>
        <v>0</v>
      </c>
      <c r="T22" s="55">
        <f>+'24-02-015 Ind. INTEGRA'!AE67</f>
        <v>0</v>
      </c>
      <c r="U22" s="55">
        <f>+'24-02-015 Ind. INTEGRA'!AF67</f>
        <v>0</v>
      </c>
      <c r="V22" s="55">
        <f>+'24-02-015 Ind. INTEGRA'!AG67</f>
        <v>0</v>
      </c>
      <c r="W22" s="55">
        <f>+'24-02-015 Ind. INTEGRA'!AH67</f>
        <v>0</v>
      </c>
      <c r="X22" s="78">
        <f>+'24-02-015 Ind. INTEGRA'!AI67</f>
        <v>0</v>
      </c>
      <c r="Y22" s="78">
        <f>+'24-02-015 Ind. INTEGRA'!AJ67</f>
        <v>0</v>
      </c>
    </row>
    <row r="23" spans="1:25" ht="24.75" customHeight="1">
      <c r="A23" s="80" t="s">
        <v>76</v>
      </c>
      <c r="B23" s="55">
        <f>+'24-02-015 Ind. INTEGRA'!J70</f>
        <v>2268726000</v>
      </c>
      <c r="C23" s="55">
        <f>+'24-02-015 Ind. INTEGRA'!K70</f>
        <v>2268726000</v>
      </c>
      <c r="D23" s="55">
        <f>+'24-02-015 Ind. INTEGRA'!M70</f>
        <v>0</v>
      </c>
      <c r="E23" s="55">
        <f>+'24-02-015 Ind. INTEGRA'!N70</f>
        <v>0</v>
      </c>
      <c r="F23" s="55">
        <f>+'24-02-015 Ind. INTEGRA'!O70</f>
        <v>0</v>
      </c>
      <c r="G23" s="55">
        <f>+'24-02-015 Ind. INTEGRA'!R70</f>
        <v>0</v>
      </c>
      <c r="H23" s="55">
        <f>+'24-02-015 Ind. INTEGRA'!S70</f>
        <v>0</v>
      </c>
      <c r="I23" s="55">
        <f>+'24-02-015 Ind. INTEGRA'!T70</f>
        <v>1134363000</v>
      </c>
      <c r="J23" s="55">
        <f>+'24-02-015 Ind. INTEGRA'!U70</f>
        <v>1134363000</v>
      </c>
      <c r="K23" s="55">
        <f>+'24-02-015 Ind. INTEGRA'!V70</f>
        <v>0</v>
      </c>
      <c r="L23" s="55">
        <f>+'24-02-015 Ind. INTEGRA'!W70</f>
        <v>0</v>
      </c>
      <c r="M23" s="55">
        <f>+'24-02-015 Ind. INTEGRA'!X70</f>
        <v>0</v>
      </c>
      <c r="N23" s="55">
        <f>+'24-02-015 Ind. INTEGRA'!Y70</f>
        <v>0</v>
      </c>
      <c r="O23" s="55">
        <f>+'24-02-015 Ind. INTEGRA'!Z70</f>
        <v>0</v>
      </c>
      <c r="P23" s="55">
        <f>+'24-02-015 Ind. INTEGRA'!AA70</f>
        <v>0</v>
      </c>
      <c r="Q23" s="55">
        <f>+'24-02-015 Ind. INTEGRA'!AB70</f>
        <v>0</v>
      </c>
      <c r="R23" s="55">
        <f>+'24-02-015 Ind. INTEGRA'!AC70</f>
        <v>0</v>
      </c>
      <c r="S23" s="55">
        <f>+'24-02-015 Ind. INTEGRA'!AD70</f>
        <v>0</v>
      </c>
      <c r="T23" s="55">
        <f>+'24-02-015 Ind. INTEGRA'!AE70</f>
        <v>0</v>
      </c>
      <c r="U23" s="55">
        <f>+'24-02-015 Ind. INTEGRA'!AF70</f>
        <v>0</v>
      </c>
      <c r="V23" s="55">
        <f>+'24-02-015 Ind. INTEGRA'!AG70</f>
        <v>0</v>
      </c>
      <c r="W23" s="55">
        <f>+'24-02-015 Ind. INTEGRA'!AH70</f>
        <v>1134363000</v>
      </c>
      <c r="X23" s="78">
        <f>+'24-02-015 Ind. INTEGRA'!AI70</f>
        <v>0.5</v>
      </c>
      <c r="Y23" s="78">
        <f>+'24-02-015 Ind. INTEGRA'!AJ70</f>
        <v>1</v>
      </c>
    </row>
    <row r="24" spans="1:25" ht="25.5">
      <c r="A24" s="200" t="str">
        <f>"TOTAL ASIG."&amp;" "&amp;$A$5</f>
        <v>TOTAL ASIG. 24-02-015 "INTEGRA - Subsecretaría de Educación Parvularia"</v>
      </c>
      <c r="B24" s="66">
        <f>SUM(B8:B23)</f>
        <v>2268726000</v>
      </c>
      <c r="C24" s="66">
        <f t="shared" ref="C24:V24" si="0">SUM(C8:C23)</f>
        <v>2268726000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1134363000</v>
      </c>
      <c r="J24" s="66">
        <f t="shared" si="0"/>
        <v>1134363000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1134363000</v>
      </c>
      <c r="X24" s="81">
        <f>+'24-02-015 Ind. INTEGRA'!AI71</f>
        <v>0.5</v>
      </c>
      <c r="Y24" s="81">
        <f>'24-02-015 Ind. INTEGRA'!AJ71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0"/>
  <sheetViews>
    <sheetView topLeftCell="E1" zoomScaleNormal="100" workbookViewId="0" xr3:uid="{65FA3815-DCC1-5481-872F-D2879ED395ED}">
      <selection activeCell="AB70" sqref="AB7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105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376894000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 t="s">
        <v>106</v>
      </c>
      <c r="D69" s="44">
        <v>45078</v>
      </c>
      <c r="E69" s="60" t="s">
        <v>90</v>
      </c>
      <c r="F69" s="61" t="s">
        <v>107</v>
      </c>
      <c r="G69" s="93" t="s">
        <v>108</v>
      </c>
      <c r="H69" s="46"/>
      <c r="I69" s="48"/>
      <c r="J69" s="210"/>
      <c r="K69" s="63">
        <v>48097100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>
        <v>24048550</v>
      </c>
      <c r="Y69" s="20">
        <f>SUM(V69:X69)</f>
        <v>24048550</v>
      </c>
      <c r="Z69" s="19"/>
      <c r="AA69" s="19"/>
      <c r="AB69" s="19">
        <v>24048550</v>
      </c>
      <c r="AC69" s="20">
        <f>SUM(Z69:AB69)</f>
        <v>24048550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48097100</v>
      </c>
      <c r="AI69" s="21">
        <f>IF(ISERROR(AH69/J68),0,AH69/J68)</f>
        <v>0.12761439555949419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35" t="s">
        <v>79</v>
      </c>
      <c r="B70" s="236"/>
      <c r="C70" s="236"/>
      <c r="D70" s="236"/>
      <c r="E70" s="237"/>
      <c r="F70" s="235"/>
      <c r="G70" s="236"/>
      <c r="H70" s="236"/>
      <c r="I70" s="236"/>
      <c r="J70" s="66">
        <f>J68</f>
        <v>376894000</v>
      </c>
      <c r="K70" s="66">
        <f>SUM(K69:K69)</f>
        <v>48097100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01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24048550</v>
      </c>
      <c r="Y70" s="66">
        <f t="shared" si="15"/>
        <v>24048550</v>
      </c>
      <c r="Z70" s="66">
        <f t="shared" si="15"/>
        <v>0</v>
      </c>
      <c r="AA70" s="66">
        <f t="shared" si="15"/>
        <v>0</v>
      </c>
      <c r="AB70" s="66">
        <f t="shared" si="15"/>
        <v>24048550</v>
      </c>
      <c r="AC70" s="66">
        <f t="shared" si="15"/>
        <v>24048550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48097100</v>
      </c>
      <c r="AI70" s="69">
        <f>IF(ISERROR(AH70/J70),0,AH70/J70)</f>
        <v>0.12761439555949419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>
      <c r="A71" s="232" t="str">
        <f>"TOTAL ASIG."&amp;" "&amp;$A$5</f>
        <v>TOTAL ASIG. 24-02-020 "Programa de Educación Media - JUNAEB"</v>
      </c>
      <c r="B71" s="233"/>
      <c r="C71" s="233"/>
      <c r="D71" s="233"/>
      <c r="E71" s="233"/>
      <c r="F71" s="233"/>
      <c r="G71" s="233"/>
      <c r="H71" s="233"/>
      <c r="I71" s="234"/>
      <c r="J71" s="27">
        <f>SUM(J11,J15,J19,J23,J27,J31,J35,J39,J43,J47,J51,J55,J59,J63,J67,J70)</f>
        <v>376894000</v>
      </c>
      <c r="K71" s="27">
        <f>+K11+K15+K19+K23+K27+K31+K35+K39+K43+K47+K51+K55+K67+K59+K63+K70</f>
        <v>48097100</v>
      </c>
      <c r="L71" s="199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24048550</v>
      </c>
      <c r="Y71" s="27">
        <f t="shared" si="16"/>
        <v>24048550</v>
      </c>
      <c r="Z71" s="27">
        <f t="shared" si="16"/>
        <v>0</v>
      </c>
      <c r="AA71" s="27">
        <f t="shared" si="16"/>
        <v>0</v>
      </c>
      <c r="AB71" s="27">
        <f t="shared" si="16"/>
        <v>24048550</v>
      </c>
      <c r="AC71" s="27">
        <f t="shared" si="16"/>
        <v>24048550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48097100</v>
      </c>
      <c r="AI71" s="30">
        <f>IF(ISERROR(AH71/J71),0,AH71/J71)</f>
        <v>0.12761439555949419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A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A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A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 xr3:uid="{FF0BDA26-1AD6-5648-BD9A-E01AA4DDCA7C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'24-02-020 Ind. JUNAEB EM '!A5:U5</f>
        <v>24-02-020 "Programa de Educación Media - JUNAEB"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+'24-02-020 Ind. JUNAEB EM '!J11</f>
        <v>0</v>
      </c>
      <c r="C8" s="55">
        <f>+'24-02-020 Ind. JUNAEB EM '!K11</f>
        <v>0</v>
      </c>
      <c r="D8" s="55">
        <f>+'24-02-020 Ind. JUNAEB EM '!M11</f>
        <v>0</v>
      </c>
      <c r="E8" s="55">
        <f>+'24-02-020 Ind. JUNAEB EM '!N11</f>
        <v>0</v>
      </c>
      <c r="F8" s="55">
        <f>+'24-02-020 Ind. JUNAEB EM '!O11</f>
        <v>0</v>
      </c>
      <c r="G8" s="55">
        <f>+'24-02-020 Ind. JUNAEB EM '!R11</f>
        <v>0</v>
      </c>
      <c r="H8" s="55">
        <f>+'24-02-020 Ind. JUNAEB EM '!S11</f>
        <v>0</v>
      </c>
      <c r="I8" s="55">
        <f>+'24-02-020 Ind. JUNAEB EM '!T11</f>
        <v>0</v>
      </c>
      <c r="J8" s="55">
        <f>+'24-02-020 Ind. JUNAEB EM '!U11</f>
        <v>0</v>
      </c>
      <c r="K8" s="55">
        <f>+'24-02-020 Ind. JUNAEB EM '!V11</f>
        <v>0</v>
      </c>
      <c r="L8" s="55">
        <f>+'24-02-020 Ind. JUNAEB EM '!W11</f>
        <v>0</v>
      </c>
      <c r="M8" s="55">
        <f>+'24-02-020 Ind. JUNAEB EM '!X11</f>
        <v>0</v>
      </c>
      <c r="N8" s="55">
        <f>+'24-02-020 Ind. JUNAEB EM '!Y11</f>
        <v>0</v>
      </c>
      <c r="O8" s="55">
        <f>+'24-02-020 Ind. JUNAEB EM '!Z11</f>
        <v>0</v>
      </c>
      <c r="P8" s="55">
        <f>+'24-02-020 Ind. JUNAEB EM '!AA11</f>
        <v>0</v>
      </c>
      <c r="Q8" s="55">
        <f>+'24-02-020 Ind. JUNAEB EM '!AB11</f>
        <v>0</v>
      </c>
      <c r="R8" s="55">
        <f>+'24-02-020 Ind. JUNAEB EM '!AC11</f>
        <v>0</v>
      </c>
      <c r="S8" s="55">
        <f>+'24-02-020 Ind. JUNAEB EM '!AD11</f>
        <v>0</v>
      </c>
      <c r="T8" s="55">
        <f>+'24-02-020 Ind. JUNAEB EM '!AE11</f>
        <v>0</v>
      </c>
      <c r="U8" s="55">
        <f>+'24-02-020 Ind. JUNAEB EM '!AF11</f>
        <v>0</v>
      </c>
      <c r="V8" s="55">
        <f>+'24-02-020 Ind. JUNAEB EM '!AG11</f>
        <v>0</v>
      </c>
      <c r="W8" s="55">
        <f>+'24-02-020 Ind. JUNAEB EM '!AH11</f>
        <v>0</v>
      </c>
      <c r="X8" s="78">
        <f>+'24-02-020 Ind. JUNAEB EM '!AI11</f>
        <v>0</v>
      </c>
      <c r="Y8" s="78">
        <f>+'24-02-020 Ind. JUNAEB EM '!AJ11</f>
        <v>0</v>
      </c>
    </row>
    <row r="9" spans="1:25" ht="24.75" customHeight="1">
      <c r="A9" s="77" t="s">
        <v>48</v>
      </c>
      <c r="B9" s="55">
        <f>+'24-02-020 Ind. JUNAEB EM '!J15</f>
        <v>0</v>
      </c>
      <c r="C9" s="55">
        <f>+'24-02-020 Ind. JUNAEB EM '!K15</f>
        <v>0</v>
      </c>
      <c r="D9" s="55">
        <f>+'24-02-020 Ind. JUNAEB EM '!M15</f>
        <v>0</v>
      </c>
      <c r="E9" s="55">
        <f>+'24-02-020 Ind. JUNAEB EM '!N15</f>
        <v>0</v>
      </c>
      <c r="F9" s="55">
        <f>+'24-02-020 Ind. JUNAEB EM '!O15</f>
        <v>0</v>
      </c>
      <c r="G9" s="55">
        <f>+'24-02-020 Ind. JUNAEB EM '!R15</f>
        <v>0</v>
      </c>
      <c r="H9" s="55">
        <f>+'24-02-020 Ind. JUNAEB EM '!S15</f>
        <v>0</v>
      </c>
      <c r="I9" s="55">
        <f>+'24-02-020 Ind. JUNAEB EM '!T15</f>
        <v>0</v>
      </c>
      <c r="J9" s="55">
        <f>+'24-02-020 Ind. JUNAEB EM '!U15</f>
        <v>0</v>
      </c>
      <c r="K9" s="55">
        <f>+'24-02-020 Ind. JUNAEB EM '!V15</f>
        <v>0</v>
      </c>
      <c r="L9" s="55">
        <f>+'24-02-020 Ind. JUNAEB EM '!W15</f>
        <v>0</v>
      </c>
      <c r="M9" s="55">
        <f>+'24-02-020 Ind. JUNAEB EM '!X15</f>
        <v>0</v>
      </c>
      <c r="N9" s="55">
        <f>+'24-02-020 Ind. JUNAEB EM '!Y15</f>
        <v>0</v>
      </c>
      <c r="O9" s="55">
        <f>+'24-02-020 Ind. JUNAEB EM '!Z15</f>
        <v>0</v>
      </c>
      <c r="P9" s="55">
        <f>+'24-02-020 Ind. JUNAEB EM '!AA15</f>
        <v>0</v>
      </c>
      <c r="Q9" s="55">
        <f>+'24-02-020 Ind. JUNAEB EM '!AB15</f>
        <v>0</v>
      </c>
      <c r="R9" s="55">
        <f>+'24-02-020 Ind. JUNAEB EM '!AC15</f>
        <v>0</v>
      </c>
      <c r="S9" s="55">
        <f>+'24-02-020 Ind. JUNAEB EM '!AD15</f>
        <v>0</v>
      </c>
      <c r="T9" s="55">
        <f>+'24-02-020 Ind. JUNAEB EM '!AE15</f>
        <v>0</v>
      </c>
      <c r="U9" s="55">
        <f>+'24-02-020 Ind. JUNAEB EM '!AF15</f>
        <v>0</v>
      </c>
      <c r="V9" s="55">
        <f>+'24-02-020 Ind. JUNAEB EM '!AG15</f>
        <v>0</v>
      </c>
      <c r="W9" s="55">
        <f>+'24-02-020 Ind. JUNAEB EM '!AH15</f>
        <v>0</v>
      </c>
      <c r="X9" s="78">
        <f>+'24-02-020 Ind. JUNAEB EM '!AI15</f>
        <v>0</v>
      </c>
      <c r="Y9" s="78">
        <f>+'24-02-020 Ind. JUNAEB EM '!AJ15</f>
        <v>0</v>
      </c>
    </row>
    <row r="10" spans="1:25" ht="24.75" customHeight="1">
      <c r="A10" s="77" t="s">
        <v>50</v>
      </c>
      <c r="B10" s="55">
        <f>+'24-02-020 Ind. JUNAEB EM '!J19</f>
        <v>0</v>
      </c>
      <c r="C10" s="55">
        <f>+'24-02-020 Ind. JUNAEB EM '!K19</f>
        <v>0</v>
      </c>
      <c r="D10" s="55">
        <f>+'24-02-020 Ind. JUNAEB EM '!M19</f>
        <v>0</v>
      </c>
      <c r="E10" s="55">
        <f>+'24-02-020 Ind. JUNAEB EM '!N19</f>
        <v>0</v>
      </c>
      <c r="F10" s="55">
        <f>+'24-02-020 Ind. JUNAEB EM '!O19</f>
        <v>0</v>
      </c>
      <c r="G10" s="55">
        <f>+'24-02-020 Ind. JUNAEB EM '!R19</f>
        <v>0</v>
      </c>
      <c r="H10" s="55">
        <f>+'24-02-020 Ind. JUNAEB EM '!S19</f>
        <v>0</v>
      </c>
      <c r="I10" s="55">
        <f>+'24-02-020 Ind. JUNAEB EM '!T19</f>
        <v>0</v>
      </c>
      <c r="J10" s="55">
        <f>+'24-02-020 Ind. JUNAEB EM '!U19</f>
        <v>0</v>
      </c>
      <c r="K10" s="55">
        <f>+'24-02-020 Ind. JUNAEB EM '!V19</f>
        <v>0</v>
      </c>
      <c r="L10" s="55">
        <f>+'24-02-020 Ind. JUNAEB EM '!W19</f>
        <v>0</v>
      </c>
      <c r="M10" s="55">
        <f>+'24-02-020 Ind. JUNAEB EM '!X19</f>
        <v>0</v>
      </c>
      <c r="N10" s="55">
        <f>+'24-02-020 Ind. JUNAEB EM '!Y19</f>
        <v>0</v>
      </c>
      <c r="O10" s="55">
        <f>+'24-02-020 Ind. JUNAEB EM '!Z19</f>
        <v>0</v>
      </c>
      <c r="P10" s="55">
        <f>+'24-02-020 Ind. JUNAEB EM '!AA19</f>
        <v>0</v>
      </c>
      <c r="Q10" s="55">
        <f>+'24-02-020 Ind. JUNAEB EM '!AB19</f>
        <v>0</v>
      </c>
      <c r="R10" s="55">
        <f>+'24-02-020 Ind. JUNAEB EM '!AC19</f>
        <v>0</v>
      </c>
      <c r="S10" s="55">
        <f>+'24-02-020 Ind. JUNAEB EM '!AD19</f>
        <v>0</v>
      </c>
      <c r="T10" s="55">
        <f>+'24-02-020 Ind. JUNAEB EM '!AE19</f>
        <v>0</v>
      </c>
      <c r="U10" s="55">
        <f>+'24-02-020 Ind. JUNAEB EM '!AF19</f>
        <v>0</v>
      </c>
      <c r="V10" s="55">
        <f>+'24-02-020 Ind. JUNAEB EM '!AG19</f>
        <v>0</v>
      </c>
      <c r="W10" s="55">
        <f>+'24-02-020 Ind. JUNAEB EM '!AH19</f>
        <v>0</v>
      </c>
      <c r="X10" s="78">
        <f>+'24-02-020 Ind. JUNAEB EM '!AI19</f>
        <v>0</v>
      </c>
      <c r="Y10" s="78">
        <f>+'24-02-020 Ind. JUNAEB EM '!AJ19</f>
        <v>0</v>
      </c>
    </row>
    <row r="11" spans="1:25" ht="24.75" customHeight="1">
      <c r="A11" s="77" t="s">
        <v>52</v>
      </c>
      <c r="B11" s="55">
        <f>+'24-02-020 Ind. JUNAEB EM '!J23</f>
        <v>0</v>
      </c>
      <c r="C11" s="55">
        <f>+'24-02-020 Ind. JUNAEB EM '!K23</f>
        <v>0</v>
      </c>
      <c r="D11" s="55">
        <f>+'24-02-020 Ind. JUNAEB EM '!M23</f>
        <v>0</v>
      </c>
      <c r="E11" s="55">
        <f>+'24-02-020 Ind. JUNAEB EM '!N23</f>
        <v>0</v>
      </c>
      <c r="F11" s="55">
        <f>+'24-02-020 Ind. JUNAEB EM '!O23</f>
        <v>0</v>
      </c>
      <c r="G11" s="55">
        <f>+'24-02-020 Ind. JUNAEB EM '!R23</f>
        <v>0</v>
      </c>
      <c r="H11" s="55">
        <f>+'24-02-020 Ind. JUNAEB EM '!S23</f>
        <v>0</v>
      </c>
      <c r="I11" s="55">
        <f>+'24-02-020 Ind. JUNAEB EM '!T23</f>
        <v>0</v>
      </c>
      <c r="J11" s="55">
        <f>+'24-02-020 Ind. JUNAEB EM '!U23</f>
        <v>0</v>
      </c>
      <c r="K11" s="55">
        <f>+'24-02-020 Ind. JUNAEB EM '!V23</f>
        <v>0</v>
      </c>
      <c r="L11" s="55">
        <f>+'24-02-020 Ind. JUNAEB EM '!W23</f>
        <v>0</v>
      </c>
      <c r="M11" s="55">
        <f>+'24-02-020 Ind. JUNAEB EM '!X23</f>
        <v>0</v>
      </c>
      <c r="N11" s="55">
        <f>+'24-02-020 Ind. JUNAEB EM '!Y23</f>
        <v>0</v>
      </c>
      <c r="O11" s="55">
        <f>+'24-02-020 Ind. JUNAEB EM '!Z23</f>
        <v>0</v>
      </c>
      <c r="P11" s="55">
        <f>+'24-02-020 Ind. JUNAEB EM '!AA23</f>
        <v>0</v>
      </c>
      <c r="Q11" s="55">
        <f>+'24-02-020 Ind. JUNAEB EM '!AB23</f>
        <v>0</v>
      </c>
      <c r="R11" s="55">
        <f>+'24-02-020 Ind. JUNAEB EM '!AC23</f>
        <v>0</v>
      </c>
      <c r="S11" s="55">
        <f>+'24-02-020 Ind. JUNAEB EM '!AD23</f>
        <v>0</v>
      </c>
      <c r="T11" s="55">
        <f>+'24-02-020 Ind. JUNAEB EM '!AE23</f>
        <v>0</v>
      </c>
      <c r="U11" s="55">
        <f>+'24-02-020 Ind. JUNAEB EM '!AF23</f>
        <v>0</v>
      </c>
      <c r="V11" s="55">
        <f>+'24-02-020 Ind. JUNAEB EM '!AG23</f>
        <v>0</v>
      </c>
      <c r="W11" s="55">
        <f>+'24-02-020 Ind. JUNAEB EM '!AH23</f>
        <v>0</v>
      </c>
      <c r="X11" s="78">
        <f>+'24-02-020 Ind. JUNAEB EM '!AI23</f>
        <v>0</v>
      </c>
      <c r="Y11" s="78">
        <f>+'24-02-020 Ind. JUNAEB EM '!AJ23</f>
        <v>0</v>
      </c>
    </row>
    <row r="12" spans="1:25" ht="24.75" customHeight="1">
      <c r="A12" s="77" t="s">
        <v>54</v>
      </c>
      <c r="B12" s="55">
        <f>+'24-02-020 Ind. JUNAEB EM '!J27</f>
        <v>0</v>
      </c>
      <c r="C12" s="55">
        <f>+'24-02-020 Ind. JUNAEB EM '!K27</f>
        <v>0</v>
      </c>
      <c r="D12" s="55">
        <f>+'24-02-020 Ind. JUNAEB EM '!M27</f>
        <v>0</v>
      </c>
      <c r="E12" s="55">
        <f>+'24-02-020 Ind. JUNAEB EM '!N27</f>
        <v>0</v>
      </c>
      <c r="F12" s="55">
        <f>+'24-02-020 Ind. JUNAEB EM '!O27</f>
        <v>0</v>
      </c>
      <c r="G12" s="55">
        <f>+'24-02-020 Ind. JUNAEB EM '!R27</f>
        <v>0</v>
      </c>
      <c r="H12" s="55">
        <f>+'24-02-020 Ind. JUNAEB EM '!S27</f>
        <v>0</v>
      </c>
      <c r="I12" s="55">
        <f>+'24-02-020 Ind. JUNAEB EM '!T27</f>
        <v>0</v>
      </c>
      <c r="J12" s="55">
        <f>+'24-02-020 Ind. JUNAEB EM '!U27</f>
        <v>0</v>
      </c>
      <c r="K12" s="55">
        <f>+'24-02-020 Ind. JUNAEB EM '!V27</f>
        <v>0</v>
      </c>
      <c r="L12" s="55">
        <f>+'24-02-020 Ind. JUNAEB EM '!W27</f>
        <v>0</v>
      </c>
      <c r="M12" s="55">
        <f>+'24-02-020 Ind. JUNAEB EM '!X27</f>
        <v>0</v>
      </c>
      <c r="N12" s="55">
        <f>+'24-02-020 Ind. JUNAEB EM '!Y27</f>
        <v>0</v>
      </c>
      <c r="O12" s="55">
        <f>+'24-02-020 Ind. JUNAEB EM '!Z27</f>
        <v>0</v>
      </c>
      <c r="P12" s="55">
        <f>+'24-02-020 Ind. JUNAEB EM '!AA27</f>
        <v>0</v>
      </c>
      <c r="Q12" s="55">
        <f>+'24-02-020 Ind. JUNAEB EM '!AB27</f>
        <v>0</v>
      </c>
      <c r="R12" s="55">
        <f>+'24-02-020 Ind. JUNAEB EM '!AC27</f>
        <v>0</v>
      </c>
      <c r="S12" s="55">
        <f>+'24-02-020 Ind. JUNAEB EM '!AD27</f>
        <v>0</v>
      </c>
      <c r="T12" s="55">
        <f>+'24-02-020 Ind. JUNAEB EM '!AE27</f>
        <v>0</v>
      </c>
      <c r="U12" s="55">
        <f>+'24-02-020 Ind. JUNAEB EM '!AF27</f>
        <v>0</v>
      </c>
      <c r="V12" s="55">
        <f>+'24-02-020 Ind. JUNAEB EM '!AG27</f>
        <v>0</v>
      </c>
      <c r="W12" s="55">
        <f>+'24-02-020 Ind. JUNAEB EM '!AH27</f>
        <v>0</v>
      </c>
      <c r="X12" s="78">
        <f>+'24-02-020 Ind. JUNAEB EM '!AI27</f>
        <v>0</v>
      </c>
      <c r="Y12" s="78">
        <f>+'24-02-020 Ind. JUNAEB EM '!AJ27</f>
        <v>0</v>
      </c>
    </row>
    <row r="13" spans="1:25" ht="24.75" customHeight="1">
      <c r="A13" s="77" t="s">
        <v>56</v>
      </c>
      <c r="B13" s="55">
        <f>+'24-02-020 Ind. JUNAEB EM '!J31</f>
        <v>0</v>
      </c>
      <c r="C13" s="55">
        <f>+'24-02-020 Ind. JUNAEB EM '!K31</f>
        <v>0</v>
      </c>
      <c r="D13" s="55">
        <f>+'24-02-020 Ind. JUNAEB EM '!M31</f>
        <v>0</v>
      </c>
      <c r="E13" s="55">
        <f>+'24-02-020 Ind. JUNAEB EM '!N31</f>
        <v>0</v>
      </c>
      <c r="F13" s="55">
        <f>+'24-02-020 Ind. JUNAEB EM '!O31</f>
        <v>0</v>
      </c>
      <c r="G13" s="55">
        <f>+'24-02-020 Ind. JUNAEB EM '!R31</f>
        <v>0</v>
      </c>
      <c r="H13" s="55">
        <f>+'24-02-020 Ind. JUNAEB EM '!S31</f>
        <v>0</v>
      </c>
      <c r="I13" s="55">
        <f>+'24-02-020 Ind. JUNAEB EM '!T31</f>
        <v>0</v>
      </c>
      <c r="J13" s="55">
        <f>+'24-02-020 Ind. JUNAEB EM '!U31</f>
        <v>0</v>
      </c>
      <c r="K13" s="55">
        <f>+'24-02-020 Ind. JUNAEB EM '!V31</f>
        <v>0</v>
      </c>
      <c r="L13" s="55">
        <f>+'24-02-020 Ind. JUNAEB EM '!W31</f>
        <v>0</v>
      </c>
      <c r="M13" s="55">
        <f>+'24-02-020 Ind. JUNAEB EM '!X31</f>
        <v>0</v>
      </c>
      <c r="N13" s="55">
        <f>+'24-02-020 Ind. JUNAEB EM '!Y31</f>
        <v>0</v>
      </c>
      <c r="O13" s="55">
        <f>+'24-02-020 Ind. JUNAEB EM '!Z31</f>
        <v>0</v>
      </c>
      <c r="P13" s="55">
        <f>+'24-02-020 Ind. JUNAEB EM '!AA31</f>
        <v>0</v>
      </c>
      <c r="Q13" s="55">
        <f>+'24-02-020 Ind. JUNAEB EM '!AB31</f>
        <v>0</v>
      </c>
      <c r="R13" s="55">
        <f>+'24-02-020 Ind. JUNAEB EM '!AC31</f>
        <v>0</v>
      </c>
      <c r="S13" s="55">
        <f>+'24-02-020 Ind. JUNAEB EM '!AD31</f>
        <v>0</v>
      </c>
      <c r="T13" s="55">
        <f>+'24-02-020 Ind. JUNAEB EM '!AE31</f>
        <v>0</v>
      </c>
      <c r="U13" s="55">
        <f>+'24-02-020 Ind. JUNAEB EM '!AF31</f>
        <v>0</v>
      </c>
      <c r="V13" s="55">
        <f>+'24-02-020 Ind. JUNAEB EM '!AG31</f>
        <v>0</v>
      </c>
      <c r="W13" s="55">
        <f>+'24-02-020 Ind. JUNAEB EM '!AH31</f>
        <v>0</v>
      </c>
      <c r="X13" s="78">
        <f>+'24-02-020 Ind. JUNAEB EM '!AI31</f>
        <v>0</v>
      </c>
      <c r="Y13" s="78">
        <f>+'24-02-020 Ind. JUNAEB EM '!AJ31</f>
        <v>0</v>
      </c>
    </row>
    <row r="14" spans="1:25" ht="24.75" customHeight="1">
      <c r="A14" s="77" t="s">
        <v>58</v>
      </c>
      <c r="B14" s="55">
        <f>+'24-02-020 Ind. JUNAEB EM '!J35</f>
        <v>0</v>
      </c>
      <c r="C14" s="55">
        <f>+'24-02-020 Ind. JUNAEB EM '!K35</f>
        <v>0</v>
      </c>
      <c r="D14" s="55">
        <f>+'24-02-020 Ind. JUNAEB EM '!M35</f>
        <v>0</v>
      </c>
      <c r="E14" s="55">
        <f>+'24-02-020 Ind. JUNAEB EM '!N35</f>
        <v>0</v>
      </c>
      <c r="F14" s="55">
        <f>+'24-02-020 Ind. JUNAEB EM '!O35</f>
        <v>0</v>
      </c>
      <c r="G14" s="55">
        <f>+'24-02-020 Ind. JUNAEB EM '!R35</f>
        <v>0</v>
      </c>
      <c r="H14" s="55">
        <f>+'24-02-020 Ind. JUNAEB EM '!S35</f>
        <v>0</v>
      </c>
      <c r="I14" s="55">
        <f>+'24-02-020 Ind. JUNAEB EM '!T35</f>
        <v>0</v>
      </c>
      <c r="J14" s="55">
        <f>+'24-02-020 Ind. JUNAEB EM '!U35</f>
        <v>0</v>
      </c>
      <c r="K14" s="55">
        <f>+'24-02-020 Ind. JUNAEB EM '!V35</f>
        <v>0</v>
      </c>
      <c r="L14" s="55">
        <f>+'24-02-020 Ind. JUNAEB EM '!W35</f>
        <v>0</v>
      </c>
      <c r="M14" s="55">
        <f>+'24-02-020 Ind. JUNAEB EM '!X35</f>
        <v>0</v>
      </c>
      <c r="N14" s="55">
        <f>+'24-02-020 Ind. JUNAEB EM '!Y35</f>
        <v>0</v>
      </c>
      <c r="O14" s="55">
        <f>+'24-02-020 Ind. JUNAEB EM '!Z35</f>
        <v>0</v>
      </c>
      <c r="P14" s="55">
        <f>+'24-02-020 Ind. JUNAEB EM '!AA35</f>
        <v>0</v>
      </c>
      <c r="Q14" s="55">
        <f>+'24-02-020 Ind. JUNAEB EM '!AB35</f>
        <v>0</v>
      </c>
      <c r="R14" s="55">
        <f>+'24-02-020 Ind. JUNAEB EM '!AC35</f>
        <v>0</v>
      </c>
      <c r="S14" s="55">
        <f>+'24-02-020 Ind. JUNAEB EM '!AD35</f>
        <v>0</v>
      </c>
      <c r="T14" s="55">
        <f>+'24-02-020 Ind. JUNAEB EM '!AE35</f>
        <v>0</v>
      </c>
      <c r="U14" s="55">
        <f>+'24-02-020 Ind. JUNAEB EM '!AF35</f>
        <v>0</v>
      </c>
      <c r="V14" s="55">
        <f>+'24-02-020 Ind. JUNAEB EM '!AG35</f>
        <v>0</v>
      </c>
      <c r="W14" s="55">
        <f>+'24-02-020 Ind. JUNAEB EM '!AH35</f>
        <v>0</v>
      </c>
      <c r="X14" s="78">
        <f>+'24-02-020 Ind. JUNAEB EM '!AI35</f>
        <v>0</v>
      </c>
      <c r="Y14" s="78">
        <f>+'24-02-020 Ind. JUNAEB EM '!AJ35</f>
        <v>0</v>
      </c>
    </row>
    <row r="15" spans="1:25" ht="24.75" customHeight="1">
      <c r="A15" s="77" t="s">
        <v>60</v>
      </c>
      <c r="B15" s="55">
        <f>+'24-02-020 Ind. JUNAEB EM '!J39</f>
        <v>0</v>
      </c>
      <c r="C15" s="55">
        <f>+'24-02-020 Ind. JUNAEB EM '!K39</f>
        <v>0</v>
      </c>
      <c r="D15" s="55">
        <f>+'24-02-020 Ind. JUNAEB EM '!M39</f>
        <v>0</v>
      </c>
      <c r="E15" s="55">
        <f>+'24-02-020 Ind. JUNAEB EM '!N39</f>
        <v>0</v>
      </c>
      <c r="F15" s="55">
        <f>+'24-02-020 Ind. JUNAEB EM '!O39</f>
        <v>0</v>
      </c>
      <c r="G15" s="55">
        <f>+'24-02-020 Ind. JUNAEB EM '!R39</f>
        <v>0</v>
      </c>
      <c r="H15" s="55">
        <f>+'24-02-020 Ind. JUNAEB EM '!S39</f>
        <v>0</v>
      </c>
      <c r="I15" s="55">
        <f>+'24-02-020 Ind. JUNAEB EM '!T39</f>
        <v>0</v>
      </c>
      <c r="J15" s="55">
        <f>+'24-02-020 Ind. JUNAEB EM '!U39</f>
        <v>0</v>
      </c>
      <c r="K15" s="55">
        <f>+'24-02-020 Ind. JUNAEB EM '!V39</f>
        <v>0</v>
      </c>
      <c r="L15" s="55">
        <f>+'24-02-020 Ind. JUNAEB EM '!W39</f>
        <v>0</v>
      </c>
      <c r="M15" s="55">
        <f>+'24-02-020 Ind. JUNAEB EM '!X39</f>
        <v>0</v>
      </c>
      <c r="N15" s="55">
        <f>+'24-02-020 Ind. JUNAEB EM '!Y39</f>
        <v>0</v>
      </c>
      <c r="O15" s="55">
        <f>+'24-02-020 Ind. JUNAEB EM '!Z39</f>
        <v>0</v>
      </c>
      <c r="P15" s="55">
        <f>+'24-02-020 Ind. JUNAEB EM '!AA39</f>
        <v>0</v>
      </c>
      <c r="Q15" s="55">
        <f>+'24-02-020 Ind. JUNAEB EM '!AB39</f>
        <v>0</v>
      </c>
      <c r="R15" s="55">
        <f>+'24-02-020 Ind. JUNAEB EM '!AC39</f>
        <v>0</v>
      </c>
      <c r="S15" s="55">
        <f>+'24-02-020 Ind. JUNAEB EM '!AD39</f>
        <v>0</v>
      </c>
      <c r="T15" s="55">
        <f>+'24-02-020 Ind. JUNAEB EM '!AE39</f>
        <v>0</v>
      </c>
      <c r="U15" s="55">
        <f>+'24-02-020 Ind. JUNAEB EM '!AF39</f>
        <v>0</v>
      </c>
      <c r="V15" s="55">
        <f>+'24-02-020 Ind. JUNAEB EM '!AG39</f>
        <v>0</v>
      </c>
      <c r="W15" s="55">
        <f>+'24-02-020 Ind. JUNAEB EM '!AH39</f>
        <v>0</v>
      </c>
      <c r="X15" s="78">
        <f>+'24-02-020 Ind. JUNAEB EM '!AI39</f>
        <v>0</v>
      </c>
      <c r="Y15" s="78">
        <f>+'24-02-020 Ind. JUNAEB EM '!AJ39</f>
        <v>0</v>
      </c>
    </row>
    <row r="16" spans="1:25" ht="24.75" customHeight="1">
      <c r="A16" s="77" t="s">
        <v>62</v>
      </c>
      <c r="B16" s="55">
        <f>+'24-02-020 Ind. JUNAEB EM '!J43</f>
        <v>0</v>
      </c>
      <c r="C16" s="55">
        <f>+'24-02-020 Ind. JUNAEB EM '!K43</f>
        <v>0</v>
      </c>
      <c r="D16" s="55">
        <f>+'24-02-020 Ind. JUNAEB EM '!M43</f>
        <v>0</v>
      </c>
      <c r="E16" s="55">
        <f>+'24-02-020 Ind. JUNAEB EM '!N43</f>
        <v>0</v>
      </c>
      <c r="F16" s="55">
        <f>+'24-02-020 Ind. JUNAEB EM '!O43</f>
        <v>0</v>
      </c>
      <c r="G16" s="55">
        <f>+'24-02-020 Ind. JUNAEB EM '!R43</f>
        <v>0</v>
      </c>
      <c r="H16" s="55">
        <f>+'24-02-020 Ind. JUNAEB EM '!S43</f>
        <v>0</v>
      </c>
      <c r="I16" s="55">
        <f>+'24-02-020 Ind. JUNAEB EM '!T43</f>
        <v>0</v>
      </c>
      <c r="J16" s="55">
        <f>+'24-02-020 Ind. JUNAEB EM '!U43</f>
        <v>0</v>
      </c>
      <c r="K16" s="55">
        <f>+'24-02-020 Ind. JUNAEB EM '!V43</f>
        <v>0</v>
      </c>
      <c r="L16" s="55">
        <f>+'24-02-020 Ind. JUNAEB EM '!W43</f>
        <v>0</v>
      </c>
      <c r="M16" s="55">
        <f>+'24-02-020 Ind. JUNAEB EM '!X43</f>
        <v>0</v>
      </c>
      <c r="N16" s="55">
        <f>+'24-02-020 Ind. JUNAEB EM '!Y43</f>
        <v>0</v>
      </c>
      <c r="O16" s="55">
        <f>+'24-02-020 Ind. JUNAEB EM '!Z43</f>
        <v>0</v>
      </c>
      <c r="P16" s="55">
        <f>+'24-02-020 Ind. JUNAEB EM '!AA43</f>
        <v>0</v>
      </c>
      <c r="Q16" s="55">
        <f>+'24-02-020 Ind. JUNAEB EM '!AB43</f>
        <v>0</v>
      </c>
      <c r="R16" s="55">
        <f>+'24-02-020 Ind. JUNAEB EM '!AC43</f>
        <v>0</v>
      </c>
      <c r="S16" s="55">
        <f>+'24-02-020 Ind. JUNAEB EM '!AD43</f>
        <v>0</v>
      </c>
      <c r="T16" s="55">
        <f>+'24-02-020 Ind. JUNAEB EM '!AE43</f>
        <v>0</v>
      </c>
      <c r="U16" s="55">
        <f>+'24-02-020 Ind. JUNAEB EM '!AF43</f>
        <v>0</v>
      </c>
      <c r="V16" s="55">
        <f>+'24-02-020 Ind. JUNAEB EM '!AG43</f>
        <v>0</v>
      </c>
      <c r="W16" s="55">
        <f>+'24-02-020 Ind. JUNAEB EM '!AH43</f>
        <v>0</v>
      </c>
      <c r="X16" s="78">
        <f>+'24-02-020 Ind. JUNAEB EM '!AI43</f>
        <v>0</v>
      </c>
      <c r="Y16" s="78">
        <f>+'24-02-020 Ind. JUNAEB EM '!AJ43</f>
        <v>0</v>
      </c>
    </row>
    <row r="17" spans="1:25" ht="24.75" customHeight="1">
      <c r="A17" s="77" t="s">
        <v>64</v>
      </c>
      <c r="B17" s="55">
        <f>+'24-02-020 Ind. JUNAEB EM '!J47</f>
        <v>0</v>
      </c>
      <c r="C17" s="55">
        <f>+'24-02-020 Ind. JUNAEB EM '!K47</f>
        <v>0</v>
      </c>
      <c r="D17" s="55">
        <f>+'24-02-020 Ind. JUNAEB EM '!M47</f>
        <v>0</v>
      </c>
      <c r="E17" s="55">
        <f>+'24-02-020 Ind. JUNAEB EM '!N47</f>
        <v>0</v>
      </c>
      <c r="F17" s="55">
        <f>+'24-02-020 Ind. JUNAEB EM '!O47</f>
        <v>0</v>
      </c>
      <c r="G17" s="55">
        <f>+'24-02-020 Ind. JUNAEB EM '!R47</f>
        <v>0</v>
      </c>
      <c r="H17" s="55">
        <f>+'24-02-020 Ind. JUNAEB EM '!S47</f>
        <v>0</v>
      </c>
      <c r="I17" s="55">
        <f>+'24-02-020 Ind. JUNAEB EM '!T47</f>
        <v>0</v>
      </c>
      <c r="J17" s="55">
        <f>+'24-02-020 Ind. JUNAEB EM '!U47</f>
        <v>0</v>
      </c>
      <c r="K17" s="55">
        <f>+'24-02-020 Ind. JUNAEB EM '!V47</f>
        <v>0</v>
      </c>
      <c r="L17" s="55">
        <f>+'24-02-020 Ind. JUNAEB EM '!W47</f>
        <v>0</v>
      </c>
      <c r="M17" s="55">
        <f>+'24-02-020 Ind. JUNAEB EM '!X47</f>
        <v>0</v>
      </c>
      <c r="N17" s="55">
        <f>+'24-02-020 Ind. JUNAEB EM '!Y47</f>
        <v>0</v>
      </c>
      <c r="O17" s="55">
        <f>+'24-02-020 Ind. JUNAEB EM '!Z47</f>
        <v>0</v>
      </c>
      <c r="P17" s="55">
        <f>+'24-02-020 Ind. JUNAEB EM '!AA47</f>
        <v>0</v>
      </c>
      <c r="Q17" s="55">
        <f>+'24-02-020 Ind. JUNAEB EM '!AB47</f>
        <v>0</v>
      </c>
      <c r="R17" s="55">
        <f>+'24-02-020 Ind. JUNAEB EM '!AC47</f>
        <v>0</v>
      </c>
      <c r="S17" s="55">
        <f>+'24-02-020 Ind. JUNAEB EM '!AD47</f>
        <v>0</v>
      </c>
      <c r="T17" s="55">
        <f>+'24-02-020 Ind. JUNAEB EM '!AE47</f>
        <v>0</v>
      </c>
      <c r="U17" s="55">
        <f>+'24-02-020 Ind. JUNAEB EM '!AF47</f>
        <v>0</v>
      </c>
      <c r="V17" s="55">
        <f>+'24-02-020 Ind. JUNAEB EM '!AG47</f>
        <v>0</v>
      </c>
      <c r="W17" s="55">
        <f>+'24-02-020 Ind. JUNAEB EM '!AH47</f>
        <v>0</v>
      </c>
      <c r="X17" s="78">
        <f>+'24-02-020 Ind. JUNAEB EM '!AI47</f>
        <v>0</v>
      </c>
      <c r="Y17" s="78">
        <f>+'24-02-020 Ind. JUNAEB EM '!AJ44</f>
        <v>0</v>
      </c>
    </row>
    <row r="18" spans="1:25" ht="24.75" customHeight="1">
      <c r="A18" s="77" t="s">
        <v>66</v>
      </c>
      <c r="B18" s="55">
        <f>+'24-02-020 Ind. JUNAEB EM '!J51</f>
        <v>0</v>
      </c>
      <c r="C18" s="55">
        <f>+'24-02-020 Ind. JUNAEB EM '!K51</f>
        <v>0</v>
      </c>
      <c r="D18" s="55">
        <f>+'24-02-020 Ind. JUNAEB EM '!M51</f>
        <v>0</v>
      </c>
      <c r="E18" s="55">
        <f>+'24-02-020 Ind. JUNAEB EM '!N51</f>
        <v>0</v>
      </c>
      <c r="F18" s="55">
        <f>+'24-02-020 Ind. JUNAEB EM '!O51</f>
        <v>0</v>
      </c>
      <c r="G18" s="55">
        <f>+'24-02-020 Ind. JUNAEB EM '!R51</f>
        <v>0</v>
      </c>
      <c r="H18" s="55">
        <f>+'24-02-020 Ind. JUNAEB EM '!S51</f>
        <v>0</v>
      </c>
      <c r="I18" s="55">
        <f>+'24-02-020 Ind. JUNAEB EM '!T51</f>
        <v>0</v>
      </c>
      <c r="J18" s="55">
        <f>+'24-02-020 Ind. JUNAEB EM '!U51</f>
        <v>0</v>
      </c>
      <c r="K18" s="55">
        <f>+'24-02-020 Ind. JUNAEB EM '!V51</f>
        <v>0</v>
      </c>
      <c r="L18" s="55">
        <f>+'24-02-020 Ind. JUNAEB EM '!W51</f>
        <v>0</v>
      </c>
      <c r="M18" s="55">
        <f>+'24-02-020 Ind. JUNAEB EM '!X51</f>
        <v>0</v>
      </c>
      <c r="N18" s="55">
        <f>+'24-02-020 Ind. JUNAEB EM '!Y51</f>
        <v>0</v>
      </c>
      <c r="O18" s="55">
        <f>+'24-02-020 Ind. JUNAEB EM '!Z51</f>
        <v>0</v>
      </c>
      <c r="P18" s="55">
        <f>+'24-02-020 Ind. JUNAEB EM '!AA51</f>
        <v>0</v>
      </c>
      <c r="Q18" s="55">
        <f>+'24-02-020 Ind. JUNAEB EM '!AB51</f>
        <v>0</v>
      </c>
      <c r="R18" s="55">
        <f>+'24-02-020 Ind. JUNAEB EM '!AC51</f>
        <v>0</v>
      </c>
      <c r="S18" s="55">
        <f>+'24-02-020 Ind. JUNAEB EM '!AD51</f>
        <v>0</v>
      </c>
      <c r="T18" s="55">
        <f>+'24-02-020 Ind. JUNAEB EM '!AE51</f>
        <v>0</v>
      </c>
      <c r="U18" s="55">
        <f>+'24-02-020 Ind. JUNAEB EM '!AF51</f>
        <v>0</v>
      </c>
      <c r="V18" s="55">
        <f>+'24-02-020 Ind. JUNAEB EM '!AG51</f>
        <v>0</v>
      </c>
      <c r="W18" s="55">
        <f>+'24-02-020 Ind. JUNAEB EM '!AH51</f>
        <v>0</v>
      </c>
      <c r="X18" s="78">
        <f>+'24-02-020 Ind. JUNAEB EM '!AI51</f>
        <v>0</v>
      </c>
      <c r="Y18" s="78">
        <f>+'24-02-020 Ind. JUNAEB EM '!AJ51</f>
        <v>0</v>
      </c>
    </row>
    <row r="19" spans="1:25" ht="24.75" customHeight="1">
      <c r="A19" s="77" t="s">
        <v>68</v>
      </c>
      <c r="B19" s="55">
        <f>+'24-02-020 Ind. JUNAEB EM '!J55</f>
        <v>0</v>
      </c>
      <c r="C19" s="55">
        <f>+'24-02-020 Ind. JUNAEB EM '!K55</f>
        <v>0</v>
      </c>
      <c r="D19" s="55">
        <f>+'24-02-020 Ind. JUNAEB EM '!M55</f>
        <v>0</v>
      </c>
      <c r="E19" s="55">
        <f>+'24-02-020 Ind. JUNAEB EM '!N55</f>
        <v>0</v>
      </c>
      <c r="F19" s="55">
        <f>+'24-02-020 Ind. JUNAEB EM '!O55</f>
        <v>0</v>
      </c>
      <c r="G19" s="55">
        <f>+'24-02-020 Ind. JUNAEB EM '!R55</f>
        <v>0</v>
      </c>
      <c r="H19" s="55">
        <f>+'24-02-020 Ind. JUNAEB EM '!S55</f>
        <v>0</v>
      </c>
      <c r="I19" s="55">
        <f>+'24-02-020 Ind. JUNAEB EM '!T55</f>
        <v>0</v>
      </c>
      <c r="J19" s="55">
        <f>+'24-02-020 Ind. JUNAEB EM '!U55</f>
        <v>0</v>
      </c>
      <c r="K19" s="55">
        <f>+'24-02-020 Ind. JUNAEB EM '!V55</f>
        <v>0</v>
      </c>
      <c r="L19" s="55">
        <f>+'24-02-020 Ind. JUNAEB EM '!W55</f>
        <v>0</v>
      </c>
      <c r="M19" s="55">
        <f>+'24-02-020 Ind. JUNAEB EM '!X55</f>
        <v>0</v>
      </c>
      <c r="N19" s="55">
        <f>+'24-02-020 Ind. JUNAEB EM '!Y55</f>
        <v>0</v>
      </c>
      <c r="O19" s="55">
        <f>+'24-02-020 Ind. JUNAEB EM '!Z55</f>
        <v>0</v>
      </c>
      <c r="P19" s="55">
        <f>+'24-02-020 Ind. JUNAEB EM '!AA55</f>
        <v>0</v>
      </c>
      <c r="Q19" s="55">
        <f>+'24-02-020 Ind. JUNAEB EM '!AB55</f>
        <v>0</v>
      </c>
      <c r="R19" s="55">
        <f>+'24-02-020 Ind. JUNAEB EM '!AC55</f>
        <v>0</v>
      </c>
      <c r="S19" s="55">
        <f>+'24-02-020 Ind. JUNAEB EM '!AD55</f>
        <v>0</v>
      </c>
      <c r="T19" s="55">
        <f>+'24-02-020 Ind. JUNAEB EM '!AE55</f>
        <v>0</v>
      </c>
      <c r="U19" s="55">
        <f>+'24-02-020 Ind. JUNAEB EM '!AF55</f>
        <v>0</v>
      </c>
      <c r="V19" s="55">
        <f>+'24-02-020 Ind. JUNAEB EM '!AG55</f>
        <v>0</v>
      </c>
      <c r="W19" s="55">
        <f>+'24-02-020 Ind. JUNAEB EM '!AH55</f>
        <v>0</v>
      </c>
      <c r="X19" s="78">
        <f>+'24-02-020 Ind. JUNAEB EM '!AI55</f>
        <v>0</v>
      </c>
      <c r="Y19" s="78">
        <f>+'24-02-020 Ind. JUNAEB EM '!AJ55</f>
        <v>0</v>
      </c>
    </row>
    <row r="20" spans="1:25" ht="24.75" customHeight="1">
      <c r="A20" s="79" t="s">
        <v>70</v>
      </c>
      <c r="B20" s="55">
        <f>+'24-02-020 Ind. JUNAEB EM '!J59</f>
        <v>0</v>
      </c>
      <c r="C20" s="55">
        <f>+'24-02-020 Ind. JUNAEB EM '!K59</f>
        <v>0</v>
      </c>
      <c r="D20" s="55">
        <f>+'24-02-020 Ind. JUNAEB EM '!M59</f>
        <v>0</v>
      </c>
      <c r="E20" s="55">
        <f>+'24-02-020 Ind. JUNAEB EM '!N59</f>
        <v>0</v>
      </c>
      <c r="F20" s="55">
        <f>+'24-02-020 Ind. JUNAEB EM '!O59</f>
        <v>0</v>
      </c>
      <c r="G20" s="55">
        <f>+'24-02-020 Ind. JUNAEB EM '!R59</f>
        <v>0</v>
      </c>
      <c r="H20" s="55">
        <f>+'24-02-020 Ind. JUNAEB EM '!S59</f>
        <v>0</v>
      </c>
      <c r="I20" s="55">
        <f>+'24-02-020 Ind. JUNAEB EM '!T59</f>
        <v>0</v>
      </c>
      <c r="J20" s="55">
        <f>+'24-02-020 Ind. JUNAEB EM '!U59</f>
        <v>0</v>
      </c>
      <c r="K20" s="55">
        <f>+'24-02-020 Ind. JUNAEB EM '!V59</f>
        <v>0</v>
      </c>
      <c r="L20" s="55">
        <f>+'24-02-020 Ind. JUNAEB EM '!W59</f>
        <v>0</v>
      </c>
      <c r="M20" s="55">
        <f>+'24-02-020 Ind. JUNAEB EM '!X59</f>
        <v>0</v>
      </c>
      <c r="N20" s="55">
        <f>+'24-02-020 Ind. JUNAEB EM '!Y59</f>
        <v>0</v>
      </c>
      <c r="O20" s="55">
        <f>+'24-02-020 Ind. JUNAEB EM '!Z59</f>
        <v>0</v>
      </c>
      <c r="P20" s="55">
        <f>+'24-02-020 Ind. JUNAEB EM '!AA59</f>
        <v>0</v>
      </c>
      <c r="Q20" s="55">
        <f>+'24-02-020 Ind. JUNAEB EM '!AB59</f>
        <v>0</v>
      </c>
      <c r="R20" s="55">
        <f>+'24-02-020 Ind. JUNAEB EM '!AC59</f>
        <v>0</v>
      </c>
      <c r="S20" s="55">
        <f>+'24-02-020 Ind. JUNAEB EM '!AD59</f>
        <v>0</v>
      </c>
      <c r="T20" s="55">
        <f>+'24-02-020 Ind. JUNAEB EM '!AE59</f>
        <v>0</v>
      </c>
      <c r="U20" s="55">
        <f>+'24-02-020 Ind. JUNAEB EM '!AF59</f>
        <v>0</v>
      </c>
      <c r="V20" s="55">
        <f>+'24-02-020 Ind. JUNAEB EM '!AG59</f>
        <v>0</v>
      </c>
      <c r="W20" s="55">
        <f>+'24-02-020 Ind. JUNAEB EM '!AH59</f>
        <v>0</v>
      </c>
      <c r="X20" s="78">
        <f>+'24-02-020 Ind. JUNAEB EM '!AI59</f>
        <v>0</v>
      </c>
      <c r="Y20" s="78">
        <f>+'24-02-020 Ind. JUNAEB EM '!AJ59</f>
        <v>0</v>
      </c>
    </row>
    <row r="21" spans="1:25" ht="24.75" customHeight="1">
      <c r="A21" s="79" t="s">
        <v>72</v>
      </c>
      <c r="B21" s="55">
        <f>+'24-02-020 Ind. JUNAEB EM '!J63</f>
        <v>0</v>
      </c>
      <c r="C21" s="55">
        <f>+'24-02-020 Ind. JUNAEB EM '!K63</f>
        <v>0</v>
      </c>
      <c r="D21" s="55">
        <f>+'24-02-020 Ind. JUNAEB EM '!M63</f>
        <v>0</v>
      </c>
      <c r="E21" s="55">
        <f>+'24-02-020 Ind. JUNAEB EM '!N63</f>
        <v>0</v>
      </c>
      <c r="F21" s="55">
        <f>+'24-02-020 Ind. JUNAEB EM '!O63</f>
        <v>0</v>
      </c>
      <c r="G21" s="55">
        <f>+'24-02-020 Ind. JUNAEB EM '!R63</f>
        <v>0</v>
      </c>
      <c r="H21" s="55">
        <f>+'24-02-020 Ind. JUNAEB EM '!S63</f>
        <v>0</v>
      </c>
      <c r="I21" s="55">
        <f>+'24-02-020 Ind. JUNAEB EM '!T63</f>
        <v>0</v>
      </c>
      <c r="J21" s="55">
        <f>+'24-02-020 Ind. JUNAEB EM '!U63</f>
        <v>0</v>
      </c>
      <c r="K21" s="55">
        <f>+'24-02-020 Ind. JUNAEB EM '!V63</f>
        <v>0</v>
      </c>
      <c r="L21" s="55">
        <f>+'24-02-020 Ind. JUNAEB EM '!W63</f>
        <v>0</v>
      </c>
      <c r="M21" s="55">
        <f>+'24-02-020 Ind. JUNAEB EM '!X63</f>
        <v>0</v>
      </c>
      <c r="N21" s="55">
        <f>+'24-02-020 Ind. JUNAEB EM '!Y63</f>
        <v>0</v>
      </c>
      <c r="O21" s="55">
        <f>+'24-02-020 Ind. JUNAEB EM '!Z63</f>
        <v>0</v>
      </c>
      <c r="P21" s="55">
        <f>+'24-02-020 Ind. JUNAEB EM '!AA63</f>
        <v>0</v>
      </c>
      <c r="Q21" s="55">
        <f>+'24-02-020 Ind. JUNAEB EM '!AB63</f>
        <v>0</v>
      </c>
      <c r="R21" s="55">
        <f>+'24-02-020 Ind. JUNAEB EM '!AC63</f>
        <v>0</v>
      </c>
      <c r="S21" s="55">
        <f>+'24-02-020 Ind. JUNAEB EM '!AD63</f>
        <v>0</v>
      </c>
      <c r="T21" s="55">
        <f>+'24-02-020 Ind. JUNAEB EM '!AE63</f>
        <v>0</v>
      </c>
      <c r="U21" s="55">
        <f>+'24-02-020 Ind. JUNAEB EM '!AF63</f>
        <v>0</v>
      </c>
      <c r="V21" s="55">
        <f>+'24-02-020 Ind. JUNAEB EM '!AG63</f>
        <v>0</v>
      </c>
      <c r="W21" s="55">
        <f>+'24-02-020 Ind. JUNAEB EM '!AH63</f>
        <v>0</v>
      </c>
      <c r="X21" s="78">
        <f>+'24-02-020 Ind. JUNAEB EM '!AI63</f>
        <v>0</v>
      </c>
      <c r="Y21" s="78">
        <f>+'24-02-020 Ind. JUNAEB EM '!AJ63</f>
        <v>0</v>
      </c>
    </row>
    <row r="22" spans="1:25" ht="24.75" customHeight="1">
      <c r="A22" s="79" t="s">
        <v>74</v>
      </c>
      <c r="B22" s="55">
        <f>+'24-02-020 Ind. JUNAEB EM '!J67</f>
        <v>0</v>
      </c>
      <c r="C22" s="55">
        <f>+'24-02-020 Ind. JUNAEB EM '!K67</f>
        <v>0</v>
      </c>
      <c r="D22" s="55">
        <f>+'24-02-020 Ind. JUNAEB EM '!M67</f>
        <v>0</v>
      </c>
      <c r="E22" s="55">
        <f>+'24-02-020 Ind. JUNAEB EM '!N67</f>
        <v>0</v>
      </c>
      <c r="F22" s="55">
        <f>+'24-02-020 Ind. JUNAEB EM '!O67</f>
        <v>0</v>
      </c>
      <c r="G22" s="55">
        <f>+'24-02-020 Ind. JUNAEB EM '!R67</f>
        <v>0</v>
      </c>
      <c r="H22" s="55">
        <f>+'24-02-020 Ind. JUNAEB EM '!S67</f>
        <v>0</v>
      </c>
      <c r="I22" s="55">
        <f>+'24-02-020 Ind. JUNAEB EM '!T67</f>
        <v>0</v>
      </c>
      <c r="J22" s="55">
        <f>+'24-02-020 Ind. JUNAEB EM '!U67</f>
        <v>0</v>
      </c>
      <c r="K22" s="55">
        <f>+'24-02-020 Ind. JUNAEB EM '!V67</f>
        <v>0</v>
      </c>
      <c r="L22" s="55">
        <f>+'24-02-020 Ind. JUNAEB EM '!W67</f>
        <v>0</v>
      </c>
      <c r="M22" s="55">
        <f>+'24-02-020 Ind. JUNAEB EM '!X67</f>
        <v>0</v>
      </c>
      <c r="N22" s="55">
        <f>+'24-02-020 Ind. JUNAEB EM '!Y67</f>
        <v>0</v>
      </c>
      <c r="O22" s="55">
        <f>+'24-02-020 Ind. JUNAEB EM '!Z67</f>
        <v>0</v>
      </c>
      <c r="P22" s="55">
        <f>+'24-02-020 Ind. JUNAEB EM '!AA67</f>
        <v>0</v>
      </c>
      <c r="Q22" s="55">
        <f>+'24-02-020 Ind. JUNAEB EM '!AB67</f>
        <v>0</v>
      </c>
      <c r="R22" s="55">
        <f>+'24-02-020 Ind. JUNAEB EM '!AC67</f>
        <v>0</v>
      </c>
      <c r="S22" s="55">
        <f>+'24-02-020 Ind. JUNAEB EM '!AD67</f>
        <v>0</v>
      </c>
      <c r="T22" s="55">
        <f>+'24-02-020 Ind. JUNAEB EM '!AE67</f>
        <v>0</v>
      </c>
      <c r="U22" s="55">
        <f>+'24-02-020 Ind. JUNAEB EM '!AF67</f>
        <v>0</v>
      </c>
      <c r="V22" s="55">
        <f>+'24-02-020 Ind. JUNAEB EM '!AG67</f>
        <v>0</v>
      </c>
      <c r="W22" s="55">
        <f>+'24-02-020 Ind. JUNAEB EM '!AH67</f>
        <v>0</v>
      </c>
      <c r="X22" s="78">
        <f>+'24-02-020 Ind. JUNAEB EM '!AI67</f>
        <v>0</v>
      </c>
      <c r="Y22" s="78">
        <f>+'24-02-020 Ind. JUNAEB EM '!AJ67</f>
        <v>0</v>
      </c>
    </row>
    <row r="23" spans="1:25" ht="24.75" customHeight="1">
      <c r="A23" s="80" t="s">
        <v>76</v>
      </c>
      <c r="B23" s="55">
        <f>+'24-02-020 Ind. JUNAEB EM '!J70</f>
        <v>376894000</v>
      </c>
      <c r="C23" s="55">
        <f>+'24-02-020 Ind. JUNAEB EM '!K70</f>
        <v>48097100</v>
      </c>
      <c r="D23" s="55">
        <f>+'24-02-020 Ind. JUNAEB EM '!M70</f>
        <v>0</v>
      </c>
      <c r="E23" s="55">
        <f>+'24-02-020 Ind. JUNAEB EM '!N70</f>
        <v>0</v>
      </c>
      <c r="F23" s="55">
        <f>+'24-02-020 Ind. JUNAEB EM '!O70</f>
        <v>0</v>
      </c>
      <c r="G23" s="55">
        <f>+'24-02-020 Ind. JUNAEB EM '!R70</f>
        <v>0</v>
      </c>
      <c r="H23" s="55">
        <f>+'24-02-020 Ind. JUNAEB EM '!S70</f>
        <v>0</v>
      </c>
      <c r="I23" s="55">
        <f>+'24-02-020 Ind. JUNAEB EM '!T70</f>
        <v>0</v>
      </c>
      <c r="J23" s="55">
        <f>+'24-02-020 Ind. JUNAEB EM '!U70</f>
        <v>0</v>
      </c>
      <c r="K23" s="55">
        <f>+'24-02-020 Ind. JUNAEB EM '!V70</f>
        <v>0</v>
      </c>
      <c r="L23" s="55">
        <f>+'24-02-020 Ind. JUNAEB EM '!W70</f>
        <v>0</v>
      </c>
      <c r="M23" s="55">
        <f>+'24-02-020 Ind. JUNAEB EM '!X70</f>
        <v>24048550</v>
      </c>
      <c r="N23" s="55">
        <f>+'24-02-020 Ind. JUNAEB EM '!Y70</f>
        <v>24048550</v>
      </c>
      <c r="O23" s="55">
        <f>+'24-02-020 Ind. JUNAEB EM '!Z70</f>
        <v>0</v>
      </c>
      <c r="P23" s="55">
        <f>+'24-02-020 Ind. JUNAEB EM '!AA70</f>
        <v>0</v>
      </c>
      <c r="Q23" s="55">
        <f>+'24-02-020 Ind. JUNAEB EM '!AB70</f>
        <v>24048550</v>
      </c>
      <c r="R23" s="55">
        <f>+'24-02-020 Ind. JUNAEB EM '!AC70</f>
        <v>24048550</v>
      </c>
      <c r="S23" s="55">
        <f>+'24-02-020 Ind. JUNAEB EM '!AD70</f>
        <v>0</v>
      </c>
      <c r="T23" s="55">
        <f>+'24-02-020 Ind. JUNAEB EM '!AE70</f>
        <v>0</v>
      </c>
      <c r="U23" s="55">
        <f>+'24-02-020 Ind. JUNAEB EM '!AF70</f>
        <v>0</v>
      </c>
      <c r="V23" s="55">
        <f>+'24-02-020 Ind. JUNAEB EM '!AG70</f>
        <v>0</v>
      </c>
      <c r="W23" s="55">
        <f>+'24-02-020 Ind. JUNAEB EM '!AH70</f>
        <v>48097100</v>
      </c>
      <c r="X23" s="78">
        <f>+'24-02-020 Ind. JUNAEB EM '!AI70</f>
        <v>0.12761439555949419</v>
      </c>
      <c r="Y23" s="78">
        <f>+'24-02-020 Ind. JUNAEB EM '!AJ70</f>
        <v>1</v>
      </c>
    </row>
    <row r="24" spans="1:25" ht="25.5">
      <c r="A24" s="200" t="str">
        <f>"TOTAL ASIG."&amp;" "&amp;$A$5</f>
        <v>TOTAL ASIG. 24-02-020 "Programa de Educación Media - JUNAEB"</v>
      </c>
      <c r="B24" s="66">
        <f>SUM(B8:B23)</f>
        <v>376894000</v>
      </c>
      <c r="C24" s="66">
        <f t="shared" ref="C24:V24" si="0">SUM(C8:C23)</f>
        <v>48097100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24048550</v>
      </c>
      <c r="N24" s="66">
        <f t="shared" si="0"/>
        <v>24048550</v>
      </c>
      <c r="O24" s="66">
        <f t="shared" si="0"/>
        <v>0</v>
      </c>
      <c r="P24" s="66">
        <f t="shared" si="0"/>
        <v>0</v>
      </c>
      <c r="Q24" s="66">
        <f t="shared" si="0"/>
        <v>24048550</v>
      </c>
      <c r="R24" s="66">
        <f t="shared" si="0"/>
        <v>24048550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48097100</v>
      </c>
      <c r="X24" s="81">
        <f>+'24-02-020 Ind. JUNAEB EM '!AI71</f>
        <v>0.12761439555949419</v>
      </c>
      <c r="Y24" s="81">
        <f>'24-02-020 Ind. JUNAEB EM '!AJ71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91"/>
  <sheetViews>
    <sheetView topLeftCell="A17" zoomScale="110" zoomScaleNormal="110" workbookViewId="0" xr3:uid="{C67EF94B-0B3B-5838-830C-E3A509766221}">
      <selection activeCell="A35" sqref="A35:I35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0.855468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109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20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10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customHeight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209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10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11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customHeight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209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10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customHeight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209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10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customHeight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209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10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customHeight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209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10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customHeight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209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10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customHeight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209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10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209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10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209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10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customHeight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209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10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customHeight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209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10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customHeight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209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10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customHeight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>
      <c r="A60" s="254" t="s">
        <v>72</v>
      </c>
      <c r="B60" s="255"/>
      <c r="C60" s="255"/>
      <c r="D60" s="236"/>
      <c r="E60" s="237"/>
      <c r="F60" s="4"/>
      <c r="G60" s="5"/>
      <c r="H60" s="6"/>
      <c r="I60" s="6"/>
      <c r="J60" s="209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customHeight="1" outlineLevel="1">
      <c r="A61" s="14">
        <v>1</v>
      </c>
      <c r="B61" s="14"/>
      <c r="C61" s="56"/>
      <c r="D61" s="118"/>
      <c r="E61" s="17"/>
      <c r="F61" s="17"/>
      <c r="G61" s="17"/>
      <c r="H61" s="16"/>
      <c r="I61" s="16"/>
      <c r="J61" s="210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>
      <c r="A62" s="14">
        <v>2</v>
      </c>
      <c r="B62" s="14"/>
      <c r="C62" s="56"/>
      <c r="D62" s="119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customHeight="1">
      <c r="A63" s="253" t="s">
        <v>73</v>
      </c>
      <c r="B63" s="244"/>
      <c r="C63" s="244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>
      <c r="A64" s="254" t="s">
        <v>74</v>
      </c>
      <c r="B64" s="255"/>
      <c r="C64" s="255"/>
      <c r="D64" s="236"/>
      <c r="E64" s="237"/>
      <c r="F64" s="4"/>
      <c r="G64" s="5"/>
      <c r="H64" s="6"/>
      <c r="I64" s="6"/>
      <c r="J64" s="209">
        <v>1900000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customHeight="1" outlineLevel="1">
      <c r="A65" s="14">
        <v>1</v>
      </c>
      <c r="B65" s="14"/>
      <c r="C65" s="56"/>
      <c r="D65" s="118"/>
      <c r="E65" s="17"/>
      <c r="F65" s="17"/>
      <c r="G65" s="17"/>
      <c r="H65" s="16"/>
      <c r="I65" s="16"/>
      <c r="J65" s="210"/>
      <c r="K65" s="135">
        <v>1893204</v>
      </c>
      <c r="L65" s="17" t="s">
        <v>110</v>
      </c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>
      <c r="A66" s="14">
        <v>2</v>
      </c>
      <c r="B66" s="14"/>
      <c r="C66" s="56"/>
      <c r="D66" s="119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customHeight="1">
      <c r="A67" s="253" t="s">
        <v>75</v>
      </c>
      <c r="B67" s="244"/>
      <c r="C67" s="244"/>
      <c r="D67" s="239"/>
      <c r="E67" s="239"/>
      <c r="F67" s="239"/>
      <c r="G67" s="239"/>
      <c r="H67" s="239"/>
      <c r="I67" s="240"/>
      <c r="J67" s="27">
        <f>+J64</f>
        <v>1900000</v>
      </c>
      <c r="K67" s="27">
        <f>SUM(K65:K66)</f>
        <v>1893204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85044377000</v>
      </c>
      <c r="K68" s="55">
        <v>197120372</v>
      </c>
      <c r="L68" s="52" t="s">
        <v>111</v>
      </c>
      <c r="M68" s="40"/>
      <c r="N68" s="64"/>
      <c r="O68" s="40"/>
      <c r="P68" s="65"/>
      <c r="Q68" s="65"/>
      <c r="R68" s="19">
        <v>15742752</v>
      </c>
      <c r="S68" s="19">
        <v>15742752</v>
      </c>
      <c r="T68" s="19">
        <v>20999921</v>
      </c>
      <c r="U68" s="20">
        <f>SUM(R68:T68)</f>
        <v>52485425</v>
      </c>
      <c r="V68" s="55">
        <v>17992752</v>
      </c>
      <c r="W68" s="55">
        <v>17992752</v>
      </c>
      <c r="X68" s="55">
        <v>17992752</v>
      </c>
      <c r="Y68" s="20">
        <f>SUM(V68:X68)</f>
        <v>53978256</v>
      </c>
      <c r="Z68" s="19">
        <v>17992752</v>
      </c>
      <c r="AA68" s="19">
        <v>19432338</v>
      </c>
      <c r="AB68" s="19">
        <v>19395120</v>
      </c>
      <c r="AC68" s="20">
        <f>SUM(Z68:AB68)</f>
        <v>56820210</v>
      </c>
      <c r="AD68" s="8"/>
      <c r="AE68" s="8"/>
      <c r="AF68" s="8"/>
      <c r="AG68" s="8"/>
      <c r="AH68" s="20">
        <f>+U68+Y68+AC68+AG68</f>
        <v>163283891</v>
      </c>
      <c r="AI68" s="21">
        <f>IF(ISERROR(AH68/J68),0,AH68/J68)</f>
        <v>1.9199845628829757E-3</v>
      </c>
      <c r="AJ68" s="22">
        <f>IF(ISERROR(AH67/$AH$72),"-",AH67/$AH$72)</f>
        <v>0</v>
      </c>
    </row>
    <row r="69" spans="1:106" ht="15.75" customHeight="1" outlineLevel="1">
      <c r="A69" s="14">
        <v>1</v>
      </c>
      <c r="B69" s="14"/>
      <c r="C69" s="43"/>
      <c r="D69" s="44"/>
      <c r="E69" s="60"/>
      <c r="F69" s="61"/>
      <c r="G69" s="93"/>
      <c r="H69" s="46"/>
      <c r="I69" s="48"/>
      <c r="J69" s="210"/>
      <c r="K69" s="63">
        <f>545727053+22923632</f>
        <v>568650685</v>
      </c>
      <c r="L69" s="52" t="s">
        <v>110</v>
      </c>
      <c r="M69" s="40"/>
      <c r="N69" s="64"/>
      <c r="O69" s="40"/>
      <c r="P69" s="65"/>
      <c r="Q69" s="65"/>
      <c r="R69" s="19">
        <v>15674561</v>
      </c>
      <c r="S69" s="19">
        <v>16789514</v>
      </c>
      <c r="T69" s="19">
        <v>44124627</v>
      </c>
      <c r="U69" s="20">
        <f>SUM(R69:T69)</f>
        <v>76588702</v>
      </c>
      <c r="V69" s="19">
        <v>25952844</v>
      </c>
      <c r="W69" s="19">
        <v>37430496</v>
      </c>
      <c r="X69" s="19">
        <v>39181924</v>
      </c>
      <c r="Y69" s="20">
        <f>SUM(V69:X69)</f>
        <v>102565264</v>
      </c>
      <c r="Z69" s="19">
        <v>40155280</v>
      </c>
      <c r="AA69" s="19">
        <v>32368492</v>
      </c>
      <c r="AB69" s="19">
        <v>662592</v>
      </c>
      <c r="AC69" s="20">
        <f>SUM(Z69:AB69)</f>
        <v>73186364</v>
      </c>
      <c r="AD69" s="19"/>
      <c r="AE69" s="19">
        <v>0</v>
      </c>
      <c r="AF69" s="19">
        <v>0</v>
      </c>
      <c r="AG69" s="20">
        <f>SUM(AD69:AF69)</f>
        <v>0</v>
      </c>
      <c r="AH69" s="20">
        <f>+U69+Y69+AC69+AG69</f>
        <v>252340330</v>
      </c>
      <c r="AI69" s="21">
        <f>IF(ISERROR(AH69/J68),0,AH69/J68)</f>
        <v>2.9671606624856574E-3</v>
      </c>
      <c r="AJ69" s="22">
        <f>IF(ISERROR(AH68/$AH$72),"-",AH68/$AH$72)</f>
        <v>2.755465811020675E-3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>
      <c r="A70" s="14">
        <v>2</v>
      </c>
      <c r="B70" s="14"/>
      <c r="C70" s="43" t="s">
        <v>112</v>
      </c>
      <c r="D70" s="44">
        <v>44974</v>
      </c>
      <c r="E70" s="60" t="s">
        <v>113</v>
      </c>
      <c r="F70" s="61" t="s">
        <v>114</v>
      </c>
      <c r="G70" s="93" t="s">
        <v>115</v>
      </c>
      <c r="H70" s="46"/>
      <c r="I70" s="48"/>
      <c r="J70" s="211"/>
      <c r="K70" s="63">
        <v>84060795000</v>
      </c>
      <c r="L70" s="52" t="s">
        <v>116</v>
      </c>
      <c r="R70" s="55"/>
      <c r="S70" s="55"/>
      <c r="T70" s="74">
        <v>33624318000</v>
      </c>
      <c r="U70" s="20">
        <f>SUM(R70:T70)</f>
        <v>33624318000</v>
      </c>
      <c r="V70" s="19"/>
      <c r="W70" s="19"/>
      <c r="X70" s="19">
        <v>25218238500</v>
      </c>
      <c r="Y70" s="20">
        <f>SUM(V70:X70)</f>
        <v>25218238500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+U70+Y70+AC70+AG70</f>
        <v>58842556500</v>
      </c>
      <c r="AI70" s="21">
        <f>IF(ISERROR(AH70/J68),0,AH70/J68)</f>
        <v>0.69190413964699859</v>
      </c>
      <c r="AJ70" s="22">
        <f>IF(ISERROR(AH69/$AH$72),"-",AH69/$AH$72)</f>
        <v>4.2583205716029563E-3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>
      <c r="A71" s="235" t="s">
        <v>79</v>
      </c>
      <c r="B71" s="236"/>
      <c r="C71" s="236"/>
      <c r="D71" s="236"/>
      <c r="E71" s="237"/>
      <c r="F71" s="235"/>
      <c r="G71" s="236"/>
      <c r="H71" s="236"/>
      <c r="I71" s="236"/>
      <c r="J71" s="66">
        <f>J68</f>
        <v>85044377000</v>
      </c>
      <c r="K71" s="66">
        <f>SUM(K68:K70)</f>
        <v>84826566057</v>
      </c>
      <c r="L71" s="67"/>
      <c r="M71" s="66">
        <f>SUM(M68:M68)</f>
        <v>0</v>
      </c>
      <c r="N71" s="66">
        <f>SUM(N68:N68)</f>
        <v>0</v>
      </c>
      <c r="O71" s="66">
        <f>SUM(O68:O68)</f>
        <v>0</v>
      </c>
      <c r="P71" s="68"/>
      <c r="Q71" s="201"/>
      <c r="R71" s="66">
        <f>SUM(R68:R69)</f>
        <v>31417313</v>
      </c>
      <c r="S71" s="66">
        <f>SUM(S68:S69)</f>
        <v>32532266</v>
      </c>
      <c r="T71" s="66">
        <f>SUM(T68:T70)</f>
        <v>33689442548</v>
      </c>
      <c r="U71" s="66">
        <f>SUM(U68:X70)</f>
        <v>59128174147</v>
      </c>
      <c r="V71" s="66">
        <f>SUM(V68:V70)</f>
        <v>43945596</v>
      </c>
      <c r="W71" s="66">
        <f>SUM(W68:W70)</f>
        <v>55423248</v>
      </c>
      <c r="X71" s="66">
        <f>SUM(X68:X70)</f>
        <v>25275413176</v>
      </c>
      <c r="Y71" s="66">
        <f>SUM(Y68:Y70)</f>
        <v>25374782020</v>
      </c>
      <c r="Z71" s="66">
        <f>SUM(Z68:Z70)</f>
        <v>58148032</v>
      </c>
      <c r="AA71" s="66">
        <f>SUM(AA68:AA70)</f>
        <v>51800830</v>
      </c>
      <c r="AB71" s="66">
        <f>SUM(AB68:AB70)</f>
        <v>20057712</v>
      </c>
      <c r="AC71" s="66">
        <f>SUM(AC68:AC70)</f>
        <v>130006574</v>
      </c>
      <c r="AD71" s="66">
        <f t="shared" ref="AA71:AG71" si="15">SUM(AD69:AD69)</f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>SUM(AH68:AH70)</f>
        <v>59258180721</v>
      </c>
      <c r="AI71" s="69">
        <f>IF(ISERROR(AH71/J71),0,AH71/J71)</f>
        <v>0.6967912848723673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>
      <c r="A72" s="232" t="str">
        <f>"TOTAL ASIG."&amp;" "&amp;$A$5</f>
        <v>TOTAL ASIG. 24-03-010 "Programa Bonificación Ley N°20.595"</v>
      </c>
      <c r="B72" s="233"/>
      <c r="C72" s="233"/>
      <c r="D72" s="233"/>
      <c r="E72" s="233"/>
      <c r="F72" s="233"/>
      <c r="G72" s="233"/>
      <c r="H72" s="233"/>
      <c r="I72" s="234"/>
      <c r="J72" s="27">
        <f>SUM(J11,J15,J19,J23,J27,J31,J35,J39,J43,J47,J51,J55,J59,J63,J67,J71)</f>
        <v>85046277000</v>
      </c>
      <c r="K72" s="27">
        <f>+K11+K15+K19+K23+K27+K31+K35+K39+K43+K47+K51+K55+K67+K59+K63+K71</f>
        <v>84828459261</v>
      </c>
      <c r="L72" s="199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6">+R11+R15+R19+R23+R27+R31+R35+R39+R43+R47+R51+R55+R67+R59+R63+R71</f>
        <v>31417313</v>
      </c>
      <c r="S72" s="27">
        <f t="shared" si="16"/>
        <v>32532266</v>
      </c>
      <c r="T72" s="27">
        <f t="shared" si="16"/>
        <v>33689442548</v>
      </c>
      <c r="U72" s="27">
        <f t="shared" si="16"/>
        <v>59128174147</v>
      </c>
      <c r="V72" s="27">
        <f t="shared" si="16"/>
        <v>43945596</v>
      </c>
      <c r="W72" s="27">
        <f t="shared" si="16"/>
        <v>55423248</v>
      </c>
      <c r="X72" s="27">
        <f t="shared" si="16"/>
        <v>25275413176</v>
      </c>
      <c r="Y72" s="27">
        <f t="shared" si="16"/>
        <v>25374782020</v>
      </c>
      <c r="Z72" s="27">
        <f>+Z11+Z15+Z19+Z23+Z27+Z31+Z35+Z39+Z43+Z47+Z51+Z55+Z67+Z59+Z63+Z71</f>
        <v>58148032</v>
      </c>
      <c r="AA72" s="27">
        <f t="shared" si="16"/>
        <v>51800830</v>
      </c>
      <c r="AB72" s="27">
        <f t="shared" si="16"/>
        <v>20057712</v>
      </c>
      <c r="AC72" s="27">
        <f t="shared" si="16"/>
        <v>130006574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59258180721</v>
      </c>
      <c r="AI72" s="30">
        <f>IF(ISERROR(AH72/J72),0,AH72/J72)</f>
        <v>0.69677571801291194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>
      <c r="J75" s="72"/>
      <c r="R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>
      <c r="J76" s="72"/>
      <c r="R76" s="72"/>
      <c r="S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>
      <c r="E91" s="76"/>
    </row>
  </sheetData>
  <mergeCells count="78">
    <mergeCell ref="A72:I72"/>
    <mergeCell ref="A64:E64"/>
    <mergeCell ref="A67:I67"/>
    <mergeCell ref="A68:E68"/>
    <mergeCell ref="A71:E71"/>
    <mergeCell ref="F71:I71"/>
    <mergeCell ref="J68:J70"/>
    <mergeCell ref="J64:J66"/>
    <mergeCell ref="A63:I63"/>
    <mergeCell ref="A48:E48"/>
    <mergeCell ref="A51:I51"/>
    <mergeCell ref="A52:E52"/>
    <mergeCell ref="A55:I55"/>
    <mergeCell ref="A56:E56"/>
    <mergeCell ref="A59:I59"/>
    <mergeCell ref="A60:E60"/>
    <mergeCell ref="J60:J62"/>
    <mergeCell ref="J52:J54"/>
    <mergeCell ref="J56:J58"/>
    <mergeCell ref="J48:J50"/>
    <mergeCell ref="J44:J46"/>
    <mergeCell ref="J40:J42"/>
    <mergeCell ref="J36:J38"/>
    <mergeCell ref="J32:J34"/>
    <mergeCell ref="A31:I31"/>
    <mergeCell ref="A47:I47"/>
    <mergeCell ref="A32:E32"/>
    <mergeCell ref="A35:I35"/>
    <mergeCell ref="A36:E36"/>
    <mergeCell ref="A39:I39"/>
    <mergeCell ref="A40:E40"/>
    <mergeCell ref="A43:I43"/>
    <mergeCell ref="A44:E44"/>
    <mergeCell ref="A28:E28"/>
    <mergeCell ref="J28:J30"/>
    <mergeCell ref="J24:J26"/>
    <mergeCell ref="A6:A7"/>
    <mergeCell ref="B6:B7"/>
    <mergeCell ref="A19:I19"/>
    <mergeCell ref="A20:E20"/>
    <mergeCell ref="A23:I23"/>
    <mergeCell ref="G6:G7"/>
    <mergeCell ref="H6:I6"/>
    <mergeCell ref="J6:J7"/>
    <mergeCell ref="J20:J22"/>
    <mergeCell ref="A24:E24"/>
    <mergeCell ref="A27:I27"/>
    <mergeCell ref="A15:I15"/>
    <mergeCell ref="A16:E16"/>
    <mergeCell ref="D6:D7"/>
    <mergeCell ref="E6:E7"/>
    <mergeCell ref="F6:F7"/>
    <mergeCell ref="A8:E8"/>
    <mergeCell ref="A11:I11"/>
    <mergeCell ref="A12:E12"/>
    <mergeCell ref="J12:J14"/>
    <mergeCell ref="J8:J10"/>
    <mergeCell ref="AD6:AF6"/>
    <mergeCell ref="AG6:AG7"/>
    <mergeCell ref="K6:K7"/>
    <mergeCell ref="L6:L7"/>
    <mergeCell ref="J16:J18"/>
    <mergeCell ref="M6:O6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</mergeCells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00000000-0002-0000-0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8:N69 P68:Q69 E69:G70" xr:uid="{00000000-0002-0000-0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8:M69 AD69:AF70 Z69:AB70 R68:T69 V69:W70 X69" xr:uid="{00000000-0002-0000-0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18" zoomScaleNormal="100" workbookViewId="0" xr3:uid="{274F5AE0-5452-572F-8038-C13FFDA59D49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'24-03-010 Ind. Prog. Bonif. '!A5:U5</f>
        <v>24-03-010 "Programa Bonificación Ley N°20.595"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+'24-03-010 Ind. Prog. Bonif. '!J11</f>
        <v>0</v>
      </c>
      <c r="C8" s="55">
        <f>+'24-03-010 Ind. Prog. Bonif. '!K11</f>
        <v>0</v>
      </c>
      <c r="D8" s="55">
        <f>+'24-03-010 Ind. Prog. Bonif. '!M11</f>
        <v>0</v>
      </c>
      <c r="E8" s="55">
        <f>+'24-03-010 Ind. Prog. Bonif. '!N11</f>
        <v>0</v>
      </c>
      <c r="F8" s="55">
        <f>+'24-03-010 Ind. Prog. Bonif. '!O11</f>
        <v>0</v>
      </c>
      <c r="G8" s="55">
        <f>+'24-03-010 Ind. Prog. Bonif. '!R11</f>
        <v>0</v>
      </c>
      <c r="H8" s="55">
        <f>+'24-03-010 Ind. Prog. Bonif. '!S11</f>
        <v>0</v>
      </c>
      <c r="I8" s="55">
        <f>+'24-03-010 Ind. Prog. Bonif. '!T11</f>
        <v>0</v>
      </c>
      <c r="J8" s="55">
        <f>+'24-03-010 Ind. Prog. Bonif. '!U11</f>
        <v>0</v>
      </c>
      <c r="K8" s="55">
        <f>+'24-03-010 Ind. Prog. Bonif. '!V11</f>
        <v>0</v>
      </c>
      <c r="L8" s="55">
        <f>+'24-03-010 Ind. Prog. Bonif. '!W11</f>
        <v>0</v>
      </c>
      <c r="M8" s="55">
        <f>+'24-03-010 Ind. Prog. Bonif. '!X11</f>
        <v>0</v>
      </c>
      <c r="N8" s="55">
        <f>+'24-03-010 Ind. Prog. Bonif. '!Y11</f>
        <v>0</v>
      </c>
      <c r="O8" s="55">
        <f>+'24-03-010 Ind. Prog. Bonif. '!Z11</f>
        <v>0</v>
      </c>
      <c r="P8" s="55">
        <f>+'24-03-010 Ind. Prog. Bonif. '!AA11</f>
        <v>0</v>
      </c>
      <c r="Q8" s="55">
        <f>+'24-03-010 Ind. Prog. Bonif. '!AB11</f>
        <v>0</v>
      </c>
      <c r="R8" s="55">
        <f>+'24-03-010 Ind. Prog. Bonif. '!AC11</f>
        <v>0</v>
      </c>
      <c r="S8" s="55">
        <f>+'24-03-010 Ind. Prog. Bonif. '!AD11</f>
        <v>0</v>
      </c>
      <c r="T8" s="55">
        <f>+'24-03-010 Ind. Prog. Bonif. '!AE11</f>
        <v>0</v>
      </c>
      <c r="U8" s="55">
        <f>+'24-03-010 Ind. Prog. Bonif. '!AF11</f>
        <v>0</v>
      </c>
      <c r="V8" s="55">
        <f>+'24-03-010 Ind. Prog. Bonif. '!AG11</f>
        <v>0</v>
      </c>
      <c r="W8" s="55">
        <f>+'24-03-010 Ind. Prog. Bonif. '!AH11</f>
        <v>0</v>
      </c>
      <c r="X8" s="78">
        <f>+'24-03-010 Ind. Prog. Bonif. '!AI11</f>
        <v>0</v>
      </c>
      <c r="Y8" s="78">
        <f>+'24-03-010 Ind. Prog. Bonif. '!AJ11</f>
        <v>0</v>
      </c>
    </row>
    <row r="9" spans="1:25" ht="24.75" customHeight="1">
      <c r="A9" s="77" t="s">
        <v>48</v>
      </c>
      <c r="B9" s="55">
        <f>+'24-03-010 Ind. Prog. Bonif. '!J15</f>
        <v>0</v>
      </c>
      <c r="C9" s="55">
        <f>+'24-03-010 Ind. Prog. Bonif. '!K15</f>
        <v>0</v>
      </c>
      <c r="D9" s="55">
        <f>+'24-03-010 Ind. Prog. Bonif. '!M15</f>
        <v>0</v>
      </c>
      <c r="E9" s="55">
        <f>+'24-03-010 Ind. Prog. Bonif. '!N15</f>
        <v>0</v>
      </c>
      <c r="F9" s="55">
        <f>+'24-03-010 Ind. Prog. Bonif. '!O15</f>
        <v>0</v>
      </c>
      <c r="G9" s="55">
        <f>+'24-03-010 Ind. Prog. Bonif. '!R15</f>
        <v>0</v>
      </c>
      <c r="H9" s="55">
        <f>+'24-03-010 Ind. Prog. Bonif. '!S15</f>
        <v>0</v>
      </c>
      <c r="I9" s="55">
        <f>+'24-03-010 Ind. Prog. Bonif. '!T15</f>
        <v>0</v>
      </c>
      <c r="J9" s="55">
        <f>+'24-03-010 Ind. Prog. Bonif. '!U15</f>
        <v>0</v>
      </c>
      <c r="K9" s="55">
        <f>+'24-03-010 Ind. Prog. Bonif. '!V15</f>
        <v>0</v>
      </c>
      <c r="L9" s="55">
        <f>+'24-03-010 Ind. Prog. Bonif. '!W15</f>
        <v>0</v>
      </c>
      <c r="M9" s="55">
        <f>+'24-03-010 Ind. Prog. Bonif. '!X15</f>
        <v>0</v>
      </c>
      <c r="N9" s="55">
        <f>+'24-03-010 Ind. Prog. Bonif. '!Y15</f>
        <v>0</v>
      </c>
      <c r="O9" s="55">
        <f>+'24-03-010 Ind. Prog. Bonif. '!Z15</f>
        <v>0</v>
      </c>
      <c r="P9" s="55">
        <f>+'24-03-010 Ind. Prog. Bonif. '!AA15</f>
        <v>0</v>
      </c>
      <c r="Q9" s="55">
        <f>+'24-03-010 Ind. Prog. Bonif. '!AB15</f>
        <v>0</v>
      </c>
      <c r="R9" s="55">
        <f>+'24-03-010 Ind. Prog. Bonif. '!AC15</f>
        <v>0</v>
      </c>
      <c r="S9" s="55">
        <f>+'24-03-010 Ind. Prog. Bonif. '!AD15</f>
        <v>0</v>
      </c>
      <c r="T9" s="55">
        <f>+'24-03-010 Ind. Prog. Bonif. '!AE15</f>
        <v>0</v>
      </c>
      <c r="U9" s="55">
        <f>+'24-03-010 Ind. Prog. Bonif. '!AF15</f>
        <v>0</v>
      </c>
      <c r="V9" s="55">
        <f>+'24-03-010 Ind. Prog. Bonif. '!AG15</f>
        <v>0</v>
      </c>
      <c r="W9" s="55">
        <f>+'24-03-010 Ind. Prog. Bonif. '!AH15</f>
        <v>0</v>
      </c>
      <c r="X9" s="78">
        <f>+'24-03-010 Ind. Prog. Bonif. '!AI15</f>
        <v>0</v>
      </c>
      <c r="Y9" s="78">
        <f>+'24-03-010 Ind. Prog. Bonif. '!AJ15</f>
        <v>0</v>
      </c>
    </row>
    <row r="10" spans="1:25" ht="24.75" customHeight="1">
      <c r="A10" s="77" t="s">
        <v>50</v>
      </c>
      <c r="B10" s="55">
        <f>+'24-03-010 Ind. Prog. Bonif. '!J19</f>
        <v>0</v>
      </c>
      <c r="C10" s="55">
        <f>+'24-03-010 Ind. Prog. Bonif. '!K19</f>
        <v>0</v>
      </c>
      <c r="D10" s="55">
        <f>+'24-03-010 Ind. Prog. Bonif. '!M19</f>
        <v>0</v>
      </c>
      <c r="E10" s="55">
        <f>+'24-03-010 Ind. Prog. Bonif. '!N19</f>
        <v>0</v>
      </c>
      <c r="F10" s="55">
        <f>+'24-03-010 Ind. Prog. Bonif. '!O19</f>
        <v>0</v>
      </c>
      <c r="G10" s="55">
        <f>+'24-03-010 Ind. Prog. Bonif. '!R19</f>
        <v>0</v>
      </c>
      <c r="H10" s="55">
        <f>+'24-03-010 Ind. Prog. Bonif. '!S19</f>
        <v>0</v>
      </c>
      <c r="I10" s="55">
        <f>+'24-03-010 Ind. Prog. Bonif. '!T19</f>
        <v>0</v>
      </c>
      <c r="J10" s="55">
        <f>+'24-03-010 Ind. Prog. Bonif. '!U19</f>
        <v>0</v>
      </c>
      <c r="K10" s="55">
        <f>+'24-03-010 Ind. Prog. Bonif. '!V19</f>
        <v>0</v>
      </c>
      <c r="L10" s="55">
        <f>+'24-03-010 Ind. Prog. Bonif. '!W19</f>
        <v>0</v>
      </c>
      <c r="M10" s="55">
        <f>+'24-03-010 Ind. Prog. Bonif. '!X19</f>
        <v>0</v>
      </c>
      <c r="N10" s="55">
        <f>+'24-03-010 Ind. Prog. Bonif. '!Y19</f>
        <v>0</v>
      </c>
      <c r="O10" s="55">
        <f>+'24-03-010 Ind. Prog. Bonif. '!Z19</f>
        <v>0</v>
      </c>
      <c r="P10" s="55">
        <f>+'24-03-010 Ind. Prog. Bonif. '!AA19</f>
        <v>0</v>
      </c>
      <c r="Q10" s="55">
        <f>+'24-03-010 Ind. Prog. Bonif. '!AB19</f>
        <v>0</v>
      </c>
      <c r="R10" s="55">
        <f>+'24-03-010 Ind. Prog. Bonif. '!AC19</f>
        <v>0</v>
      </c>
      <c r="S10" s="55">
        <f>+'24-03-010 Ind. Prog. Bonif. '!AD19</f>
        <v>0</v>
      </c>
      <c r="T10" s="55">
        <f>+'24-03-010 Ind. Prog. Bonif. '!AE19</f>
        <v>0</v>
      </c>
      <c r="U10" s="55">
        <f>+'24-03-010 Ind. Prog. Bonif. '!AF19</f>
        <v>0</v>
      </c>
      <c r="V10" s="55">
        <f>+'24-03-010 Ind. Prog. Bonif. '!AG19</f>
        <v>0</v>
      </c>
      <c r="W10" s="55">
        <f>+'24-03-010 Ind. Prog. Bonif. '!AH19</f>
        <v>0</v>
      </c>
      <c r="X10" s="78">
        <f>+'24-03-010 Ind. Prog. Bonif. '!AI19</f>
        <v>0</v>
      </c>
      <c r="Y10" s="78">
        <f>+'24-03-010 Ind. Prog. Bonif. '!AJ19</f>
        <v>0</v>
      </c>
    </row>
    <row r="11" spans="1:25" ht="24.75" customHeight="1">
      <c r="A11" s="77" t="s">
        <v>52</v>
      </c>
      <c r="B11" s="55">
        <f>+'24-03-010 Ind. Prog. Bonif. '!J23</f>
        <v>0</v>
      </c>
      <c r="C11" s="55">
        <f>+'24-03-010 Ind. Prog. Bonif. '!K23</f>
        <v>0</v>
      </c>
      <c r="D11" s="55">
        <f>+'24-03-010 Ind. Prog. Bonif. '!M23</f>
        <v>0</v>
      </c>
      <c r="E11" s="55">
        <f>+'24-03-010 Ind. Prog. Bonif. '!N23</f>
        <v>0</v>
      </c>
      <c r="F11" s="55">
        <f>+'24-03-010 Ind. Prog. Bonif. '!O23</f>
        <v>0</v>
      </c>
      <c r="G11" s="55">
        <f>+'24-03-010 Ind. Prog. Bonif. '!R23</f>
        <v>0</v>
      </c>
      <c r="H11" s="55">
        <f>+'24-03-010 Ind. Prog. Bonif. '!S23</f>
        <v>0</v>
      </c>
      <c r="I11" s="55">
        <f>+'24-03-010 Ind. Prog. Bonif. '!T23</f>
        <v>0</v>
      </c>
      <c r="J11" s="55">
        <f>+'24-03-010 Ind. Prog. Bonif. '!U23</f>
        <v>0</v>
      </c>
      <c r="K11" s="55">
        <f>+'24-03-010 Ind. Prog. Bonif. '!V23</f>
        <v>0</v>
      </c>
      <c r="L11" s="55">
        <f>+'24-03-010 Ind. Prog. Bonif. '!W23</f>
        <v>0</v>
      </c>
      <c r="M11" s="55">
        <f>+'24-03-010 Ind. Prog. Bonif. '!X23</f>
        <v>0</v>
      </c>
      <c r="N11" s="55">
        <f>+'24-03-010 Ind. Prog. Bonif. '!Y23</f>
        <v>0</v>
      </c>
      <c r="O11" s="55">
        <f>+'24-03-010 Ind. Prog. Bonif. '!Z23</f>
        <v>0</v>
      </c>
      <c r="P11" s="55">
        <f>+'24-03-010 Ind. Prog. Bonif. '!AA23</f>
        <v>0</v>
      </c>
      <c r="Q11" s="55">
        <f>+'24-03-010 Ind. Prog. Bonif. '!AB23</f>
        <v>0</v>
      </c>
      <c r="R11" s="55">
        <f>+'24-03-010 Ind. Prog. Bonif. '!AC23</f>
        <v>0</v>
      </c>
      <c r="S11" s="55">
        <f>+'24-03-010 Ind. Prog. Bonif. '!AD23</f>
        <v>0</v>
      </c>
      <c r="T11" s="55">
        <f>+'24-03-010 Ind. Prog. Bonif. '!AE23</f>
        <v>0</v>
      </c>
      <c r="U11" s="55">
        <f>+'24-03-010 Ind. Prog. Bonif. '!AF23</f>
        <v>0</v>
      </c>
      <c r="V11" s="55">
        <f>+'24-03-010 Ind. Prog. Bonif. '!AG23</f>
        <v>0</v>
      </c>
      <c r="W11" s="55">
        <f>+'24-03-010 Ind. Prog. Bonif. '!AH23</f>
        <v>0</v>
      </c>
      <c r="X11" s="78">
        <f>+'24-03-010 Ind. Prog. Bonif. '!AI23</f>
        <v>0</v>
      </c>
      <c r="Y11" s="78">
        <f>+'24-03-010 Ind. Prog. Bonif. '!AJ23</f>
        <v>0</v>
      </c>
    </row>
    <row r="12" spans="1:25" ht="24.75" customHeight="1">
      <c r="A12" s="77" t="s">
        <v>54</v>
      </c>
      <c r="B12" s="55">
        <f>+'24-03-010 Ind. Prog. Bonif. '!J27</f>
        <v>0</v>
      </c>
      <c r="C12" s="55">
        <f>+'24-03-010 Ind. Prog. Bonif. '!K27</f>
        <v>0</v>
      </c>
      <c r="D12" s="55">
        <f>+'24-03-010 Ind. Prog. Bonif. '!M27</f>
        <v>0</v>
      </c>
      <c r="E12" s="55">
        <f>+'24-03-010 Ind. Prog. Bonif. '!N27</f>
        <v>0</v>
      </c>
      <c r="F12" s="55">
        <f>+'24-03-010 Ind. Prog. Bonif. '!O27</f>
        <v>0</v>
      </c>
      <c r="G12" s="55">
        <f>+'24-03-010 Ind. Prog. Bonif. '!R27</f>
        <v>0</v>
      </c>
      <c r="H12" s="55">
        <f>+'24-03-010 Ind. Prog. Bonif. '!S27</f>
        <v>0</v>
      </c>
      <c r="I12" s="55">
        <f>+'24-03-010 Ind. Prog. Bonif. '!T27</f>
        <v>0</v>
      </c>
      <c r="J12" s="55">
        <f>+'24-03-010 Ind. Prog. Bonif. '!U27</f>
        <v>0</v>
      </c>
      <c r="K12" s="55">
        <f>+'24-03-010 Ind. Prog. Bonif. '!V27</f>
        <v>0</v>
      </c>
      <c r="L12" s="55">
        <f>+'24-03-010 Ind. Prog. Bonif. '!W27</f>
        <v>0</v>
      </c>
      <c r="M12" s="55">
        <f>+'24-03-010 Ind. Prog. Bonif. '!X27</f>
        <v>0</v>
      </c>
      <c r="N12" s="55">
        <f>+'24-03-010 Ind. Prog. Bonif. '!Y27</f>
        <v>0</v>
      </c>
      <c r="O12" s="55">
        <f>+'24-03-010 Ind. Prog. Bonif. '!Z27</f>
        <v>0</v>
      </c>
      <c r="P12" s="55">
        <f>+'24-03-010 Ind. Prog. Bonif. '!AA27</f>
        <v>0</v>
      </c>
      <c r="Q12" s="55">
        <f>+'24-03-010 Ind. Prog. Bonif. '!AB27</f>
        <v>0</v>
      </c>
      <c r="R12" s="55">
        <f>+'24-03-010 Ind. Prog. Bonif. '!AC27</f>
        <v>0</v>
      </c>
      <c r="S12" s="55">
        <f>+'24-03-010 Ind. Prog. Bonif. '!AD27</f>
        <v>0</v>
      </c>
      <c r="T12" s="55">
        <f>+'24-03-010 Ind. Prog. Bonif. '!AE27</f>
        <v>0</v>
      </c>
      <c r="U12" s="55">
        <f>+'24-03-010 Ind. Prog. Bonif. '!AF27</f>
        <v>0</v>
      </c>
      <c r="V12" s="55">
        <f>+'24-03-010 Ind. Prog. Bonif. '!AG27</f>
        <v>0</v>
      </c>
      <c r="W12" s="55">
        <f>+'24-03-010 Ind. Prog. Bonif. '!AH27</f>
        <v>0</v>
      </c>
      <c r="X12" s="78">
        <f>+'24-03-010 Ind. Prog. Bonif. '!AI27</f>
        <v>0</v>
      </c>
      <c r="Y12" s="78">
        <f>+'24-03-010 Ind. Prog. Bonif. '!AJ27</f>
        <v>0</v>
      </c>
    </row>
    <row r="13" spans="1:25" ht="24.75" customHeight="1">
      <c r="A13" s="77" t="s">
        <v>56</v>
      </c>
      <c r="B13" s="55">
        <f>+'24-03-010 Ind. Prog. Bonif. '!J31</f>
        <v>0</v>
      </c>
      <c r="C13" s="55">
        <f>+'24-03-010 Ind. Prog. Bonif. '!K31</f>
        <v>0</v>
      </c>
      <c r="D13" s="55">
        <f>+'24-03-010 Ind. Prog. Bonif. '!M31</f>
        <v>0</v>
      </c>
      <c r="E13" s="55">
        <f>+'24-03-010 Ind. Prog. Bonif. '!N31</f>
        <v>0</v>
      </c>
      <c r="F13" s="55">
        <f>+'24-03-010 Ind. Prog. Bonif. '!O31</f>
        <v>0</v>
      </c>
      <c r="G13" s="55">
        <f>+'24-03-010 Ind. Prog. Bonif. '!R31</f>
        <v>0</v>
      </c>
      <c r="H13" s="55">
        <f>+'24-03-010 Ind. Prog. Bonif. '!S31</f>
        <v>0</v>
      </c>
      <c r="I13" s="55">
        <f>+'24-03-010 Ind. Prog. Bonif. '!T31</f>
        <v>0</v>
      </c>
      <c r="J13" s="55">
        <f>+'24-03-010 Ind. Prog. Bonif. '!U31</f>
        <v>0</v>
      </c>
      <c r="K13" s="55">
        <f>+'24-03-010 Ind. Prog. Bonif. '!V31</f>
        <v>0</v>
      </c>
      <c r="L13" s="55">
        <f>+'24-03-010 Ind. Prog. Bonif. '!W31</f>
        <v>0</v>
      </c>
      <c r="M13" s="55">
        <f>+'24-03-010 Ind. Prog. Bonif. '!X31</f>
        <v>0</v>
      </c>
      <c r="N13" s="55">
        <f>+'24-03-010 Ind. Prog. Bonif. '!Y31</f>
        <v>0</v>
      </c>
      <c r="O13" s="55">
        <f>+'24-03-010 Ind. Prog. Bonif. '!Z31</f>
        <v>0</v>
      </c>
      <c r="P13" s="55">
        <f>+'24-03-010 Ind. Prog. Bonif. '!AA31</f>
        <v>0</v>
      </c>
      <c r="Q13" s="55">
        <f>+'24-03-010 Ind. Prog. Bonif. '!AB31</f>
        <v>0</v>
      </c>
      <c r="R13" s="55">
        <f>+'24-03-010 Ind. Prog. Bonif. '!AC31</f>
        <v>0</v>
      </c>
      <c r="S13" s="55">
        <f>+'24-03-010 Ind. Prog. Bonif. '!AD31</f>
        <v>0</v>
      </c>
      <c r="T13" s="55">
        <f>+'24-03-010 Ind. Prog. Bonif. '!AE31</f>
        <v>0</v>
      </c>
      <c r="U13" s="55">
        <f>+'24-03-010 Ind. Prog. Bonif. '!AF31</f>
        <v>0</v>
      </c>
      <c r="V13" s="55">
        <f>+'24-03-010 Ind. Prog. Bonif. '!AG31</f>
        <v>0</v>
      </c>
      <c r="W13" s="55">
        <f>+'24-03-010 Ind. Prog. Bonif. '!AH31</f>
        <v>0</v>
      </c>
      <c r="X13" s="78">
        <f>+'24-03-010 Ind. Prog. Bonif. '!AI31</f>
        <v>0</v>
      </c>
      <c r="Y13" s="78">
        <f>+'24-03-010 Ind. Prog. Bonif. '!AJ31</f>
        <v>0</v>
      </c>
    </row>
    <row r="14" spans="1:25" ht="24.75" customHeight="1">
      <c r="A14" s="77" t="s">
        <v>58</v>
      </c>
      <c r="B14" s="55">
        <f>+'24-03-010 Ind. Prog. Bonif. '!J35</f>
        <v>0</v>
      </c>
      <c r="C14" s="55">
        <f>+'24-03-010 Ind. Prog. Bonif. '!K35</f>
        <v>0</v>
      </c>
      <c r="D14" s="55">
        <f>+'24-03-010 Ind. Prog. Bonif. '!M35</f>
        <v>0</v>
      </c>
      <c r="E14" s="55">
        <f>+'24-03-010 Ind. Prog. Bonif. '!N35</f>
        <v>0</v>
      </c>
      <c r="F14" s="55">
        <f>+'24-03-010 Ind. Prog. Bonif. '!O35</f>
        <v>0</v>
      </c>
      <c r="G14" s="55">
        <f>+'24-03-010 Ind. Prog. Bonif. '!R35</f>
        <v>0</v>
      </c>
      <c r="H14" s="55">
        <f>+'24-03-010 Ind. Prog. Bonif. '!S35</f>
        <v>0</v>
      </c>
      <c r="I14" s="55">
        <f>+'24-03-010 Ind. Prog. Bonif. '!T35</f>
        <v>0</v>
      </c>
      <c r="J14" s="55">
        <f>+'24-03-010 Ind. Prog. Bonif. '!U35</f>
        <v>0</v>
      </c>
      <c r="K14" s="55">
        <f>+'24-03-010 Ind. Prog. Bonif. '!V35</f>
        <v>0</v>
      </c>
      <c r="L14" s="55">
        <f>+'24-03-010 Ind. Prog. Bonif. '!W35</f>
        <v>0</v>
      </c>
      <c r="M14" s="55">
        <f>+'24-03-010 Ind. Prog. Bonif. '!X35</f>
        <v>0</v>
      </c>
      <c r="N14" s="55">
        <f>+'24-03-010 Ind. Prog. Bonif. '!Y35</f>
        <v>0</v>
      </c>
      <c r="O14" s="55">
        <f>+'24-03-010 Ind. Prog. Bonif. '!Z35</f>
        <v>0</v>
      </c>
      <c r="P14" s="55">
        <f>+'24-03-010 Ind. Prog. Bonif. '!AA35</f>
        <v>0</v>
      </c>
      <c r="Q14" s="55">
        <f>+'24-03-010 Ind. Prog. Bonif. '!AB35</f>
        <v>0</v>
      </c>
      <c r="R14" s="55">
        <f>+'24-03-010 Ind. Prog. Bonif. '!AC35</f>
        <v>0</v>
      </c>
      <c r="S14" s="55">
        <f>+'24-03-010 Ind. Prog. Bonif. '!AD35</f>
        <v>0</v>
      </c>
      <c r="T14" s="55">
        <f>+'24-03-010 Ind. Prog. Bonif. '!AE35</f>
        <v>0</v>
      </c>
      <c r="U14" s="55">
        <f>+'24-03-010 Ind. Prog. Bonif. '!AF35</f>
        <v>0</v>
      </c>
      <c r="V14" s="55">
        <f>+'24-03-010 Ind. Prog. Bonif. '!AG35</f>
        <v>0</v>
      </c>
      <c r="W14" s="55">
        <f>+'24-03-010 Ind. Prog. Bonif. '!AH35</f>
        <v>0</v>
      </c>
      <c r="X14" s="78">
        <f>+'24-03-010 Ind. Prog. Bonif. '!AI35</f>
        <v>0</v>
      </c>
      <c r="Y14" s="78">
        <f>+'24-03-010 Ind. Prog. Bonif. '!AJ35</f>
        <v>0</v>
      </c>
    </row>
    <row r="15" spans="1:25" ht="24.75" customHeight="1">
      <c r="A15" s="77" t="s">
        <v>60</v>
      </c>
      <c r="B15" s="55">
        <f>+'24-03-010 Ind. Prog. Bonif. '!J39</f>
        <v>0</v>
      </c>
      <c r="C15" s="55">
        <f>+'24-03-010 Ind. Prog. Bonif. '!K39</f>
        <v>0</v>
      </c>
      <c r="D15" s="55">
        <f>+'24-03-010 Ind. Prog. Bonif. '!M39</f>
        <v>0</v>
      </c>
      <c r="E15" s="55">
        <f>+'24-03-010 Ind. Prog. Bonif. '!N39</f>
        <v>0</v>
      </c>
      <c r="F15" s="55">
        <f>+'24-03-010 Ind. Prog. Bonif. '!O39</f>
        <v>0</v>
      </c>
      <c r="G15" s="55">
        <f>+'24-03-010 Ind. Prog. Bonif. '!R39</f>
        <v>0</v>
      </c>
      <c r="H15" s="55">
        <f>+'24-03-010 Ind. Prog. Bonif. '!S39</f>
        <v>0</v>
      </c>
      <c r="I15" s="55">
        <f>+'24-03-010 Ind. Prog. Bonif. '!T39</f>
        <v>0</v>
      </c>
      <c r="J15" s="55">
        <f>+'24-03-010 Ind. Prog. Bonif. '!U39</f>
        <v>0</v>
      </c>
      <c r="K15" s="55">
        <f>+'24-03-010 Ind. Prog. Bonif. '!V39</f>
        <v>0</v>
      </c>
      <c r="L15" s="55">
        <f>+'24-03-010 Ind. Prog. Bonif. '!W39</f>
        <v>0</v>
      </c>
      <c r="M15" s="55">
        <f>+'24-03-010 Ind. Prog. Bonif. '!X39</f>
        <v>0</v>
      </c>
      <c r="N15" s="55">
        <f>+'24-03-010 Ind. Prog. Bonif. '!Y39</f>
        <v>0</v>
      </c>
      <c r="O15" s="55">
        <f>+'24-03-010 Ind. Prog. Bonif. '!Z39</f>
        <v>0</v>
      </c>
      <c r="P15" s="55">
        <f>+'24-03-010 Ind. Prog. Bonif. '!AA39</f>
        <v>0</v>
      </c>
      <c r="Q15" s="55">
        <f>+'24-03-010 Ind. Prog. Bonif. '!AB39</f>
        <v>0</v>
      </c>
      <c r="R15" s="55">
        <f>+'24-03-010 Ind. Prog. Bonif. '!AC39</f>
        <v>0</v>
      </c>
      <c r="S15" s="55">
        <f>+'24-03-010 Ind. Prog. Bonif. '!AD39</f>
        <v>0</v>
      </c>
      <c r="T15" s="55">
        <f>+'24-03-010 Ind. Prog. Bonif. '!AE39</f>
        <v>0</v>
      </c>
      <c r="U15" s="55">
        <f>+'24-03-010 Ind. Prog. Bonif. '!AF39</f>
        <v>0</v>
      </c>
      <c r="V15" s="55">
        <f>+'24-03-010 Ind. Prog. Bonif. '!AG39</f>
        <v>0</v>
      </c>
      <c r="W15" s="55">
        <f>+'24-03-010 Ind. Prog. Bonif. '!AH39</f>
        <v>0</v>
      </c>
      <c r="X15" s="78">
        <f>+'24-03-010 Ind. Prog. Bonif. '!AI39</f>
        <v>0</v>
      </c>
      <c r="Y15" s="78">
        <f>+'24-03-010 Ind. Prog. Bonif. '!AJ39</f>
        <v>0</v>
      </c>
    </row>
    <row r="16" spans="1:25" ht="24.75" customHeight="1">
      <c r="A16" s="77" t="s">
        <v>62</v>
      </c>
      <c r="B16" s="55">
        <f>+'24-03-010 Ind. Prog. Bonif. '!J43</f>
        <v>0</v>
      </c>
      <c r="C16" s="55">
        <f>+'24-03-010 Ind. Prog. Bonif. '!K43</f>
        <v>0</v>
      </c>
      <c r="D16" s="55">
        <f>+'24-03-010 Ind. Prog. Bonif. '!M43</f>
        <v>0</v>
      </c>
      <c r="E16" s="55">
        <f>+'24-03-010 Ind. Prog. Bonif. '!N43</f>
        <v>0</v>
      </c>
      <c r="F16" s="55">
        <f>+'24-03-010 Ind. Prog. Bonif. '!O43</f>
        <v>0</v>
      </c>
      <c r="G16" s="55">
        <f>+'24-03-010 Ind. Prog. Bonif. '!R43</f>
        <v>0</v>
      </c>
      <c r="H16" s="55">
        <f>+'24-03-010 Ind. Prog. Bonif. '!S43</f>
        <v>0</v>
      </c>
      <c r="I16" s="55">
        <f>+'24-03-010 Ind. Prog. Bonif. '!T43</f>
        <v>0</v>
      </c>
      <c r="J16" s="55">
        <f>+'24-03-010 Ind. Prog. Bonif. '!U43</f>
        <v>0</v>
      </c>
      <c r="K16" s="55">
        <f>+'24-03-010 Ind. Prog. Bonif. '!V43</f>
        <v>0</v>
      </c>
      <c r="L16" s="55">
        <f>+'24-03-010 Ind. Prog. Bonif. '!W43</f>
        <v>0</v>
      </c>
      <c r="M16" s="55">
        <f>+'24-03-010 Ind. Prog. Bonif. '!X43</f>
        <v>0</v>
      </c>
      <c r="N16" s="55">
        <f>+'24-03-010 Ind. Prog. Bonif. '!Y43</f>
        <v>0</v>
      </c>
      <c r="O16" s="55">
        <f>+'24-03-010 Ind. Prog. Bonif. '!Z43</f>
        <v>0</v>
      </c>
      <c r="P16" s="55">
        <f>+'24-03-010 Ind. Prog. Bonif. '!AA43</f>
        <v>0</v>
      </c>
      <c r="Q16" s="55">
        <f>+'24-03-010 Ind. Prog. Bonif. '!AB43</f>
        <v>0</v>
      </c>
      <c r="R16" s="55">
        <f>+'24-03-010 Ind. Prog. Bonif. '!AC43</f>
        <v>0</v>
      </c>
      <c r="S16" s="55">
        <f>+'24-03-010 Ind. Prog. Bonif. '!AD43</f>
        <v>0</v>
      </c>
      <c r="T16" s="55">
        <f>+'24-03-010 Ind. Prog. Bonif. '!AE43</f>
        <v>0</v>
      </c>
      <c r="U16" s="55">
        <f>+'24-03-010 Ind. Prog. Bonif. '!AF43</f>
        <v>0</v>
      </c>
      <c r="V16" s="55">
        <f>+'24-03-010 Ind. Prog. Bonif. '!AG43</f>
        <v>0</v>
      </c>
      <c r="W16" s="55">
        <f>+'24-03-010 Ind. Prog. Bonif. '!AH43</f>
        <v>0</v>
      </c>
      <c r="X16" s="78">
        <f>+'24-03-010 Ind. Prog. Bonif. '!AI43</f>
        <v>0</v>
      </c>
      <c r="Y16" s="78">
        <f>+'24-03-010 Ind. Prog. Bonif. '!AJ43</f>
        <v>0</v>
      </c>
    </row>
    <row r="17" spans="1:25" ht="24.75" customHeight="1">
      <c r="A17" s="77" t="s">
        <v>64</v>
      </c>
      <c r="B17" s="55">
        <f>+'24-03-010 Ind. Prog. Bonif. '!J47</f>
        <v>0</v>
      </c>
      <c r="C17" s="55">
        <f>+'24-03-010 Ind. Prog. Bonif. '!K47</f>
        <v>0</v>
      </c>
      <c r="D17" s="55">
        <f>+'24-03-010 Ind. Prog. Bonif. '!M47</f>
        <v>0</v>
      </c>
      <c r="E17" s="55">
        <f>+'24-03-010 Ind. Prog. Bonif. '!N47</f>
        <v>0</v>
      </c>
      <c r="F17" s="55">
        <f>+'24-03-010 Ind. Prog. Bonif. '!O47</f>
        <v>0</v>
      </c>
      <c r="G17" s="55">
        <f>+'24-03-010 Ind. Prog. Bonif. '!R47</f>
        <v>0</v>
      </c>
      <c r="H17" s="55">
        <f>+'24-03-010 Ind. Prog. Bonif. '!S47</f>
        <v>0</v>
      </c>
      <c r="I17" s="55">
        <f>+'24-03-010 Ind. Prog. Bonif. '!T47</f>
        <v>0</v>
      </c>
      <c r="J17" s="55">
        <f>+'24-03-010 Ind. Prog. Bonif. '!U47</f>
        <v>0</v>
      </c>
      <c r="K17" s="55">
        <f>+'24-03-010 Ind. Prog. Bonif. '!V47</f>
        <v>0</v>
      </c>
      <c r="L17" s="55">
        <f>+'24-03-010 Ind. Prog. Bonif. '!W47</f>
        <v>0</v>
      </c>
      <c r="M17" s="55">
        <f>+'24-03-010 Ind. Prog. Bonif. '!X47</f>
        <v>0</v>
      </c>
      <c r="N17" s="55">
        <f>+'24-03-010 Ind. Prog. Bonif. '!Y47</f>
        <v>0</v>
      </c>
      <c r="O17" s="55">
        <f>+'24-03-010 Ind. Prog. Bonif. '!Z47</f>
        <v>0</v>
      </c>
      <c r="P17" s="55">
        <f>+'24-03-010 Ind. Prog. Bonif. '!AA47</f>
        <v>0</v>
      </c>
      <c r="Q17" s="55">
        <f>+'24-03-010 Ind. Prog. Bonif. '!AB47</f>
        <v>0</v>
      </c>
      <c r="R17" s="55">
        <f>+'24-03-010 Ind. Prog. Bonif. '!AC47</f>
        <v>0</v>
      </c>
      <c r="S17" s="55">
        <f>+'24-03-010 Ind. Prog. Bonif. '!AD47</f>
        <v>0</v>
      </c>
      <c r="T17" s="55">
        <f>+'24-03-010 Ind. Prog. Bonif. '!AE47</f>
        <v>0</v>
      </c>
      <c r="U17" s="55">
        <f>+'24-03-010 Ind. Prog. Bonif. '!AF47</f>
        <v>0</v>
      </c>
      <c r="V17" s="55">
        <f>+'24-03-010 Ind. Prog. Bonif. '!AG47</f>
        <v>0</v>
      </c>
      <c r="W17" s="55">
        <f>+'24-03-010 Ind. Prog. Bonif. '!AH47</f>
        <v>0</v>
      </c>
      <c r="X17" s="78">
        <f>+'24-03-010 Ind. Prog. Bonif. '!AI47</f>
        <v>0</v>
      </c>
      <c r="Y17" s="78">
        <f>+'24-03-010 Ind. Prog. Bonif. '!AJ44</f>
        <v>0</v>
      </c>
    </row>
    <row r="18" spans="1:25" ht="24.75" customHeight="1">
      <c r="A18" s="77" t="s">
        <v>66</v>
      </c>
      <c r="B18" s="55">
        <f>+'24-03-010 Ind. Prog. Bonif. '!J51</f>
        <v>0</v>
      </c>
      <c r="C18" s="55">
        <f>+'24-03-010 Ind. Prog. Bonif. '!K51</f>
        <v>0</v>
      </c>
      <c r="D18" s="55">
        <f>+'24-03-010 Ind. Prog. Bonif. '!M51</f>
        <v>0</v>
      </c>
      <c r="E18" s="55">
        <f>+'24-03-010 Ind. Prog. Bonif. '!N51</f>
        <v>0</v>
      </c>
      <c r="F18" s="55">
        <f>+'24-03-010 Ind. Prog. Bonif. '!O51</f>
        <v>0</v>
      </c>
      <c r="G18" s="55">
        <f>+'24-03-010 Ind. Prog. Bonif. '!R51</f>
        <v>0</v>
      </c>
      <c r="H18" s="55">
        <f>+'24-03-010 Ind. Prog. Bonif. '!S51</f>
        <v>0</v>
      </c>
      <c r="I18" s="55">
        <f>+'24-03-010 Ind. Prog. Bonif. '!T51</f>
        <v>0</v>
      </c>
      <c r="J18" s="55">
        <f>+'24-03-010 Ind. Prog. Bonif. '!U51</f>
        <v>0</v>
      </c>
      <c r="K18" s="55">
        <f>+'24-03-010 Ind. Prog. Bonif. '!V51</f>
        <v>0</v>
      </c>
      <c r="L18" s="55">
        <f>+'24-03-010 Ind. Prog. Bonif. '!W51</f>
        <v>0</v>
      </c>
      <c r="M18" s="55">
        <f>+'24-03-010 Ind. Prog. Bonif. '!X51</f>
        <v>0</v>
      </c>
      <c r="N18" s="55">
        <f>+'24-03-010 Ind. Prog. Bonif. '!Y51</f>
        <v>0</v>
      </c>
      <c r="O18" s="55">
        <f>+'24-03-010 Ind. Prog. Bonif. '!Z51</f>
        <v>0</v>
      </c>
      <c r="P18" s="55">
        <f>+'24-03-010 Ind. Prog. Bonif. '!AA51</f>
        <v>0</v>
      </c>
      <c r="Q18" s="55">
        <f>+'24-03-010 Ind. Prog. Bonif. '!AB51</f>
        <v>0</v>
      </c>
      <c r="R18" s="55">
        <f>+'24-03-010 Ind. Prog. Bonif. '!AC51</f>
        <v>0</v>
      </c>
      <c r="S18" s="55">
        <f>+'24-03-010 Ind. Prog. Bonif. '!AD51</f>
        <v>0</v>
      </c>
      <c r="T18" s="55">
        <f>+'24-03-010 Ind. Prog. Bonif. '!AE51</f>
        <v>0</v>
      </c>
      <c r="U18" s="55">
        <f>+'24-03-010 Ind. Prog. Bonif. '!AF51</f>
        <v>0</v>
      </c>
      <c r="V18" s="55">
        <f>+'24-03-010 Ind. Prog. Bonif. '!AG51</f>
        <v>0</v>
      </c>
      <c r="W18" s="55">
        <f>+'24-03-010 Ind. Prog. Bonif. '!AH51</f>
        <v>0</v>
      </c>
      <c r="X18" s="78">
        <f>+'24-03-010 Ind. Prog. Bonif. '!AI51</f>
        <v>0</v>
      </c>
      <c r="Y18" s="78">
        <f>+'24-03-010 Ind. Prog. Bonif. '!AJ51</f>
        <v>0</v>
      </c>
    </row>
    <row r="19" spans="1:25" ht="24.75" customHeight="1">
      <c r="A19" s="77" t="s">
        <v>68</v>
      </c>
      <c r="B19" s="55">
        <f>+'24-03-010 Ind. Prog. Bonif. '!J55</f>
        <v>0</v>
      </c>
      <c r="C19" s="55">
        <f>+'24-03-010 Ind. Prog. Bonif. '!K55</f>
        <v>0</v>
      </c>
      <c r="D19" s="55">
        <f>+'24-03-010 Ind. Prog. Bonif. '!M55</f>
        <v>0</v>
      </c>
      <c r="E19" s="55">
        <f>+'24-03-010 Ind. Prog. Bonif. '!N55</f>
        <v>0</v>
      </c>
      <c r="F19" s="55">
        <f>+'24-03-010 Ind. Prog. Bonif. '!O55</f>
        <v>0</v>
      </c>
      <c r="G19" s="55">
        <f>+'24-03-010 Ind. Prog. Bonif. '!R55</f>
        <v>0</v>
      </c>
      <c r="H19" s="55">
        <f>+'24-03-010 Ind. Prog. Bonif. '!S55</f>
        <v>0</v>
      </c>
      <c r="I19" s="55">
        <f>+'24-03-010 Ind. Prog. Bonif. '!T55</f>
        <v>0</v>
      </c>
      <c r="J19" s="55">
        <f>+'24-03-010 Ind. Prog. Bonif. '!U55</f>
        <v>0</v>
      </c>
      <c r="K19" s="55">
        <f>+'24-03-010 Ind. Prog. Bonif. '!V55</f>
        <v>0</v>
      </c>
      <c r="L19" s="55">
        <f>+'24-03-010 Ind. Prog. Bonif. '!W55</f>
        <v>0</v>
      </c>
      <c r="M19" s="55">
        <f>+'24-03-010 Ind. Prog. Bonif. '!X55</f>
        <v>0</v>
      </c>
      <c r="N19" s="55">
        <f>+'24-03-010 Ind. Prog. Bonif. '!Y55</f>
        <v>0</v>
      </c>
      <c r="O19" s="55">
        <f>+'24-03-010 Ind. Prog. Bonif. '!Z55</f>
        <v>0</v>
      </c>
      <c r="P19" s="55">
        <f>+'24-03-010 Ind. Prog. Bonif. '!AA55</f>
        <v>0</v>
      </c>
      <c r="Q19" s="55">
        <f>+'24-03-010 Ind. Prog. Bonif. '!AB55</f>
        <v>0</v>
      </c>
      <c r="R19" s="55">
        <f>+'24-03-010 Ind. Prog. Bonif. '!AC55</f>
        <v>0</v>
      </c>
      <c r="S19" s="55">
        <f>+'24-03-010 Ind. Prog. Bonif. '!AD55</f>
        <v>0</v>
      </c>
      <c r="T19" s="55">
        <f>+'24-03-010 Ind. Prog. Bonif. '!AE55</f>
        <v>0</v>
      </c>
      <c r="U19" s="55">
        <f>+'24-03-010 Ind. Prog. Bonif. '!AF55</f>
        <v>0</v>
      </c>
      <c r="V19" s="55">
        <f>+'24-03-010 Ind. Prog. Bonif. '!AG55</f>
        <v>0</v>
      </c>
      <c r="W19" s="55">
        <f>+'24-03-010 Ind. Prog. Bonif. '!AH55</f>
        <v>0</v>
      </c>
      <c r="X19" s="78">
        <f>+'24-03-010 Ind. Prog. Bonif. '!AI55</f>
        <v>0</v>
      </c>
      <c r="Y19" s="78">
        <f>+'24-03-010 Ind. Prog. Bonif. '!AJ55</f>
        <v>0</v>
      </c>
    </row>
    <row r="20" spans="1:25" ht="24.75" customHeight="1">
      <c r="A20" s="79" t="s">
        <v>70</v>
      </c>
      <c r="B20" s="55">
        <f>+'24-03-010 Ind. Prog. Bonif. '!J59</f>
        <v>0</v>
      </c>
      <c r="C20" s="55">
        <f>+'24-03-010 Ind. Prog. Bonif. '!K59</f>
        <v>0</v>
      </c>
      <c r="D20" s="55">
        <f>+'24-03-010 Ind. Prog. Bonif. '!M59</f>
        <v>0</v>
      </c>
      <c r="E20" s="55">
        <f>+'24-03-010 Ind. Prog. Bonif. '!N59</f>
        <v>0</v>
      </c>
      <c r="F20" s="55">
        <f>+'24-03-010 Ind. Prog. Bonif. '!O59</f>
        <v>0</v>
      </c>
      <c r="G20" s="55">
        <f>+'24-03-010 Ind. Prog. Bonif. '!R59</f>
        <v>0</v>
      </c>
      <c r="H20" s="55">
        <f>+'24-03-010 Ind. Prog. Bonif. '!S59</f>
        <v>0</v>
      </c>
      <c r="I20" s="55">
        <f>+'24-03-010 Ind. Prog. Bonif. '!T59</f>
        <v>0</v>
      </c>
      <c r="J20" s="55">
        <f>+'24-03-010 Ind. Prog. Bonif. '!U59</f>
        <v>0</v>
      </c>
      <c r="K20" s="55">
        <f>+'24-03-010 Ind. Prog. Bonif. '!V59</f>
        <v>0</v>
      </c>
      <c r="L20" s="55">
        <f>+'24-03-010 Ind. Prog. Bonif. '!W59</f>
        <v>0</v>
      </c>
      <c r="M20" s="55">
        <f>+'24-03-010 Ind. Prog. Bonif. '!X59</f>
        <v>0</v>
      </c>
      <c r="N20" s="55">
        <f>+'24-03-010 Ind. Prog. Bonif. '!Y59</f>
        <v>0</v>
      </c>
      <c r="O20" s="55">
        <f>+'24-03-010 Ind. Prog. Bonif. '!Z59</f>
        <v>0</v>
      </c>
      <c r="P20" s="55">
        <f>+'24-03-010 Ind. Prog. Bonif. '!AA59</f>
        <v>0</v>
      </c>
      <c r="Q20" s="55">
        <f>+'24-03-010 Ind. Prog. Bonif. '!AB59</f>
        <v>0</v>
      </c>
      <c r="R20" s="55">
        <f>+'24-03-010 Ind. Prog. Bonif. '!AC59</f>
        <v>0</v>
      </c>
      <c r="S20" s="55">
        <f>+'24-03-010 Ind. Prog. Bonif. '!AD59</f>
        <v>0</v>
      </c>
      <c r="T20" s="55">
        <f>+'24-03-010 Ind. Prog. Bonif. '!AE59</f>
        <v>0</v>
      </c>
      <c r="U20" s="55">
        <f>+'24-03-010 Ind. Prog. Bonif. '!AF59</f>
        <v>0</v>
      </c>
      <c r="V20" s="55">
        <f>+'24-03-010 Ind. Prog. Bonif. '!AG59</f>
        <v>0</v>
      </c>
      <c r="W20" s="55">
        <f>+'24-03-010 Ind. Prog. Bonif. '!AH59</f>
        <v>0</v>
      </c>
      <c r="X20" s="78">
        <f>+'24-03-010 Ind. Prog. Bonif. '!AI59</f>
        <v>0</v>
      </c>
      <c r="Y20" s="78">
        <f>+'24-03-010 Ind. Prog. Bonif. '!AJ59</f>
        <v>0</v>
      </c>
    </row>
    <row r="21" spans="1:25" ht="24.75" customHeight="1">
      <c r="A21" s="79" t="s">
        <v>72</v>
      </c>
      <c r="B21" s="55">
        <f>+'24-03-010 Ind. Prog. Bonif. '!J63</f>
        <v>0</v>
      </c>
      <c r="C21" s="55">
        <f>+'24-03-010 Ind. Prog. Bonif. '!K63</f>
        <v>0</v>
      </c>
      <c r="D21" s="55">
        <f>+'24-03-010 Ind. Prog. Bonif. '!M63</f>
        <v>0</v>
      </c>
      <c r="E21" s="55">
        <f>+'24-03-010 Ind. Prog. Bonif. '!N63</f>
        <v>0</v>
      </c>
      <c r="F21" s="55">
        <f>+'24-03-010 Ind. Prog. Bonif. '!O63</f>
        <v>0</v>
      </c>
      <c r="G21" s="55">
        <f>+'24-03-010 Ind. Prog. Bonif. '!R63</f>
        <v>0</v>
      </c>
      <c r="H21" s="55">
        <f>+'24-03-010 Ind. Prog. Bonif. '!S63</f>
        <v>0</v>
      </c>
      <c r="I21" s="55">
        <f>+'24-03-010 Ind. Prog. Bonif. '!T63</f>
        <v>0</v>
      </c>
      <c r="J21" s="55">
        <f>+'24-03-010 Ind. Prog. Bonif. '!U63</f>
        <v>0</v>
      </c>
      <c r="K21" s="55">
        <f>+'24-03-010 Ind. Prog. Bonif. '!V63</f>
        <v>0</v>
      </c>
      <c r="L21" s="55">
        <f>+'24-03-010 Ind. Prog. Bonif. '!W63</f>
        <v>0</v>
      </c>
      <c r="M21" s="55">
        <f>+'24-03-010 Ind. Prog. Bonif. '!X63</f>
        <v>0</v>
      </c>
      <c r="N21" s="55">
        <f>+'24-03-010 Ind. Prog. Bonif. '!Y63</f>
        <v>0</v>
      </c>
      <c r="O21" s="55">
        <f>+'24-03-010 Ind. Prog. Bonif. '!Z63</f>
        <v>0</v>
      </c>
      <c r="P21" s="55">
        <f>+'24-03-010 Ind. Prog. Bonif. '!AA63</f>
        <v>0</v>
      </c>
      <c r="Q21" s="55">
        <f>+'24-03-010 Ind. Prog. Bonif. '!AB63</f>
        <v>0</v>
      </c>
      <c r="R21" s="55">
        <f>+'24-03-010 Ind. Prog. Bonif. '!AC63</f>
        <v>0</v>
      </c>
      <c r="S21" s="55">
        <f>+'24-03-010 Ind. Prog. Bonif. '!AD63</f>
        <v>0</v>
      </c>
      <c r="T21" s="55">
        <f>+'24-03-010 Ind. Prog. Bonif. '!AE63</f>
        <v>0</v>
      </c>
      <c r="U21" s="55">
        <f>+'24-03-010 Ind. Prog. Bonif. '!AF63</f>
        <v>0</v>
      </c>
      <c r="V21" s="55">
        <f>+'24-03-010 Ind. Prog. Bonif. '!AG63</f>
        <v>0</v>
      </c>
      <c r="W21" s="55">
        <f>+'24-03-010 Ind. Prog. Bonif. '!AH63</f>
        <v>0</v>
      </c>
      <c r="X21" s="78">
        <f>+'24-03-010 Ind. Prog. Bonif. '!AI63</f>
        <v>0</v>
      </c>
      <c r="Y21" s="78">
        <f>+'24-03-010 Ind. Prog. Bonif. '!AJ63</f>
        <v>0</v>
      </c>
    </row>
    <row r="22" spans="1:25" ht="24.75" customHeight="1">
      <c r="A22" s="79" t="s">
        <v>74</v>
      </c>
      <c r="B22" s="55">
        <f>+'24-03-010 Ind. Prog. Bonif. '!J67</f>
        <v>1900000</v>
      </c>
      <c r="C22" s="55">
        <f>+'24-03-010 Ind. Prog. Bonif. '!K67</f>
        <v>1893204</v>
      </c>
      <c r="D22" s="55">
        <f>+'24-03-010 Ind. Prog. Bonif. '!M67</f>
        <v>0</v>
      </c>
      <c r="E22" s="55">
        <f>+'24-03-010 Ind. Prog. Bonif. '!N67</f>
        <v>0</v>
      </c>
      <c r="F22" s="55">
        <f>+'24-03-010 Ind. Prog. Bonif. '!O67</f>
        <v>0</v>
      </c>
      <c r="G22" s="55">
        <f>+'24-03-010 Ind. Prog. Bonif. '!R67</f>
        <v>0</v>
      </c>
      <c r="H22" s="55">
        <f>+'24-03-010 Ind. Prog. Bonif. '!S67</f>
        <v>0</v>
      </c>
      <c r="I22" s="55">
        <f>+'24-03-010 Ind. Prog. Bonif. '!T67</f>
        <v>0</v>
      </c>
      <c r="J22" s="55">
        <f>+'24-03-010 Ind. Prog. Bonif. '!U67</f>
        <v>0</v>
      </c>
      <c r="K22" s="55">
        <f>+'24-03-010 Ind. Prog. Bonif. '!V67</f>
        <v>0</v>
      </c>
      <c r="L22" s="55">
        <f>+'24-03-010 Ind. Prog. Bonif. '!W67</f>
        <v>0</v>
      </c>
      <c r="M22" s="55">
        <f>+'24-03-010 Ind. Prog. Bonif. '!X67</f>
        <v>0</v>
      </c>
      <c r="N22" s="55">
        <f>+'24-03-010 Ind. Prog. Bonif. '!Y67</f>
        <v>0</v>
      </c>
      <c r="O22" s="55">
        <f>+'24-03-010 Ind. Prog. Bonif. '!Z67</f>
        <v>0</v>
      </c>
      <c r="P22" s="55">
        <f>+'24-03-010 Ind. Prog. Bonif. '!AA67</f>
        <v>0</v>
      </c>
      <c r="Q22" s="55">
        <f>+'24-03-010 Ind. Prog. Bonif. '!AB67</f>
        <v>0</v>
      </c>
      <c r="R22" s="55">
        <f>+'24-03-010 Ind. Prog. Bonif. '!AC67</f>
        <v>0</v>
      </c>
      <c r="S22" s="55">
        <f>+'24-03-010 Ind. Prog. Bonif. '!AD67</f>
        <v>0</v>
      </c>
      <c r="T22" s="55">
        <f>+'24-03-010 Ind. Prog. Bonif. '!AE67</f>
        <v>0</v>
      </c>
      <c r="U22" s="55">
        <f>+'24-03-010 Ind. Prog. Bonif. '!AF67</f>
        <v>0</v>
      </c>
      <c r="V22" s="55">
        <f>+'24-03-010 Ind. Prog. Bonif. '!AG67</f>
        <v>0</v>
      </c>
      <c r="W22" s="55">
        <f>+'24-03-010 Ind. Prog. Bonif. '!AH67</f>
        <v>0</v>
      </c>
      <c r="X22" s="78">
        <f>+'24-03-010 Ind. Prog. Bonif. '!AI67</f>
        <v>0</v>
      </c>
      <c r="Y22" s="78">
        <f>+'24-03-010 Ind. Prog. Bonif. '!AJ67</f>
        <v>0</v>
      </c>
    </row>
    <row r="23" spans="1:25" ht="24.75" customHeight="1">
      <c r="A23" s="80" t="s">
        <v>76</v>
      </c>
      <c r="B23" s="55">
        <f>+'24-03-010 Ind. Prog. Bonif. '!J71</f>
        <v>85044377000</v>
      </c>
      <c r="C23" s="55">
        <f>+'24-03-010 Ind. Prog. Bonif. '!K71</f>
        <v>84826566057</v>
      </c>
      <c r="D23" s="55">
        <f>+'24-03-010 Ind. Prog. Bonif. '!M71</f>
        <v>0</v>
      </c>
      <c r="E23" s="55">
        <f>+'24-03-010 Ind. Prog. Bonif. '!N71</f>
        <v>0</v>
      </c>
      <c r="F23" s="55">
        <f>+'24-03-010 Ind. Prog. Bonif. '!O71</f>
        <v>0</v>
      </c>
      <c r="G23" s="55">
        <f>+'24-03-010 Ind. Prog. Bonif. '!R71</f>
        <v>31417313</v>
      </c>
      <c r="H23" s="55">
        <f>+'24-03-010 Ind. Prog. Bonif. '!S71</f>
        <v>32532266</v>
      </c>
      <c r="I23" s="55">
        <f>+'24-03-010 Ind. Prog. Bonif. '!T71</f>
        <v>33689442548</v>
      </c>
      <c r="J23" s="55">
        <f>+'24-03-010 Ind. Prog. Bonif. '!U71</f>
        <v>59128174147</v>
      </c>
      <c r="K23" s="55">
        <f>+'24-03-010 Ind. Prog. Bonif. '!V71</f>
        <v>43945596</v>
      </c>
      <c r="L23" s="55">
        <f>+'24-03-010 Ind. Prog. Bonif. '!W71</f>
        <v>55423248</v>
      </c>
      <c r="M23" s="55">
        <f>+'24-03-010 Ind. Prog. Bonif. '!X71</f>
        <v>25275413176</v>
      </c>
      <c r="N23" s="55">
        <f>+'24-03-010 Ind. Prog. Bonif. '!Y71</f>
        <v>25374782020</v>
      </c>
      <c r="O23" s="55">
        <f>+'24-03-010 Ind. Prog. Bonif. '!Z71</f>
        <v>58148032</v>
      </c>
      <c r="P23" s="55">
        <f>+'24-03-010 Ind. Prog. Bonif. '!AA71</f>
        <v>51800830</v>
      </c>
      <c r="Q23" s="55">
        <f>+'24-03-010 Ind. Prog. Bonif. '!AB71</f>
        <v>20057712</v>
      </c>
      <c r="R23" s="55">
        <f>+'24-03-010 Ind. Prog. Bonif. '!AC71</f>
        <v>130006574</v>
      </c>
      <c r="S23" s="55">
        <f>+'24-03-010 Ind. Prog. Bonif. '!AD71</f>
        <v>0</v>
      </c>
      <c r="T23" s="55">
        <f>+'24-03-010 Ind. Prog. Bonif. '!AE71</f>
        <v>0</v>
      </c>
      <c r="U23" s="55">
        <f>+'24-03-010 Ind. Prog. Bonif. '!AF71</f>
        <v>0</v>
      </c>
      <c r="V23" s="55">
        <f>+'24-03-010 Ind. Prog. Bonif. '!AG71</f>
        <v>0</v>
      </c>
      <c r="W23" s="55">
        <f>+'24-03-010 Ind. Prog. Bonif. '!AH71</f>
        <v>59258180721</v>
      </c>
      <c r="X23" s="78">
        <f>+'24-03-010 Ind. Prog. Bonif. '!AI71</f>
        <v>0.6967912848723673</v>
      </c>
      <c r="Y23" s="78">
        <f>+'24-03-010 Ind. Prog. Bonif. '!AJ71</f>
        <v>1</v>
      </c>
    </row>
    <row r="24" spans="1:25" ht="25.5">
      <c r="A24" s="200" t="str">
        <f>"TOTAL ASIG."&amp;" "&amp;$A$5</f>
        <v>TOTAL ASIG. 24-03-010 "Programa Bonificación Ley N°20.595"</v>
      </c>
      <c r="B24" s="66">
        <f>SUM(B8:B23)</f>
        <v>85046277000</v>
      </c>
      <c r="C24" s="66">
        <f t="shared" ref="C24:V24" si="0">SUM(C8:C23)</f>
        <v>84828459261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31417313</v>
      </c>
      <c r="H24" s="66">
        <f t="shared" si="0"/>
        <v>32532266</v>
      </c>
      <c r="I24" s="66">
        <f t="shared" si="0"/>
        <v>33689442548</v>
      </c>
      <c r="J24" s="66">
        <f t="shared" si="0"/>
        <v>59128174147</v>
      </c>
      <c r="K24" s="66">
        <f t="shared" si="0"/>
        <v>43945596</v>
      </c>
      <c r="L24" s="66">
        <f t="shared" si="0"/>
        <v>55423248</v>
      </c>
      <c r="M24" s="66">
        <f t="shared" si="0"/>
        <v>25275413176</v>
      </c>
      <c r="N24" s="66">
        <f t="shared" si="0"/>
        <v>25374782020</v>
      </c>
      <c r="O24" s="66">
        <f t="shared" si="0"/>
        <v>58148032</v>
      </c>
      <c r="P24" s="66">
        <f t="shared" si="0"/>
        <v>51800830</v>
      </c>
      <c r="Q24" s="66">
        <f t="shared" si="0"/>
        <v>20057712</v>
      </c>
      <c r="R24" s="66">
        <f t="shared" si="0"/>
        <v>130006574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59258180721</v>
      </c>
      <c r="X24" s="81">
        <f>+'24-03-010 Ind. Prog. Bonif. '!AI72</f>
        <v>0.69677571801291194</v>
      </c>
      <c r="Y24" s="81">
        <f>'24-03-010 Ind. Prog. Bonif. '!AJ72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162"/>
  <sheetViews>
    <sheetView topLeftCell="A91" zoomScaleNormal="100" workbookViewId="0" xr3:uid="{33642244-9AC9-5136-AF77-195C889548CE}">
      <selection activeCell="C100" sqref="C10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5" style="2" bestFit="1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117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118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57" t="s">
        <v>46</v>
      </c>
      <c r="B8" s="258"/>
      <c r="C8" s="258"/>
      <c r="D8" s="258"/>
      <c r="E8" s="259"/>
      <c r="F8" s="4"/>
      <c r="G8" s="5"/>
      <c r="H8" s="6"/>
      <c r="I8" s="6"/>
      <c r="J8" s="209">
        <v>268430000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>
      <c r="A9" s="14">
        <v>1</v>
      </c>
      <c r="B9" s="14"/>
      <c r="C9" s="154" t="s">
        <v>119</v>
      </c>
      <c r="D9" s="182">
        <v>45177</v>
      </c>
      <c r="E9" s="56" t="s">
        <v>120</v>
      </c>
      <c r="F9" s="56" t="s">
        <v>121</v>
      </c>
      <c r="G9" s="117" t="s">
        <v>122</v>
      </c>
      <c r="H9" s="16"/>
      <c r="I9" s="16"/>
      <c r="J9" s="210"/>
      <c r="K9" s="19">
        <v>32150000</v>
      </c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>
        <v>32150000</v>
      </c>
      <c r="AC9" s="20">
        <f>SUM(Z9:AB9)</f>
        <v>32150000</v>
      </c>
      <c r="AD9" s="19"/>
      <c r="AE9" s="19"/>
      <c r="AF9" s="19"/>
      <c r="AG9" s="20">
        <f>SUM(AD9:AF9)</f>
        <v>0</v>
      </c>
      <c r="AH9" s="20">
        <f>SUM(U9,Y9,AC9,AG9)</f>
        <v>32150000</v>
      </c>
      <c r="AI9" s="21">
        <f>IF(ISERROR(AH9/J8),0,AH9/J8)</f>
        <v>0.11977051745333979</v>
      </c>
      <c r="AJ9" s="22">
        <f>IF(ISERROR(AH9/$AH$143),"-",AH9/$AH$143)</f>
        <v>1.3249716595980204E-2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>
      <c r="A10" s="14">
        <v>2</v>
      </c>
      <c r="B10" s="14"/>
      <c r="C10" s="154" t="s">
        <v>123</v>
      </c>
      <c r="D10" s="182">
        <v>45177</v>
      </c>
      <c r="E10" s="56" t="s">
        <v>124</v>
      </c>
      <c r="F10" s="56" t="s">
        <v>125</v>
      </c>
      <c r="G10" s="117" t="s">
        <v>122</v>
      </c>
      <c r="H10" s="16"/>
      <c r="I10" s="16"/>
      <c r="J10" s="210"/>
      <c r="K10" s="19">
        <v>32150000</v>
      </c>
      <c r="L10" s="17"/>
      <c r="M10" s="19"/>
      <c r="N10" s="19"/>
      <c r="O10" s="19"/>
      <c r="P10" s="17"/>
      <c r="Q10" s="17"/>
      <c r="R10" s="19"/>
      <c r="S10" s="19"/>
      <c r="T10" s="19"/>
      <c r="U10" s="20"/>
      <c r="V10" s="19"/>
      <c r="W10" s="19"/>
      <c r="X10" s="19"/>
      <c r="Y10" s="20"/>
      <c r="Z10" s="19"/>
      <c r="AA10" s="19"/>
      <c r="AB10" s="19">
        <v>32150000</v>
      </c>
      <c r="AC10" s="20">
        <f t="shared" ref="AC10:AC11" si="0">SUM(Z10:AB10)</f>
        <v>32150000</v>
      </c>
      <c r="AD10" s="19"/>
      <c r="AE10" s="19"/>
      <c r="AF10" s="19"/>
      <c r="AG10" s="20">
        <f t="shared" ref="AG10:AG11" si="1">SUM(AD10:AF10)</f>
        <v>0</v>
      </c>
      <c r="AH10" s="20">
        <f t="shared" ref="AH10:AH11" si="2">SUM(U10,Y10,AC10,AG10)</f>
        <v>32150000</v>
      </c>
      <c r="AI10" s="21">
        <f>IF(ISERROR(AH10/J8),0,AH10/J8)</f>
        <v>0.11977051745333979</v>
      </c>
      <c r="AJ10" s="22">
        <f>IF(ISERROR(AH10/$AH$143),"-",AH10/$AH$143)</f>
        <v>1.3249716595980204E-2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>
      <c r="A11" s="14">
        <v>3</v>
      </c>
      <c r="B11" s="14"/>
      <c r="C11" s="56"/>
      <c r="D11" s="24"/>
      <c r="E11" s="56" t="s">
        <v>126</v>
      </c>
      <c r="F11" s="56" t="s">
        <v>125</v>
      </c>
      <c r="G11" s="117" t="s">
        <v>122</v>
      </c>
      <c r="H11" s="16"/>
      <c r="I11" s="16"/>
      <c r="J11" s="211"/>
      <c r="K11" s="19">
        <v>69915000</v>
      </c>
      <c r="L11" s="25"/>
      <c r="M11" s="19"/>
      <c r="N11" s="19"/>
      <c r="O11" s="19"/>
      <c r="P11" s="25"/>
      <c r="Q11" s="25"/>
      <c r="R11" s="19"/>
      <c r="S11" s="19"/>
      <c r="T11" s="19"/>
      <c r="U11" s="20">
        <f>SUM(R11:T11)</f>
        <v>0</v>
      </c>
      <c r="V11" s="19"/>
      <c r="W11" s="19"/>
      <c r="X11" s="19"/>
      <c r="Y11" s="20">
        <f>SUM(V11:X11)</f>
        <v>0</v>
      </c>
      <c r="Z11" s="19"/>
      <c r="AA11" s="19"/>
      <c r="AB11" s="19"/>
      <c r="AC11" s="20">
        <f t="shared" si="0"/>
        <v>0</v>
      </c>
      <c r="AD11" s="19"/>
      <c r="AE11" s="19"/>
      <c r="AF11" s="19"/>
      <c r="AG11" s="20">
        <f t="shared" si="1"/>
        <v>0</v>
      </c>
      <c r="AH11" s="20">
        <f t="shared" si="2"/>
        <v>0</v>
      </c>
      <c r="AI11" s="21">
        <f>IF(ISERROR(AH11/J8),0,AH11/J8)</f>
        <v>0</v>
      </c>
      <c r="AJ11" s="22">
        <f>IF(ISERROR(AH11/$AH$143),"-",AH11/$AH$143)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s="31" customFormat="1" ht="12.75" customHeight="1">
      <c r="A12" s="253" t="s">
        <v>47</v>
      </c>
      <c r="B12" s="244"/>
      <c r="C12" s="244"/>
      <c r="D12" s="244"/>
      <c r="E12" s="244"/>
      <c r="F12" s="239"/>
      <c r="G12" s="239"/>
      <c r="H12" s="239"/>
      <c r="I12" s="240"/>
      <c r="J12" s="27">
        <f>+J8</f>
        <v>268430000</v>
      </c>
      <c r="K12" s="27">
        <f>SUM(K9:K11)</f>
        <v>134215000</v>
      </c>
      <c r="L12" s="199"/>
      <c r="M12" s="27">
        <f>SUM(M9:M11)</f>
        <v>0</v>
      </c>
      <c r="N12" s="27">
        <f>SUM(N9:N11)</f>
        <v>0</v>
      </c>
      <c r="O12" s="27">
        <f>SUM(O9:O11)</f>
        <v>0</v>
      </c>
      <c r="P12" s="28"/>
      <c r="Q12" s="29"/>
      <c r="R12" s="27">
        <f>SUM(R9:R11)</f>
        <v>0</v>
      </c>
      <c r="S12" s="27">
        <f t="shared" ref="S12:AH12" si="3">SUM(S9:S11)</f>
        <v>0</v>
      </c>
      <c r="T12" s="27">
        <f t="shared" si="3"/>
        <v>0</v>
      </c>
      <c r="U12" s="27">
        <f t="shared" si="3"/>
        <v>0</v>
      </c>
      <c r="V12" s="27">
        <f t="shared" si="3"/>
        <v>0</v>
      </c>
      <c r="W12" s="27">
        <f t="shared" si="3"/>
        <v>0</v>
      </c>
      <c r="X12" s="27">
        <f t="shared" si="3"/>
        <v>0</v>
      </c>
      <c r="Y12" s="27">
        <f t="shared" si="3"/>
        <v>0</v>
      </c>
      <c r="Z12" s="27">
        <f t="shared" si="3"/>
        <v>0</v>
      </c>
      <c r="AA12" s="27">
        <f t="shared" si="3"/>
        <v>0</v>
      </c>
      <c r="AB12" s="27">
        <f t="shared" si="3"/>
        <v>64300000</v>
      </c>
      <c r="AC12" s="27">
        <f t="shared" si="3"/>
        <v>64300000</v>
      </c>
      <c r="AD12" s="27">
        <f t="shared" si="3"/>
        <v>0</v>
      </c>
      <c r="AE12" s="27">
        <f t="shared" si="3"/>
        <v>0</v>
      </c>
      <c r="AF12" s="27">
        <f t="shared" si="3"/>
        <v>0</v>
      </c>
      <c r="AG12" s="27">
        <f t="shared" si="3"/>
        <v>0</v>
      </c>
      <c r="AH12" s="27">
        <f t="shared" si="3"/>
        <v>64300000</v>
      </c>
      <c r="AI12" s="30">
        <f>IF(ISERROR(AH12/J12),0,AH12/J12)</f>
        <v>0.23954103490667958</v>
      </c>
      <c r="AJ12" s="30">
        <f>IF(ISERROR(AH12/$AH$143),0,AH12/$AH$143)</f>
        <v>2.6499433191960409E-2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>
      <c r="A13" s="254" t="s">
        <v>48</v>
      </c>
      <c r="B13" s="255"/>
      <c r="C13" s="255"/>
      <c r="D13" s="255"/>
      <c r="E13" s="260"/>
      <c r="F13" s="4"/>
      <c r="G13" s="5"/>
      <c r="H13" s="6"/>
      <c r="I13" s="6"/>
      <c r="J13" s="246">
        <v>46000000</v>
      </c>
      <c r="K13" s="55">
        <v>32150000</v>
      </c>
      <c r="L13" s="9" t="s">
        <v>116</v>
      </c>
      <c r="M13" s="10"/>
      <c r="N13" s="10"/>
      <c r="O13" s="10"/>
      <c r="P13" s="5"/>
      <c r="Q13" s="11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12"/>
      <c r="AJ13" s="12"/>
    </row>
    <row r="14" spans="1:106" ht="12.75" customHeight="1" outlineLevel="1">
      <c r="A14" s="14">
        <v>1</v>
      </c>
      <c r="B14" s="14"/>
      <c r="C14" s="56"/>
      <c r="D14" s="24"/>
      <c r="E14" s="56"/>
      <c r="F14" s="15"/>
      <c r="G14" s="17"/>
      <c r="H14" s="16"/>
      <c r="I14" s="16"/>
      <c r="J14" s="261"/>
      <c r="K14" s="18"/>
      <c r="L14" s="17"/>
      <c r="M14" s="19"/>
      <c r="N14" s="19"/>
      <c r="O14" s="19"/>
      <c r="P14" s="17"/>
      <c r="Q14" s="17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IF(ISERROR(AH14/$AH$143),"-",AH14/$AH$143)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>
      <c r="A15" s="14">
        <v>2</v>
      </c>
      <c r="B15" s="14"/>
      <c r="C15" s="56"/>
      <c r="D15" s="24"/>
      <c r="E15" s="56"/>
      <c r="F15" s="23"/>
      <c r="G15" s="25"/>
      <c r="H15" s="24"/>
      <c r="I15" s="24"/>
      <c r="J15" s="247"/>
      <c r="K15" s="26"/>
      <c r="L15" s="25"/>
      <c r="M15" s="19"/>
      <c r="N15" s="19"/>
      <c r="O15" s="19"/>
      <c r="P15" s="25"/>
      <c r="Q15" s="25"/>
      <c r="R15" s="19"/>
      <c r="S15" s="19"/>
      <c r="T15" s="19"/>
      <c r="U15" s="20">
        <f>SUM(R15:T15)</f>
        <v>0</v>
      </c>
      <c r="V15" s="19"/>
      <c r="W15" s="19"/>
      <c r="X15" s="19"/>
      <c r="Y15" s="20">
        <f>SUM(V15:X15)</f>
        <v>0</v>
      </c>
      <c r="Z15" s="19"/>
      <c r="AA15" s="19"/>
      <c r="AB15" s="19"/>
      <c r="AC15" s="20">
        <f>SUM(Z15:AB15)</f>
        <v>0</v>
      </c>
      <c r="AD15" s="19"/>
      <c r="AE15" s="19"/>
      <c r="AF15" s="19"/>
      <c r="AG15" s="20">
        <f>SUM(AD15:AF15)</f>
        <v>0</v>
      </c>
      <c r="AH15" s="20">
        <f>SUM(U15,Y15,AC15,AG15)</f>
        <v>0</v>
      </c>
      <c r="AI15" s="21">
        <f>IF(ISERROR(AH15/J15),0,AH15/J15)</f>
        <v>0</v>
      </c>
      <c r="AJ15" s="22">
        <f>IF(ISERROR(AH15/$AH$143),"-",AH15/$AH$143)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1" customFormat="1" ht="12.75" customHeight="1">
      <c r="A16" s="253" t="s">
        <v>49</v>
      </c>
      <c r="B16" s="244"/>
      <c r="C16" s="244"/>
      <c r="D16" s="244"/>
      <c r="E16" s="244"/>
      <c r="F16" s="239"/>
      <c r="G16" s="239"/>
      <c r="H16" s="239"/>
      <c r="I16" s="240"/>
      <c r="J16" s="27">
        <f>+J13</f>
        <v>46000000</v>
      </c>
      <c r="K16" s="27">
        <f>SUM(K13:K15)</f>
        <v>32150000</v>
      </c>
      <c r="L16" s="199"/>
      <c r="M16" s="27">
        <f>SUM(M14:M15)</f>
        <v>0</v>
      </c>
      <c r="N16" s="27">
        <f>SUM(N14:N15)</f>
        <v>0</v>
      </c>
      <c r="O16" s="27">
        <f>SUM(O14:O15)</f>
        <v>0</v>
      </c>
      <c r="P16" s="28"/>
      <c r="Q16" s="29"/>
      <c r="R16" s="27">
        <f t="shared" ref="R16:AH16" si="4">SUM(R14:R15)</f>
        <v>0</v>
      </c>
      <c r="S16" s="27">
        <f t="shared" si="4"/>
        <v>0</v>
      </c>
      <c r="T16" s="27">
        <f t="shared" si="4"/>
        <v>0</v>
      </c>
      <c r="U16" s="27">
        <f t="shared" si="4"/>
        <v>0</v>
      </c>
      <c r="V16" s="27">
        <f t="shared" si="4"/>
        <v>0</v>
      </c>
      <c r="W16" s="27">
        <f t="shared" si="4"/>
        <v>0</v>
      </c>
      <c r="X16" s="27">
        <f t="shared" si="4"/>
        <v>0</v>
      </c>
      <c r="Y16" s="27">
        <f t="shared" si="4"/>
        <v>0</v>
      </c>
      <c r="Z16" s="27">
        <f t="shared" si="4"/>
        <v>0</v>
      </c>
      <c r="AA16" s="27">
        <f t="shared" si="4"/>
        <v>0</v>
      </c>
      <c r="AB16" s="27">
        <f t="shared" si="4"/>
        <v>0</v>
      </c>
      <c r="AC16" s="27">
        <f t="shared" si="4"/>
        <v>0</v>
      </c>
      <c r="AD16" s="27">
        <f t="shared" si="4"/>
        <v>0</v>
      </c>
      <c r="AE16" s="27">
        <f t="shared" si="4"/>
        <v>0</v>
      </c>
      <c r="AF16" s="27">
        <f t="shared" si="4"/>
        <v>0</v>
      </c>
      <c r="AG16" s="27">
        <f t="shared" si="4"/>
        <v>0</v>
      </c>
      <c r="AH16" s="27">
        <f t="shared" si="4"/>
        <v>0</v>
      </c>
      <c r="AI16" s="30">
        <f>IF(ISERROR(AH16/J16),0,AH16/J16)</f>
        <v>0</v>
      </c>
      <c r="AJ16" s="30">
        <f>IF(ISERROR(AH16/$AH$143),0,AH16/$AH$143)</f>
        <v>0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>
      <c r="A17" s="235" t="s">
        <v>50</v>
      </c>
      <c r="B17" s="236"/>
      <c r="C17" s="255"/>
      <c r="D17" s="255"/>
      <c r="E17" s="260"/>
      <c r="F17" s="4"/>
      <c r="G17" s="5"/>
      <c r="H17" s="6"/>
      <c r="I17" s="6"/>
      <c r="J17" s="209">
        <v>351017000</v>
      </c>
      <c r="K17" s="8"/>
      <c r="L17" s="9"/>
      <c r="M17" s="10"/>
      <c r="N17" s="10"/>
      <c r="O17" s="10"/>
      <c r="P17" s="5"/>
      <c r="Q17" s="11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2"/>
      <c r="AJ17" s="12"/>
    </row>
    <row r="18" spans="1:106" ht="12.75" customHeight="1" outlineLevel="1">
      <c r="A18" s="13">
        <v>1</v>
      </c>
      <c r="B18" s="13"/>
      <c r="C18" s="56"/>
      <c r="D18" s="24"/>
      <c r="E18" s="56"/>
      <c r="F18" s="15"/>
      <c r="G18" s="17"/>
      <c r="H18" s="16"/>
      <c r="I18" s="16"/>
      <c r="J18" s="210"/>
      <c r="K18" s="18"/>
      <c r="L18" s="17"/>
      <c r="M18" s="19"/>
      <c r="N18" s="19"/>
      <c r="O18" s="19"/>
      <c r="P18" s="17"/>
      <c r="Q18" s="17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IF(ISERROR(AH18/$AH$143),"-",AH18/$AH$143)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>
      <c r="A19" s="13">
        <v>2</v>
      </c>
      <c r="B19" s="13"/>
      <c r="C19" s="56"/>
      <c r="D19" s="24"/>
      <c r="E19" s="56"/>
      <c r="F19" s="23"/>
      <c r="G19" s="25"/>
      <c r="H19" s="24"/>
      <c r="I19" s="24"/>
      <c r="J19" s="211"/>
      <c r="K19" s="26"/>
      <c r="L19" s="25"/>
      <c r="M19" s="19"/>
      <c r="N19" s="19"/>
      <c r="O19" s="19"/>
      <c r="P19" s="25"/>
      <c r="Q19" s="25"/>
      <c r="R19" s="19"/>
      <c r="S19" s="19"/>
      <c r="T19" s="19"/>
      <c r="U19" s="20">
        <f>SUM(R19:T19)</f>
        <v>0</v>
      </c>
      <c r="V19" s="19"/>
      <c r="W19" s="19"/>
      <c r="X19" s="19"/>
      <c r="Y19" s="20">
        <f>SUM(V19:X19)</f>
        <v>0</v>
      </c>
      <c r="Z19" s="19"/>
      <c r="AA19" s="19"/>
      <c r="AB19" s="19"/>
      <c r="AC19" s="20">
        <f>SUM(Z19:AB19)</f>
        <v>0</v>
      </c>
      <c r="AD19" s="19"/>
      <c r="AE19" s="19"/>
      <c r="AF19" s="19"/>
      <c r="AG19" s="20">
        <f>SUM(AD19:AF19)</f>
        <v>0</v>
      </c>
      <c r="AH19" s="20">
        <f>SUM(U19,Y19,AC19,AG19)</f>
        <v>0</v>
      </c>
      <c r="AI19" s="21">
        <f>IF(ISERROR(AH19/J19),0,AH19/J19)</f>
        <v>0</v>
      </c>
      <c r="AJ19" s="22">
        <f>IF(ISERROR(AH19/$AH$143),"-",AH19/$AH$143)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31" customFormat="1" ht="12.75" customHeight="1">
      <c r="A20" s="238" t="s">
        <v>51</v>
      </c>
      <c r="B20" s="244"/>
      <c r="C20" s="244"/>
      <c r="D20" s="244"/>
      <c r="E20" s="244"/>
      <c r="F20" s="239"/>
      <c r="G20" s="239"/>
      <c r="H20" s="239"/>
      <c r="I20" s="240"/>
      <c r="J20" s="27">
        <f>+J17</f>
        <v>351017000</v>
      </c>
      <c r="K20" s="27">
        <f>SUM(K18:K19)</f>
        <v>0</v>
      </c>
      <c r="L20" s="199"/>
      <c r="M20" s="27">
        <f>SUM(M18:M19)</f>
        <v>0</v>
      </c>
      <c r="N20" s="27">
        <f>SUM(N18:N19)</f>
        <v>0</v>
      </c>
      <c r="O20" s="27">
        <f>SUM(O18:O19)</f>
        <v>0</v>
      </c>
      <c r="P20" s="28"/>
      <c r="Q20" s="29"/>
      <c r="R20" s="27">
        <f t="shared" ref="R20:AH20" si="5">SUM(R18:R19)</f>
        <v>0</v>
      </c>
      <c r="S20" s="27">
        <f t="shared" si="5"/>
        <v>0</v>
      </c>
      <c r="T20" s="27">
        <f t="shared" si="5"/>
        <v>0</v>
      </c>
      <c r="U20" s="27">
        <f t="shared" si="5"/>
        <v>0</v>
      </c>
      <c r="V20" s="27">
        <f t="shared" si="5"/>
        <v>0</v>
      </c>
      <c r="W20" s="27">
        <f t="shared" si="5"/>
        <v>0</v>
      </c>
      <c r="X20" s="27">
        <f t="shared" si="5"/>
        <v>0</v>
      </c>
      <c r="Y20" s="27">
        <f t="shared" si="5"/>
        <v>0</v>
      </c>
      <c r="Z20" s="27">
        <f t="shared" si="5"/>
        <v>0</v>
      </c>
      <c r="AA20" s="27">
        <f t="shared" si="5"/>
        <v>0</v>
      </c>
      <c r="AB20" s="27">
        <f t="shared" si="5"/>
        <v>0</v>
      </c>
      <c r="AC20" s="27">
        <f t="shared" si="5"/>
        <v>0</v>
      </c>
      <c r="AD20" s="27">
        <f t="shared" si="5"/>
        <v>0</v>
      </c>
      <c r="AE20" s="27">
        <f t="shared" si="5"/>
        <v>0</v>
      </c>
      <c r="AF20" s="27">
        <f t="shared" si="5"/>
        <v>0</v>
      </c>
      <c r="AG20" s="27">
        <f t="shared" si="5"/>
        <v>0</v>
      </c>
      <c r="AH20" s="27">
        <f t="shared" si="5"/>
        <v>0</v>
      </c>
      <c r="AI20" s="30">
        <f>IF(ISERROR(AH20/J20),0,AH20/J20)</f>
        <v>0</v>
      </c>
      <c r="AJ20" s="30">
        <f>IF(ISERROR(AH20/$AH$143),0,AH20/$AH$143)</f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>
      <c r="A21" s="235" t="s">
        <v>52</v>
      </c>
      <c r="B21" s="236"/>
      <c r="C21" s="236"/>
      <c r="D21" s="236"/>
      <c r="E21" s="237"/>
      <c r="F21" s="4"/>
      <c r="G21" s="5"/>
      <c r="H21" s="6"/>
      <c r="I21" s="6"/>
      <c r="J21" s="209">
        <v>584892000</v>
      </c>
      <c r="K21" s="8"/>
      <c r="L21" s="9"/>
      <c r="M21" s="10"/>
      <c r="N21" s="10"/>
      <c r="O21" s="10"/>
      <c r="P21" s="5"/>
      <c r="Q21" s="11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2"/>
      <c r="AJ21" s="12"/>
    </row>
    <row r="22" spans="1:106" ht="12.75" customHeight="1" outlineLevel="1">
      <c r="A22" s="13">
        <v>1</v>
      </c>
      <c r="B22" s="14"/>
      <c r="C22" s="15"/>
      <c r="D22" s="16"/>
      <c r="E22" s="17"/>
      <c r="F22" s="17"/>
      <c r="G22" s="17"/>
      <c r="H22" s="16"/>
      <c r="I22" s="16"/>
      <c r="J22" s="210"/>
      <c r="K22" s="18"/>
      <c r="L22" s="17"/>
      <c r="M22" s="19"/>
      <c r="N22" s="19"/>
      <c r="O22" s="19"/>
      <c r="P22" s="17"/>
      <c r="Q22" s="17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IF(ISERROR(AH22/$AH$143),"-",AH22/$AH$143)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>
      <c r="A23" s="13">
        <v>2</v>
      </c>
      <c r="B23" s="14"/>
      <c r="C23" s="23"/>
      <c r="D23" s="24"/>
      <c r="E23" s="25"/>
      <c r="F23" s="25"/>
      <c r="G23" s="25"/>
      <c r="H23" s="24"/>
      <c r="I23" s="24"/>
      <c r="J23" s="211"/>
      <c r="K23" s="26"/>
      <c r="L23" s="25"/>
      <c r="M23" s="19"/>
      <c r="N23" s="19"/>
      <c r="O23" s="19"/>
      <c r="P23" s="25"/>
      <c r="Q23" s="25"/>
      <c r="R23" s="19"/>
      <c r="S23" s="19"/>
      <c r="T23" s="19"/>
      <c r="U23" s="20">
        <f>SUM(R23:T23)</f>
        <v>0</v>
      </c>
      <c r="V23" s="19"/>
      <c r="W23" s="19"/>
      <c r="X23" s="19"/>
      <c r="Y23" s="20">
        <f>SUM(V23:X23)</f>
        <v>0</v>
      </c>
      <c r="Z23" s="19"/>
      <c r="AA23" s="19"/>
      <c r="AB23" s="19"/>
      <c r="AC23" s="20">
        <f>SUM(Z23:AB23)</f>
        <v>0</v>
      </c>
      <c r="AD23" s="19"/>
      <c r="AE23" s="19"/>
      <c r="AF23" s="19"/>
      <c r="AG23" s="20">
        <f>SUM(AD23:AF23)</f>
        <v>0</v>
      </c>
      <c r="AH23" s="20">
        <f>SUM(U23,Y23,AC23,AG23)</f>
        <v>0</v>
      </c>
      <c r="AI23" s="21">
        <f>IF(ISERROR(AH23/J23),0,AH23/J23)</f>
        <v>0</v>
      </c>
      <c r="AJ23" s="22">
        <f>IF(ISERROR(AH23/$AH$143),"-",AH23/$AH$143)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s="31" customFormat="1" ht="12.75" customHeight="1">
      <c r="A24" s="238" t="s">
        <v>53</v>
      </c>
      <c r="B24" s="244"/>
      <c r="C24" s="239"/>
      <c r="D24" s="239"/>
      <c r="E24" s="239"/>
      <c r="F24" s="239"/>
      <c r="G24" s="239"/>
      <c r="H24" s="239"/>
      <c r="I24" s="240"/>
      <c r="J24" s="27">
        <f>+J21</f>
        <v>584892000</v>
      </c>
      <c r="K24" s="27">
        <f>SUM(K22:K23)</f>
        <v>0</v>
      </c>
      <c r="L24" s="199"/>
      <c r="M24" s="27">
        <f>SUM(M22:M23)</f>
        <v>0</v>
      </c>
      <c r="N24" s="27">
        <f>SUM(N22:N23)</f>
        <v>0</v>
      </c>
      <c r="O24" s="27">
        <f>SUM(O22:O23)</f>
        <v>0</v>
      </c>
      <c r="P24" s="28"/>
      <c r="Q24" s="29"/>
      <c r="R24" s="27">
        <f t="shared" ref="R24:AH24" si="6">SUM(R22:R23)</f>
        <v>0</v>
      </c>
      <c r="S24" s="27">
        <f t="shared" si="6"/>
        <v>0</v>
      </c>
      <c r="T24" s="27">
        <f>SUM(T22:T23)</f>
        <v>0</v>
      </c>
      <c r="U24" s="27">
        <f>SUM(U22:U23)</f>
        <v>0</v>
      </c>
      <c r="V24" s="27">
        <f t="shared" si="6"/>
        <v>0</v>
      </c>
      <c r="W24" s="27">
        <f t="shared" si="6"/>
        <v>0</v>
      </c>
      <c r="X24" s="27">
        <f t="shared" si="6"/>
        <v>0</v>
      </c>
      <c r="Y24" s="27">
        <f t="shared" si="6"/>
        <v>0</v>
      </c>
      <c r="Z24" s="27">
        <f t="shared" si="6"/>
        <v>0</v>
      </c>
      <c r="AA24" s="27">
        <f t="shared" si="6"/>
        <v>0</v>
      </c>
      <c r="AB24" s="27">
        <f t="shared" si="6"/>
        <v>0</v>
      </c>
      <c r="AC24" s="27">
        <f t="shared" si="6"/>
        <v>0</v>
      </c>
      <c r="AD24" s="27">
        <f t="shared" si="6"/>
        <v>0</v>
      </c>
      <c r="AE24" s="27">
        <f t="shared" si="6"/>
        <v>0</v>
      </c>
      <c r="AF24" s="27">
        <f t="shared" si="6"/>
        <v>0</v>
      </c>
      <c r="AG24" s="27">
        <f t="shared" si="6"/>
        <v>0</v>
      </c>
      <c r="AH24" s="27">
        <f t="shared" si="6"/>
        <v>0</v>
      </c>
      <c r="AI24" s="30">
        <f>IF(ISERROR(AH24/J24),0,AH24/J24)</f>
        <v>0</v>
      </c>
      <c r="AJ24" s="30">
        <f>IF(ISERROR(AH24/$AH$143),0,AH24/$AH$143)</f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>
      <c r="A25" s="235" t="s">
        <v>54</v>
      </c>
      <c r="B25" s="236"/>
      <c r="C25" s="236"/>
      <c r="D25" s="236"/>
      <c r="E25" s="237"/>
      <c r="F25" s="4"/>
      <c r="G25" s="5"/>
      <c r="H25" s="6"/>
      <c r="I25" s="6"/>
      <c r="J25" s="209">
        <v>1432850000</v>
      </c>
      <c r="K25" s="8"/>
      <c r="L25" s="9"/>
      <c r="M25" s="10"/>
      <c r="N25" s="10"/>
      <c r="O25" s="10"/>
      <c r="P25" s="5"/>
      <c r="Q25" s="11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2"/>
      <c r="AJ25" s="12"/>
    </row>
    <row r="26" spans="1:106" outlineLevel="1">
      <c r="A26" s="13">
        <v>1</v>
      </c>
      <c r="B26" s="14"/>
      <c r="C26" s="33"/>
      <c r="D26" s="34"/>
      <c r="E26" s="35"/>
      <c r="F26" s="36"/>
      <c r="G26" s="36"/>
      <c r="H26" s="37"/>
      <c r="I26" s="37"/>
      <c r="J26" s="210"/>
      <c r="K26" s="38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IF(ISERROR(AH26/$AH$143),"-",AH26/$AH$143)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outlineLevel="1">
      <c r="A27" s="13">
        <v>2</v>
      </c>
      <c r="B27" s="14"/>
      <c r="C27" s="43"/>
      <c r="D27" s="44"/>
      <c r="E27" s="45"/>
      <c r="F27" s="36"/>
      <c r="G27" s="36"/>
      <c r="H27" s="46"/>
      <c r="I27" s="37"/>
      <c r="J27" s="211"/>
      <c r="K27" s="47"/>
      <c r="L27" s="39"/>
      <c r="M27" s="40"/>
      <c r="N27" s="41"/>
      <c r="O27" s="40"/>
      <c r="P27" s="42"/>
      <c r="Q27" s="42"/>
      <c r="R27" s="19"/>
      <c r="S27" s="19"/>
      <c r="T27" s="19"/>
      <c r="U27" s="20">
        <f>SUM(R27:T27)</f>
        <v>0</v>
      </c>
      <c r="V27" s="19"/>
      <c r="W27" s="19"/>
      <c r="X27" s="19"/>
      <c r="Y27" s="20">
        <f>SUM(V27:X27)</f>
        <v>0</v>
      </c>
      <c r="Z27" s="19"/>
      <c r="AA27" s="19"/>
      <c r="AB27" s="19"/>
      <c r="AC27" s="20">
        <f>SUM(Z27:AB27)</f>
        <v>0</v>
      </c>
      <c r="AD27" s="19"/>
      <c r="AE27" s="19">
        <v>0</v>
      </c>
      <c r="AF27" s="19">
        <v>0</v>
      </c>
      <c r="AG27" s="20">
        <f>SUM(AD27:AF27)</f>
        <v>0</v>
      </c>
      <c r="AH27" s="20">
        <f>SUM(U27,Y27,AC27,AG27)</f>
        <v>0</v>
      </c>
      <c r="AI27" s="21">
        <f>IF(ISERROR(AH27/J27),0,AH27/J27)</f>
        <v>0</v>
      </c>
      <c r="AJ27" s="22">
        <f>IF(ISERROR(AH27/$AH$143),"-",AH27/$AH$143)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31" customFormat="1" ht="12.75" customHeight="1">
      <c r="A28" s="238" t="s">
        <v>55</v>
      </c>
      <c r="B28" s="244"/>
      <c r="C28" s="239"/>
      <c r="D28" s="239"/>
      <c r="E28" s="239"/>
      <c r="F28" s="239"/>
      <c r="G28" s="239"/>
      <c r="H28" s="239"/>
      <c r="I28" s="240"/>
      <c r="J28" s="27">
        <f>+J25</f>
        <v>1432850000</v>
      </c>
      <c r="K28" s="27">
        <f>SUM(K26:K27)</f>
        <v>0</v>
      </c>
      <c r="L28" s="199"/>
      <c r="M28" s="27">
        <f>SUM(M26:M27)</f>
        <v>0</v>
      </c>
      <c r="N28" s="27">
        <f>SUM(N26:N27)</f>
        <v>0</v>
      </c>
      <c r="O28" s="27">
        <f>SUM(O26:O27)</f>
        <v>0</v>
      </c>
      <c r="P28" s="28"/>
      <c r="Q28" s="29"/>
      <c r="R28" s="27">
        <f t="shared" ref="R28:AH28" si="7">SUM(R26:R27)</f>
        <v>0</v>
      </c>
      <c r="S28" s="27">
        <f t="shared" si="7"/>
        <v>0</v>
      </c>
      <c r="T28" s="27">
        <f t="shared" si="7"/>
        <v>0</v>
      </c>
      <c r="U28" s="27">
        <f t="shared" si="7"/>
        <v>0</v>
      </c>
      <c r="V28" s="27">
        <f t="shared" si="7"/>
        <v>0</v>
      </c>
      <c r="W28" s="27">
        <f t="shared" si="7"/>
        <v>0</v>
      </c>
      <c r="X28" s="27">
        <f t="shared" si="7"/>
        <v>0</v>
      </c>
      <c r="Y28" s="27">
        <f t="shared" si="7"/>
        <v>0</v>
      </c>
      <c r="Z28" s="27">
        <f t="shared" si="7"/>
        <v>0</v>
      </c>
      <c r="AA28" s="27">
        <f t="shared" si="7"/>
        <v>0</v>
      </c>
      <c r="AB28" s="27">
        <f t="shared" si="7"/>
        <v>0</v>
      </c>
      <c r="AC28" s="27">
        <f t="shared" si="7"/>
        <v>0</v>
      </c>
      <c r="AD28" s="27">
        <f t="shared" si="7"/>
        <v>0</v>
      </c>
      <c r="AE28" s="27">
        <f t="shared" si="7"/>
        <v>0</v>
      </c>
      <c r="AF28" s="27">
        <f t="shared" si="7"/>
        <v>0</v>
      </c>
      <c r="AG28" s="27">
        <f t="shared" si="7"/>
        <v>0</v>
      </c>
      <c r="AH28" s="27">
        <f t="shared" si="7"/>
        <v>0</v>
      </c>
      <c r="AI28" s="30">
        <f>IF(ISERROR(AH28/J28),0,AH28/J28)</f>
        <v>0</v>
      </c>
      <c r="AJ28" s="30">
        <f>IF(ISERROR(AH28/$AH$143),0,AH28/$AH$143)</f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>
      <c r="A29" s="235" t="s">
        <v>56</v>
      </c>
      <c r="B29" s="236"/>
      <c r="C29" s="255"/>
      <c r="D29" s="236"/>
      <c r="E29" s="237"/>
      <c r="F29" s="4"/>
      <c r="G29" s="5"/>
      <c r="H29" s="6"/>
      <c r="I29" s="6"/>
      <c r="J29" s="209">
        <v>1407242746</v>
      </c>
      <c r="K29" s="8"/>
      <c r="L29" s="9"/>
      <c r="M29" s="10"/>
      <c r="N29" s="10"/>
      <c r="O29" s="10"/>
      <c r="P29" s="5"/>
      <c r="Q29" s="11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12"/>
      <c r="AJ29" s="12"/>
    </row>
    <row r="30" spans="1:106" ht="12.75" customHeight="1" outlineLevel="1">
      <c r="A30" s="13">
        <v>1</v>
      </c>
      <c r="B30" s="13"/>
      <c r="C30" s="116" t="s">
        <v>127</v>
      </c>
      <c r="D30" s="118"/>
      <c r="E30" s="17" t="s">
        <v>128</v>
      </c>
      <c r="F30" s="56" t="s">
        <v>121</v>
      </c>
      <c r="G30" s="117" t="s">
        <v>122</v>
      </c>
      <c r="H30" s="16"/>
      <c r="I30" s="16"/>
      <c r="J30" s="210"/>
      <c r="K30" s="19">
        <v>32150000</v>
      </c>
      <c r="L30" s="17"/>
      <c r="M30" s="19"/>
      <c r="N30" s="19"/>
      <c r="O30" s="19"/>
      <c r="P30" s="17"/>
      <c r="Q30" s="17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IF(ISERROR(AH30/$AH$143),"-",AH30/$AH$143)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>
      <c r="A31" s="13">
        <v>2</v>
      </c>
      <c r="B31" s="13"/>
      <c r="C31" s="116" t="s">
        <v>129</v>
      </c>
      <c r="D31" s="118"/>
      <c r="E31" s="17" t="s">
        <v>130</v>
      </c>
      <c r="F31" s="56" t="s">
        <v>121</v>
      </c>
      <c r="G31" s="117" t="s">
        <v>122</v>
      </c>
      <c r="H31" s="16"/>
      <c r="I31" s="16"/>
      <c r="J31" s="210"/>
      <c r="K31" s="19">
        <v>32150000</v>
      </c>
      <c r="L31" s="17"/>
      <c r="M31" s="19"/>
      <c r="N31" s="19"/>
      <c r="O31" s="19"/>
      <c r="P31" s="17"/>
      <c r="Q31" s="17"/>
      <c r="R31" s="19"/>
      <c r="S31" s="19"/>
      <c r="T31" s="19"/>
      <c r="U31" s="20">
        <f t="shared" ref="U31:U58" si="8">SUM(R31:T31)</f>
        <v>0</v>
      </c>
      <c r="V31" s="19"/>
      <c r="W31" s="19"/>
      <c r="X31" s="19"/>
      <c r="Y31" s="20">
        <f t="shared" ref="Y31:Y58" si="9">SUM(V31:X31)</f>
        <v>0</v>
      </c>
      <c r="Z31" s="19"/>
      <c r="AA31" s="19"/>
      <c r="AB31" s="19"/>
      <c r="AC31" s="20">
        <f t="shared" ref="AC31:AC58" si="10">SUM(Z31:AB31)</f>
        <v>0</v>
      </c>
      <c r="AD31" s="19"/>
      <c r="AE31" s="19"/>
      <c r="AF31" s="19"/>
      <c r="AG31" s="20">
        <f t="shared" ref="AG31:AG58" si="11">SUM(AD31:AF31)</f>
        <v>0</v>
      </c>
      <c r="AH31" s="20">
        <f t="shared" ref="AH31:AH58" si="12">SUM(U31,Y31,AC31,AG31)</f>
        <v>0</v>
      </c>
      <c r="AI31" s="21">
        <f t="shared" ref="AI31:AI58" si="13">IF(ISERROR(AH31/J31),0,AH31/J31)</f>
        <v>0</v>
      </c>
      <c r="AJ31" s="22">
        <f t="shared" ref="AJ31:AJ58" si="14">IF(ISERROR(AH31/$AH$143),"-",AH31/$AH$143)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>
      <c r="A32" s="13">
        <v>3</v>
      </c>
      <c r="B32" s="13"/>
      <c r="C32" s="116" t="s">
        <v>131</v>
      </c>
      <c r="D32" s="118"/>
      <c r="E32" s="17" t="s">
        <v>132</v>
      </c>
      <c r="F32" s="56" t="s">
        <v>121</v>
      </c>
      <c r="G32" s="117" t="s">
        <v>122</v>
      </c>
      <c r="H32" s="16"/>
      <c r="I32" s="16"/>
      <c r="J32" s="210"/>
      <c r="K32" s="19">
        <v>34154000</v>
      </c>
      <c r="L32" s="17"/>
      <c r="M32" s="19"/>
      <c r="N32" s="19"/>
      <c r="O32" s="19"/>
      <c r="P32" s="17"/>
      <c r="Q32" s="17"/>
      <c r="R32" s="19"/>
      <c r="S32" s="19"/>
      <c r="T32" s="19"/>
      <c r="U32" s="20">
        <f t="shared" si="8"/>
        <v>0</v>
      </c>
      <c r="V32" s="19"/>
      <c r="W32" s="19"/>
      <c r="X32" s="19"/>
      <c r="Y32" s="20">
        <f t="shared" si="9"/>
        <v>0</v>
      </c>
      <c r="Z32" s="19"/>
      <c r="AA32" s="19"/>
      <c r="AB32" s="19"/>
      <c r="AC32" s="20">
        <f t="shared" si="10"/>
        <v>0</v>
      </c>
      <c r="AD32" s="19"/>
      <c r="AE32" s="19"/>
      <c r="AF32" s="19"/>
      <c r="AG32" s="20">
        <f t="shared" si="11"/>
        <v>0</v>
      </c>
      <c r="AH32" s="20">
        <f t="shared" si="12"/>
        <v>0</v>
      </c>
      <c r="AI32" s="21">
        <f t="shared" si="13"/>
        <v>0</v>
      </c>
      <c r="AJ32" s="22">
        <f t="shared" si="14"/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>
      <c r="A33" s="13">
        <v>4</v>
      </c>
      <c r="B33" s="13"/>
      <c r="C33" s="116" t="s">
        <v>133</v>
      </c>
      <c r="D33" s="118"/>
      <c r="E33" s="17" t="s">
        <v>134</v>
      </c>
      <c r="F33" s="56" t="s">
        <v>121</v>
      </c>
      <c r="G33" s="117" t="s">
        <v>122</v>
      </c>
      <c r="H33" s="16"/>
      <c r="I33" s="16"/>
      <c r="J33" s="210"/>
      <c r="K33" s="19">
        <v>48875000</v>
      </c>
      <c r="L33" s="17"/>
      <c r="M33" s="19"/>
      <c r="N33" s="19"/>
      <c r="O33" s="19"/>
      <c r="P33" s="17"/>
      <c r="Q33" s="17"/>
      <c r="R33" s="19"/>
      <c r="S33" s="19"/>
      <c r="T33" s="19"/>
      <c r="U33" s="20">
        <f t="shared" si="8"/>
        <v>0</v>
      </c>
      <c r="V33" s="19"/>
      <c r="W33" s="19"/>
      <c r="X33" s="19"/>
      <c r="Y33" s="20">
        <f t="shared" si="9"/>
        <v>0</v>
      </c>
      <c r="Z33" s="19"/>
      <c r="AA33" s="19"/>
      <c r="AB33" s="19"/>
      <c r="AC33" s="20">
        <f t="shared" si="10"/>
        <v>0</v>
      </c>
      <c r="AD33" s="19"/>
      <c r="AE33" s="19"/>
      <c r="AF33" s="19"/>
      <c r="AG33" s="20">
        <f t="shared" si="11"/>
        <v>0</v>
      </c>
      <c r="AH33" s="20">
        <f t="shared" si="12"/>
        <v>0</v>
      </c>
      <c r="AI33" s="21">
        <f t="shared" si="13"/>
        <v>0</v>
      </c>
      <c r="AJ33" s="22">
        <f t="shared" si="14"/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>
      <c r="A34" s="13">
        <v>5</v>
      </c>
      <c r="B34" s="13"/>
      <c r="C34" s="116" t="s">
        <v>135</v>
      </c>
      <c r="D34" s="118"/>
      <c r="E34" s="17" t="s">
        <v>136</v>
      </c>
      <c r="F34" s="56" t="s">
        <v>121</v>
      </c>
      <c r="G34" s="117" t="s">
        <v>122</v>
      </c>
      <c r="H34" s="16"/>
      <c r="I34" s="16"/>
      <c r="J34" s="210"/>
      <c r="K34" s="19">
        <v>62529000</v>
      </c>
      <c r="L34" s="17"/>
      <c r="M34" s="19"/>
      <c r="N34" s="19"/>
      <c r="O34" s="19"/>
      <c r="P34" s="17"/>
      <c r="Q34" s="17"/>
      <c r="R34" s="19"/>
      <c r="S34" s="19"/>
      <c r="T34" s="19"/>
      <c r="U34" s="20">
        <f t="shared" si="8"/>
        <v>0</v>
      </c>
      <c r="V34" s="19"/>
      <c r="W34" s="19"/>
      <c r="X34" s="19"/>
      <c r="Y34" s="20">
        <f t="shared" si="9"/>
        <v>0</v>
      </c>
      <c r="Z34" s="19"/>
      <c r="AA34" s="19"/>
      <c r="AB34" s="19"/>
      <c r="AC34" s="20">
        <f t="shared" si="10"/>
        <v>0</v>
      </c>
      <c r="AD34" s="19"/>
      <c r="AE34" s="19"/>
      <c r="AF34" s="19"/>
      <c r="AG34" s="20">
        <f t="shared" si="11"/>
        <v>0</v>
      </c>
      <c r="AH34" s="20">
        <f t="shared" si="12"/>
        <v>0</v>
      </c>
      <c r="AI34" s="21">
        <f t="shared" si="13"/>
        <v>0</v>
      </c>
      <c r="AJ34" s="22">
        <f t="shared" si="14"/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>
      <c r="A35" s="13">
        <v>6</v>
      </c>
      <c r="B35" s="13"/>
      <c r="C35" s="116" t="s">
        <v>137</v>
      </c>
      <c r="D35" s="118"/>
      <c r="E35" s="17" t="s">
        <v>138</v>
      </c>
      <c r="F35" s="56" t="s">
        <v>121</v>
      </c>
      <c r="G35" s="117" t="s">
        <v>122</v>
      </c>
      <c r="H35" s="16"/>
      <c r="I35" s="16"/>
      <c r="J35" s="210"/>
      <c r="K35" s="19">
        <v>60280000</v>
      </c>
      <c r="L35" s="17"/>
      <c r="M35" s="19"/>
      <c r="N35" s="19"/>
      <c r="O35" s="19"/>
      <c r="P35" s="17"/>
      <c r="Q35" s="17"/>
      <c r="R35" s="19"/>
      <c r="S35" s="19"/>
      <c r="T35" s="19"/>
      <c r="U35" s="20">
        <f t="shared" si="8"/>
        <v>0</v>
      </c>
      <c r="V35" s="19"/>
      <c r="W35" s="19"/>
      <c r="X35" s="19"/>
      <c r="Y35" s="20">
        <f t="shared" si="9"/>
        <v>0</v>
      </c>
      <c r="Z35" s="19"/>
      <c r="AA35" s="19"/>
      <c r="AB35" s="19"/>
      <c r="AC35" s="20">
        <f t="shared" si="10"/>
        <v>0</v>
      </c>
      <c r="AD35" s="19"/>
      <c r="AE35" s="19"/>
      <c r="AF35" s="19"/>
      <c r="AG35" s="20">
        <f t="shared" si="11"/>
        <v>0</v>
      </c>
      <c r="AH35" s="20">
        <f t="shared" si="12"/>
        <v>0</v>
      </c>
      <c r="AI35" s="21">
        <f t="shared" si="13"/>
        <v>0</v>
      </c>
      <c r="AJ35" s="22">
        <f t="shared" si="14"/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>
      <c r="A36" s="13">
        <v>7</v>
      </c>
      <c r="B36" s="13"/>
      <c r="C36" s="116" t="s">
        <v>139</v>
      </c>
      <c r="D36" s="118"/>
      <c r="E36" s="17" t="s">
        <v>140</v>
      </c>
      <c r="F36" s="56" t="s">
        <v>121</v>
      </c>
      <c r="G36" s="117" t="s">
        <v>122</v>
      </c>
      <c r="H36" s="16"/>
      <c r="I36" s="16"/>
      <c r="J36" s="210"/>
      <c r="K36" s="19">
        <v>33456000</v>
      </c>
      <c r="L36" s="17"/>
      <c r="M36" s="19"/>
      <c r="N36" s="19"/>
      <c r="O36" s="19"/>
      <c r="P36" s="17"/>
      <c r="Q36" s="17"/>
      <c r="R36" s="19"/>
      <c r="S36" s="19"/>
      <c r="T36" s="19"/>
      <c r="U36" s="20">
        <f t="shared" si="8"/>
        <v>0</v>
      </c>
      <c r="V36" s="19"/>
      <c r="W36" s="19"/>
      <c r="X36" s="19"/>
      <c r="Y36" s="20">
        <f t="shared" si="9"/>
        <v>0</v>
      </c>
      <c r="Z36" s="19"/>
      <c r="AA36" s="19"/>
      <c r="AB36" s="19"/>
      <c r="AC36" s="20">
        <f t="shared" si="10"/>
        <v>0</v>
      </c>
      <c r="AD36" s="19"/>
      <c r="AE36" s="19"/>
      <c r="AF36" s="19"/>
      <c r="AG36" s="20">
        <f t="shared" si="11"/>
        <v>0</v>
      </c>
      <c r="AH36" s="20">
        <f t="shared" si="12"/>
        <v>0</v>
      </c>
      <c r="AI36" s="21">
        <f t="shared" si="13"/>
        <v>0</v>
      </c>
      <c r="AJ36" s="22">
        <f t="shared" si="14"/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>
      <c r="A37" s="13">
        <v>8</v>
      </c>
      <c r="B37" s="13"/>
      <c r="C37" s="116" t="s">
        <v>141</v>
      </c>
      <c r="D37" s="118"/>
      <c r="E37" s="17" t="s">
        <v>142</v>
      </c>
      <c r="F37" s="56" t="s">
        <v>121</v>
      </c>
      <c r="G37" s="117" t="s">
        <v>122</v>
      </c>
      <c r="H37" s="16"/>
      <c r="I37" s="16"/>
      <c r="J37" s="210"/>
      <c r="K37" s="19">
        <v>54932039</v>
      </c>
      <c r="L37" s="17"/>
      <c r="M37" s="19"/>
      <c r="N37" s="19"/>
      <c r="O37" s="19"/>
      <c r="P37" s="17"/>
      <c r="Q37" s="17"/>
      <c r="R37" s="19"/>
      <c r="S37" s="19"/>
      <c r="T37" s="19"/>
      <c r="U37" s="20">
        <f t="shared" si="8"/>
        <v>0</v>
      </c>
      <c r="V37" s="19"/>
      <c r="W37" s="19"/>
      <c r="X37" s="19"/>
      <c r="Y37" s="20">
        <f t="shared" si="9"/>
        <v>0</v>
      </c>
      <c r="Z37" s="19"/>
      <c r="AA37" s="19"/>
      <c r="AB37" s="19"/>
      <c r="AC37" s="20">
        <f t="shared" si="10"/>
        <v>0</v>
      </c>
      <c r="AD37" s="19"/>
      <c r="AE37" s="19"/>
      <c r="AF37" s="19"/>
      <c r="AG37" s="20">
        <f t="shared" si="11"/>
        <v>0</v>
      </c>
      <c r="AH37" s="20">
        <f t="shared" si="12"/>
        <v>0</v>
      </c>
      <c r="AI37" s="21">
        <f t="shared" si="13"/>
        <v>0</v>
      </c>
      <c r="AJ37" s="22">
        <f t="shared" si="14"/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>
      <c r="A38" s="13">
        <v>9</v>
      </c>
      <c r="B38" s="13"/>
      <c r="C38" s="116" t="s">
        <v>143</v>
      </c>
      <c r="D38" s="118"/>
      <c r="E38" s="17" t="s">
        <v>144</v>
      </c>
      <c r="F38" s="56" t="s">
        <v>121</v>
      </c>
      <c r="G38" s="117" t="s">
        <v>122</v>
      </c>
      <c r="H38" s="16"/>
      <c r="I38" s="16"/>
      <c r="J38" s="210"/>
      <c r="K38" s="19">
        <v>34951000</v>
      </c>
      <c r="L38" s="17"/>
      <c r="M38" s="19"/>
      <c r="N38" s="19"/>
      <c r="O38" s="19"/>
      <c r="P38" s="17"/>
      <c r="Q38" s="17"/>
      <c r="R38" s="19"/>
      <c r="S38" s="19"/>
      <c r="T38" s="19"/>
      <c r="U38" s="20">
        <f t="shared" si="8"/>
        <v>0</v>
      </c>
      <c r="V38" s="19"/>
      <c r="W38" s="19"/>
      <c r="X38" s="19"/>
      <c r="Y38" s="20">
        <f t="shared" si="9"/>
        <v>0</v>
      </c>
      <c r="Z38" s="19"/>
      <c r="AA38" s="19"/>
      <c r="AB38" s="19"/>
      <c r="AC38" s="20">
        <f t="shared" si="10"/>
        <v>0</v>
      </c>
      <c r="AD38" s="19"/>
      <c r="AE38" s="19"/>
      <c r="AF38" s="19"/>
      <c r="AG38" s="20">
        <f t="shared" si="11"/>
        <v>0</v>
      </c>
      <c r="AH38" s="20">
        <f t="shared" si="12"/>
        <v>0</v>
      </c>
      <c r="AI38" s="21">
        <f t="shared" si="13"/>
        <v>0</v>
      </c>
      <c r="AJ38" s="22">
        <f t="shared" si="14"/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>
      <c r="A39" s="13">
        <v>10</v>
      </c>
      <c r="B39" s="13"/>
      <c r="C39" s="116" t="s">
        <v>145</v>
      </c>
      <c r="D39" s="118"/>
      <c r="E39" s="17" t="s">
        <v>146</v>
      </c>
      <c r="F39" s="56" t="s">
        <v>121</v>
      </c>
      <c r="G39" s="117" t="s">
        <v>122</v>
      </c>
      <c r="H39" s="16"/>
      <c r="I39" s="16"/>
      <c r="J39" s="210"/>
      <c r="K39" s="19">
        <v>32150000</v>
      </c>
      <c r="L39" s="17"/>
      <c r="M39" s="19"/>
      <c r="N39" s="19"/>
      <c r="O39" s="19"/>
      <c r="P39" s="17"/>
      <c r="Q39" s="17"/>
      <c r="R39" s="19"/>
      <c r="S39" s="19"/>
      <c r="T39" s="19"/>
      <c r="U39" s="20">
        <f t="shared" si="8"/>
        <v>0</v>
      </c>
      <c r="V39" s="19"/>
      <c r="W39" s="19"/>
      <c r="X39" s="19"/>
      <c r="Y39" s="20">
        <f t="shared" si="9"/>
        <v>0</v>
      </c>
      <c r="Z39" s="19"/>
      <c r="AA39" s="19"/>
      <c r="AB39" s="19"/>
      <c r="AC39" s="20">
        <f t="shared" si="10"/>
        <v>0</v>
      </c>
      <c r="AD39" s="19"/>
      <c r="AE39" s="19"/>
      <c r="AF39" s="19"/>
      <c r="AG39" s="20">
        <f t="shared" si="11"/>
        <v>0</v>
      </c>
      <c r="AH39" s="20">
        <f t="shared" si="12"/>
        <v>0</v>
      </c>
      <c r="AI39" s="21">
        <f t="shared" si="13"/>
        <v>0</v>
      </c>
      <c r="AJ39" s="22">
        <f t="shared" si="14"/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>
      <c r="A40" s="13">
        <v>11</v>
      </c>
      <c r="B40" s="13"/>
      <c r="C40" s="116" t="s">
        <v>147</v>
      </c>
      <c r="D40" s="118"/>
      <c r="E40" s="17" t="s">
        <v>148</v>
      </c>
      <c r="F40" s="56" t="s">
        <v>121</v>
      </c>
      <c r="G40" s="117" t="s">
        <v>122</v>
      </c>
      <c r="H40" s="16"/>
      <c r="I40" s="16"/>
      <c r="J40" s="210"/>
      <c r="K40" s="18">
        <v>32150000</v>
      </c>
      <c r="L40" s="17"/>
      <c r="M40" s="19"/>
      <c r="N40" s="19"/>
      <c r="O40" s="19"/>
      <c r="P40" s="17"/>
      <c r="Q40" s="17"/>
      <c r="R40" s="19"/>
      <c r="S40" s="19"/>
      <c r="T40" s="19"/>
      <c r="U40" s="20">
        <f t="shared" si="8"/>
        <v>0</v>
      </c>
      <c r="V40" s="19"/>
      <c r="W40" s="19"/>
      <c r="X40" s="19"/>
      <c r="Y40" s="20">
        <f t="shared" si="9"/>
        <v>0</v>
      </c>
      <c r="Z40" s="19"/>
      <c r="AA40" s="19"/>
      <c r="AB40" s="19"/>
      <c r="AC40" s="20">
        <f t="shared" si="10"/>
        <v>0</v>
      </c>
      <c r="AD40" s="19"/>
      <c r="AE40" s="19"/>
      <c r="AF40" s="19"/>
      <c r="AG40" s="20">
        <f t="shared" si="11"/>
        <v>0</v>
      </c>
      <c r="AH40" s="20">
        <f t="shared" si="12"/>
        <v>0</v>
      </c>
      <c r="AI40" s="21">
        <f t="shared" si="13"/>
        <v>0</v>
      </c>
      <c r="AJ40" s="22">
        <f t="shared" si="14"/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>
      <c r="A41" s="13">
        <v>12</v>
      </c>
      <c r="B41" s="13"/>
      <c r="C41" s="116" t="s">
        <v>149</v>
      </c>
      <c r="D41" s="118"/>
      <c r="E41" s="17" t="s">
        <v>150</v>
      </c>
      <c r="F41" s="56" t="s">
        <v>121</v>
      </c>
      <c r="G41" s="117" t="s">
        <v>122</v>
      </c>
      <c r="H41" s="16"/>
      <c r="I41" s="16"/>
      <c r="J41" s="210"/>
      <c r="K41" s="19">
        <v>33759000</v>
      </c>
      <c r="L41" s="17"/>
      <c r="M41" s="19"/>
      <c r="N41" s="19"/>
      <c r="O41" s="19"/>
      <c r="P41" s="17"/>
      <c r="Q41" s="17"/>
      <c r="R41" s="19"/>
      <c r="S41" s="19"/>
      <c r="T41" s="19"/>
      <c r="U41" s="20">
        <f t="shared" si="8"/>
        <v>0</v>
      </c>
      <c r="V41" s="19"/>
      <c r="W41" s="19"/>
      <c r="X41" s="19"/>
      <c r="Y41" s="20">
        <f t="shared" si="9"/>
        <v>0</v>
      </c>
      <c r="Z41" s="19"/>
      <c r="AA41" s="19"/>
      <c r="AB41" s="19"/>
      <c r="AC41" s="20">
        <f t="shared" si="10"/>
        <v>0</v>
      </c>
      <c r="AD41" s="19"/>
      <c r="AE41" s="19"/>
      <c r="AF41" s="19"/>
      <c r="AG41" s="20">
        <f t="shared" si="11"/>
        <v>0</v>
      </c>
      <c r="AH41" s="20">
        <f t="shared" si="12"/>
        <v>0</v>
      </c>
      <c r="AI41" s="21">
        <f t="shared" si="13"/>
        <v>0</v>
      </c>
      <c r="AJ41" s="22">
        <f t="shared" si="14"/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>
      <c r="A42" s="13">
        <v>13</v>
      </c>
      <c r="B42" s="13"/>
      <c r="C42" s="116" t="s">
        <v>151</v>
      </c>
      <c r="D42" s="118"/>
      <c r="E42" s="17" t="s">
        <v>152</v>
      </c>
      <c r="F42" s="56" t="s">
        <v>121</v>
      </c>
      <c r="G42" s="117" t="s">
        <v>122</v>
      </c>
      <c r="H42" s="16"/>
      <c r="I42" s="16"/>
      <c r="J42" s="210"/>
      <c r="K42" s="19">
        <v>48875000</v>
      </c>
      <c r="L42" s="17"/>
      <c r="M42" s="19"/>
      <c r="N42" s="19"/>
      <c r="O42" s="19"/>
      <c r="P42" s="17"/>
      <c r="Q42" s="17"/>
      <c r="R42" s="19"/>
      <c r="S42" s="19"/>
      <c r="T42" s="19"/>
      <c r="U42" s="20">
        <f t="shared" si="8"/>
        <v>0</v>
      </c>
      <c r="V42" s="19"/>
      <c r="W42" s="19"/>
      <c r="X42" s="19"/>
      <c r="Y42" s="20">
        <f t="shared" si="9"/>
        <v>0</v>
      </c>
      <c r="Z42" s="19"/>
      <c r="AA42" s="19"/>
      <c r="AB42" s="19"/>
      <c r="AC42" s="20">
        <f t="shared" si="10"/>
        <v>0</v>
      </c>
      <c r="AD42" s="19"/>
      <c r="AE42" s="19"/>
      <c r="AF42" s="19"/>
      <c r="AG42" s="20">
        <f t="shared" si="11"/>
        <v>0</v>
      </c>
      <c r="AH42" s="20">
        <f t="shared" si="12"/>
        <v>0</v>
      </c>
      <c r="AI42" s="21">
        <f t="shared" si="13"/>
        <v>0</v>
      </c>
      <c r="AJ42" s="22">
        <f t="shared" si="14"/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>
      <c r="A43" s="13">
        <v>14</v>
      </c>
      <c r="B43" s="13"/>
      <c r="C43" s="116" t="s">
        <v>153</v>
      </c>
      <c r="D43" s="118"/>
      <c r="E43" s="17" t="s">
        <v>154</v>
      </c>
      <c r="F43" s="56" t="s">
        <v>121</v>
      </c>
      <c r="G43" s="117" t="s">
        <v>122</v>
      </c>
      <c r="H43" s="16"/>
      <c r="I43" s="16"/>
      <c r="J43" s="210"/>
      <c r="K43" s="19">
        <v>50943000</v>
      </c>
      <c r="L43" s="17"/>
      <c r="M43" s="19"/>
      <c r="N43" s="19"/>
      <c r="O43" s="19"/>
      <c r="P43" s="17"/>
      <c r="Q43" s="17"/>
      <c r="R43" s="19"/>
      <c r="S43" s="19"/>
      <c r="T43" s="19"/>
      <c r="U43" s="20">
        <f t="shared" si="8"/>
        <v>0</v>
      </c>
      <c r="V43" s="19"/>
      <c r="W43" s="19"/>
      <c r="X43" s="19"/>
      <c r="Y43" s="20">
        <f t="shared" si="9"/>
        <v>0</v>
      </c>
      <c r="Z43" s="19"/>
      <c r="AA43" s="19"/>
      <c r="AB43" s="19"/>
      <c r="AC43" s="20">
        <f t="shared" si="10"/>
        <v>0</v>
      </c>
      <c r="AD43" s="19"/>
      <c r="AE43" s="19"/>
      <c r="AF43" s="19"/>
      <c r="AG43" s="20">
        <f t="shared" si="11"/>
        <v>0</v>
      </c>
      <c r="AH43" s="20">
        <f t="shared" si="12"/>
        <v>0</v>
      </c>
      <c r="AI43" s="21">
        <f t="shared" si="13"/>
        <v>0</v>
      </c>
      <c r="AJ43" s="22">
        <f t="shared" si="14"/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>
      <c r="A44" s="13">
        <v>15</v>
      </c>
      <c r="B44" s="13"/>
      <c r="C44" s="116" t="s">
        <v>155</v>
      </c>
      <c r="D44" s="118"/>
      <c r="E44" s="17" t="s">
        <v>156</v>
      </c>
      <c r="F44" s="56" t="s">
        <v>121</v>
      </c>
      <c r="G44" s="117" t="s">
        <v>122</v>
      </c>
      <c r="H44" s="16"/>
      <c r="I44" s="16"/>
      <c r="J44" s="210"/>
      <c r="K44" s="19">
        <v>48875000</v>
      </c>
      <c r="L44" s="17"/>
      <c r="M44" s="19"/>
      <c r="N44" s="19"/>
      <c r="O44" s="19"/>
      <c r="P44" s="17"/>
      <c r="Q44" s="17"/>
      <c r="R44" s="19"/>
      <c r="S44" s="19"/>
      <c r="T44" s="19"/>
      <c r="U44" s="20">
        <f t="shared" si="8"/>
        <v>0</v>
      </c>
      <c r="V44" s="19"/>
      <c r="W44" s="19"/>
      <c r="X44" s="19"/>
      <c r="Y44" s="20">
        <f t="shared" si="9"/>
        <v>0</v>
      </c>
      <c r="Z44" s="19"/>
      <c r="AA44" s="19"/>
      <c r="AB44" s="19"/>
      <c r="AC44" s="20">
        <f t="shared" si="10"/>
        <v>0</v>
      </c>
      <c r="AD44" s="19"/>
      <c r="AE44" s="19"/>
      <c r="AF44" s="19"/>
      <c r="AG44" s="20">
        <f t="shared" si="11"/>
        <v>0</v>
      </c>
      <c r="AH44" s="20">
        <f t="shared" si="12"/>
        <v>0</v>
      </c>
      <c r="AI44" s="21">
        <f t="shared" si="13"/>
        <v>0</v>
      </c>
      <c r="AJ44" s="22">
        <f t="shared" si="14"/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>
      <c r="A45" s="13">
        <v>16</v>
      </c>
      <c r="B45" s="13"/>
      <c r="C45" s="116" t="s">
        <v>157</v>
      </c>
      <c r="D45" s="118"/>
      <c r="E45" s="17" t="s">
        <v>158</v>
      </c>
      <c r="F45" s="56" t="s">
        <v>121</v>
      </c>
      <c r="G45" s="117" t="s">
        <v>122</v>
      </c>
      <c r="H45" s="16"/>
      <c r="I45" s="16"/>
      <c r="J45" s="210"/>
      <c r="K45" s="19">
        <v>33752000</v>
      </c>
      <c r="L45" s="17"/>
      <c r="M45" s="19"/>
      <c r="N45" s="19"/>
      <c r="O45" s="19"/>
      <c r="P45" s="17"/>
      <c r="Q45" s="17"/>
      <c r="R45" s="19"/>
      <c r="S45" s="19"/>
      <c r="T45" s="19"/>
      <c r="U45" s="20">
        <f t="shared" si="8"/>
        <v>0</v>
      </c>
      <c r="V45" s="19"/>
      <c r="W45" s="19"/>
      <c r="X45" s="19"/>
      <c r="Y45" s="20">
        <f t="shared" si="9"/>
        <v>0</v>
      </c>
      <c r="Z45" s="19"/>
      <c r="AA45" s="19"/>
      <c r="AB45" s="19"/>
      <c r="AC45" s="20">
        <f t="shared" si="10"/>
        <v>0</v>
      </c>
      <c r="AD45" s="19"/>
      <c r="AE45" s="19"/>
      <c r="AF45" s="19"/>
      <c r="AG45" s="20">
        <f t="shared" si="11"/>
        <v>0</v>
      </c>
      <c r="AH45" s="20">
        <f t="shared" si="12"/>
        <v>0</v>
      </c>
      <c r="AI45" s="21">
        <f t="shared" si="13"/>
        <v>0</v>
      </c>
      <c r="AJ45" s="22">
        <f t="shared" si="14"/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>
      <c r="A46" s="13">
        <v>17</v>
      </c>
      <c r="B46" s="13"/>
      <c r="C46" s="116" t="s">
        <v>159</v>
      </c>
      <c r="D46" s="118"/>
      <c r="E46" s="17" t="s">
        <v>160</v>
      </c>
      <c r="F46" s="56" t="s">
        <v>121</v>
      </c>
      <c r="G46" s="117" t="s">
        <v>122</v>
      </c>
      <c r="H46" s="16"/>
      <c r="I46" s="16"/>
      <c r="J46" s="210"/>
      <c r="K46" s="19">
        <v>49952039</v>
      </c>
      <c r="L46" s="17"/>
      <c r="M46" s="19"/>
      <c r="N46" s="19"/>
      <c r="O46" s="19"/>
      <c r="P46" s="17"/>
      <c r="Q46" s="17"/>
      <c r="R46" s="19"/>
      <c r="S46" s="19"/>
      <c r="T46" s="19"/>
      <c r="U46" s="20">
        <f t="shared" si="8"/>
        <v>0</v>
      </c>
      <c r="V46" s="19"/>
      <c r="W46" s="19"/>
      <c r="X46" s="19"/>
      <c r="Y46" s="20">
        <f t="shared" si="9"/>
        <v>0</v>
      </c>
      <c r="Z46" s="19"/>
      <c r="AA46" s="19"/>
      <c r="AB46" s="19"/>
      <c r="AC46" s="20">
        <f t="shared" si="10"/>
        <v>0</v>
      </c>
      <c r="AD46" s="19"/>
      <c r="AE46" s="19"/>
      <c r="AF46" s="19"/>
      <c r="AG46" s="20">
        <f t="shared" si="11"/>
        <v>0</v>
      </c>
      <c r="AH46" s="20">
        <f t="shared" si="12"/>
        <v>0</v>
      </c>
      <c r="AI46" s="21">
        <f t="shared" si="13"/>
        <v>0</v>
      </c>
      <c r="AJ46" s="22">
        <f t="shared" si="14"/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>
      <c r="A47" s="13">
        <v>18</v>
      </c>
      <c r="B47" s="13"/>
      <c r="C47" s="116" t="s">
        <v>161</v>
      </c>
      <c r="D47" s="118"/>
      <c r="E47" s="17" t="s">
        <v>162</v>
      </c>
      <c r="F47" s="56" t="s">
        <v>121</v>
      </c>
      <c r="G47" s="117" t="s">
        <v>122</v>
      </c>
      <c r="H47" s="16"/>
      <c r="I47" s="16"/>
      <c r="J47" s="210"/>
      <c r="K47" s="19">
        <v>32760000</v>
      </c>
      <c r="L47" s="17"/>
      <c r="M47" s="19"/>
      <c r="N47" s="19"/>
      <c r="O47" s="19"/>
      <c r="P47" s="17"/>
      <c r="Q47" s="17"/>
      <c r="R47" s="19"/>
      <c r="S47" s="19"/>
      <c r="T47" s="19"/>
      <c r="U47" s="20">
        <f t="shared" si="8"/>
        <v>0</v>
      </c>
      <c r="V47" s="19"/>
      <c r="W47" s="19"/>
      <c r="X47" s="19"/>
      <c r="Y47" s="20">
        <f t="shared" si="9"/>
        <v>0</v>
      </c>
      <c r="Z47" s="19"/>
      <c r="AA47" s="19"/>
      <c r="AB47" s="19"/>
      <c r="AC47" s="20">
        <f t="shared" si="10"/>
        <v>0</v>
      </c>
      <c r="AD47" s="19"/>
      <c r="AE47" s="19"/>
      <c r="AF47" s="19"/>
      <c r="AG47" s="20">
        <f t="shared" si="11"/>
        <v>0</v>
      </c>
      <c r="AH47" s="20">
        <f t="shared" si="12"/>
        <v>0</v>
      </c>
      <c r="AI47" s="21">
        <f t="shared" si="13"/>
        <v>0</v>
      </c>
      <c r="AJ47" s="22">
        <f t="shared" si="14"/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>
      <c r="A48" s="13">
        <v>19</v>
      </c>
      <c r="B48" s="13"/>
      <c r="C48" s="116" t="s">
        <v>163</v>
      </c>
      <c r="D48" s="118"/>
      <c r="E48" s="17" t="s">
        <v>164</v>
      </c>
      <c r="F48" s="56" t="s">
        <v>121</v>
      </c>
      <c r="G48" s="117" t="s">
        <v>122</v>
      </c>
      <c r="H48" s="16"/>
      <c r="I48" s="16"/>
      <c r="J48" s="210"/>
      <c r="K48" s="120">
        <v>32150000</v>
      </c>
      <c r="L48" s="17"/>
      <c r="M48" s="19"/>
      <c r="N48" s="19"/>
      <c r="O48" s="19"/>
      <c r="P48" s="17"/>
      <c r="Q48" s="17"/>
      <c r="R48" s="19"/>
      <c r="S48" s="19"/>
      <c r="T48" s="19"/>
      <c r="U48" s="20">
        <f t="shared" si="8"/>
        <v>0</v>
      </c>
      <c r="V48" s="19"/>
      <c r="W48" s="19"/>
      <c r="X48" s="19"/>
      <c r="Y48" s="20">
        <f t="shared" si="9"/>
        <v>0</v>
      </c>
      <c r="Z48" s="19"/>
      <c r="AA48" s="19"/>
      <c r="AB48" s="19"/>
      <c r="AC48" s="20">
        <f t="shared" si="10"/>
        <v>0</v>
      </c>
      <c r="AD48" s="19"/>
      <c r="AE48" s="19"/>
      <c r="AF48" s="19"/>
      <c r="AG48" s="20">
        <f t="shared" si="11"/>
        <v>0</v>
      </c>
      <c r="AH48" s="20">
        <f t="shared" si="12"/>
        <v>0</v>
      </c>
      <c r="AI48" s="21">
        <f t="shared" si="13"/>
        <v>0</v>
      </c>
      <c r="AJ48" s="22">
        <f t="shared" si="14"/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>
      <c r="A49" s="13">
        <v>20</v>
      </c>
      <c r="B49" s="13"/>
      <c r="C49" s="116" t="s">
        <v>165</v>
      </c>
      <c r="D49" s="118"/>
      <c r="E49" s="17" t="s">
        <v>166</v>
      </c>
      <c r="F49" s="56" t="s">
        <v>121</v>
      </c>
      <c r="G49" s="117" t="s">
        <v>122</v>
      </c>
      <c r="H49" s="16"/>
      <c r="I49" s="16"/>
      <c r="J49" s="256"/>
      <c r="K49" s="84">
        <v>54932040</v>
      </c>
      <c r="L49" s="15"/>
      <c r="M49" s="19"/>
      <c r="N49" s="19"/>
      <c r="O49" s="19"/>
      <c r="P49" s="17"/>
      <c r="Q49" s="17"/>
      <c r="R49" s="19"/>
      <c r="S49" s="19"/>
      <c r="T49" s="19"/>
      <c r="U49" s="20">
        <f t="shared" si="8"/>
        <v>0</v>
      </c>
      <c r="V49" s="19"/>
      <c r="W49" s="19"/>
      <c r="X49" s="19"/>
      <c r="Y49" s="20">
        <f t="shared" si="9"/>
        <v>0</v>
      </c>
      <c r="Z49" s="19"/>
      <c r="AA49" s="19"/>
      <c r="AB49" s="19"/>
      <c r="AC49" s="20">
        <f t="shared" si="10"/>
        <v>0</v>
      </c>
      <c r="AD49" s="19"/>
      <c r="AE49" s="19"/>
      <c r="AF49" s="19"/>
      <c r="AG49" s="20">
        <f t="shared" si="11"/>
        <v>0</v>
      </c>
      <c r="AH49" s="20">
        <f t="shared" si="12"/>
        <v>0</v>
      </c>
      <c r="AI49" s="21">
        <f t="shared" si="13"/>
        <v>0</v>
      </c>
      <c r="AJ49" s="22">
        <f t="shared" si="14"/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>
      <c r="A50" s="13">
        <v>21</v>
      </c>
      <c r="B50" s="13"/>
      <c r="C50" s="116" t="s">
        <v>167</v>
      </c>
      <c r="D50" s="118"/>
      <c r="E50" s="17" t="s">
        <v>168</v>
      </c>
      <c r="F50" s="56" t="s">
        <v>121</v>
      </c>
      <c r="G50" s="117" t="s">
        <v>122</v>
      </c>
      <c r="H50" s="16"/>
      <c r="I50" s="16"/>
      <c r="J50" s="256"/>
      <c r="K50" s="84">
        <v>48875000</v>
      </c>
      <c r="L50" s="15"/>
      <c r="M50" s="19"/>
      <c r="N50" s="19"/>
      <c r="O50" s="19"/>
      <c r="P50" s="17"/>
      <c r="Q50" s="17"/>
      <c r="R50" s="19"/>
      <c r="S50" s="19"/>
      <c r="T50" s="19"/>
      <c r="U50" s="20">
        <f t="shared" si="8"/>
        <v>0</v>
      </c>
      <c r="V50" s="19"/>
      <c r="W50" s="19"/>
      <c r="X50" s="19"/>
      <c r="Y50" s="20">
        <f t="shared" si="9"/>
        <v>0</v>
      </c>
      <c r="Z50" s="19"/>
      <c r="AA50" s="19"/>
      <c r="AB50" s="19"/>
      <c r="AC50" s="20">
        <f t="shared" si="10"/>
        <v>0</v>
      </c>
      <c r="AD50" s="19"/>
      <c r="AE50" s="19"/>
      <c r="AF50" s="19"/>
      <c r="AG50" s="20">
        <f t="shared" si="11"/>
        <v>0</v>
      </c>
      <c r="AH50" s="20">
        <f t="shared" si="12"/>
        <v>0</v>
      </c>
      <c r="AI50" s="21">
        <f t="shared" si="13"/>
        <v>0</v>
      </c>
      <c r="AJ50" s="22">
        <f t="shared" si="14"/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>
      <c r="A51" s="13">
        <v>22</v>
      </c>
      <c r="B51" s="13"/>
      <c r="C51" s="116" t="s">
        <v>169</v>
      </c>
      <c r="D51" s="118"/>
      <c r="E51" s="17" t="s">
        <v>170</v>
      </c>
      <c r="F51" s="56" t="s">
        <v>121</v>
      </c>
      <c r="G51" s="117" t="s">
        <v>122</v>
      </c>
      <c r="H51" s="16"/>
      <c r="I51" s="16"/>
      <c r="J51" s="256"/>
      <c r="K51" s="84">
        <v>35768000</v>
      </c>
      <c r="L51" s="15"/>
      <c r="M51" s="19"/>
      <c r="N51" s="19"/>
      <c r="O51" s="19"/>
      <c r="P51" s="17"/>
      <c r="Q51" s="17"/>
      <c r="R51" s="19"/>
      <c r="S51" s="19"/>
      <c r="T51" s="19"/>
      <c r="U51" s="20">
        <f t="shared" si="8"/>
        <v>0</v>
      </c>
      <c r="V51" s="19"/>
      <c r="W51" s="19"/>
      <c r="X51" s="19"/>
      <c r="Y51" s="20">
        <f t="shared" si="9"/>
        <v>0</v>
      </c>
      <c r="Z51" s="19"/>
      <c r="AA51" s="19"/>
      <c r="AB51" s="19"/>
      <c r="AC51" s="20">
        <f t="shared" si="10"/>
        <v>0</v>
      </c>
      <c r="AD51" s="19"/>
      <c r="AE51" s="19"/>
      <c r="AF51" s="19"/>
      <c r="AG51" s="20">
        <f t="shared" si="11"/>
        <v>0</v>
      </c>
      <c r="AH51" s="20">
        <f t="shared" si="12"/>
        <v>0</v>
      </c>
      <c r="AI51" s="21">
        <f t="shared" si="13"/>
        <v>0</v>
      </c>
      <c r="AJ51" s="22">
        <f t="shared" si="14"/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>
      <c r="A52" s="13">
        <v>23</v>
      </c>
      <c r="B52" s="13"/>
      <c r="C52" s="116" t="s">
        <v>171</v>
      </c>
      <c r="D52" s="118"/>
      <c r="E52" s="17" t="s">
        <v>172</v>
      </c>
      <c r="F52" s="56" t="s">
        <v>121</v>
      </c>
      <c r="G52" s="117" t="s">
        <v>122</v>
      </c>
      <c r="H52" s="16"/>
      <c r="I52" s="16"/>
      <c r="J52" s="256"/>
      <c r="K52" s="19">
        <v>32150000</v>
      </c>
      <c r="L52" s="15"/>
      <c r="M52" s="19"/>
      <c r="N52" s="19"/>
      <c r="O52" s="19"/>
      <c r="P52" s="17"/>
      <c r="Q52" s="17"/>
      <c r="R52" s="19"/>
      <c r="S52" s="19"/>
      <c r="T52" s="19"/>
      <c r="U52" s="20">
        <f t="shared" si="8"/>
        <v>0</v>
      </c>
      <c r="V52" s="19"/>
      <c r="W52" s="19"/>
      <c r="X52" s="19"/>
      <c r="Y52" s="20">
        <f t="shared" si="9"/>
        <v>0</v>
      </c>
      <c r="Z52" s="19"/>
      <c r="AA52" s="19"/>
      <c r="AB52" s="19"/>
      <c r="AC52" s="20">
        <f t="shared" si="10"/>
        <v>0</v>
      </c>
      <c r="AD52" s="19"/>
      <c r="AE52" s="19"/>
      <c r="AF52" s="19"/>
      <c r="AG52" s="20">
        <f t="shared" si="11"/>
        <v>0</v>
      </c>
      <c r="AH52" s="20">
        <f t="shared" si="12"/>
        <v>0</v>
      </c>
      <c r="AI52" s="21">
        <f t="shared" si="13"/>
        <v>0</v>
      </c>
      <c r="AJ52" s="22">
        <f t="shared" si="14"/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>
      <c r="A53" s="13">
        <v>24</v>
      </c>
      <c r="B53" s="13"/>
      <c r="C53" s="116" t="s">
        <v>173</v>
      </c>
      <c r="D53" s="118"/>
      <c r="E53" s="17" t="s">
        <v>174</v>
      </c>
      <c r="F53" s="56" t="s">
        <v>121</v>
      </c>
      <c r="G53" s="117" t="s">
        <v>122</v>
      </c>
      <c r="H53" s="16"/>
      <c r="I53" s="16"/>
      <c r="J53" s="256"/>
      <c r="K53" s="19">
        <v>43840000</v>
      </c>
      <c r="L53" s="15"/>
      <c r="M53" s="19"/>
      <c r="N53" s="19"/>
      <c r="O53" s="19"/>
      <c r="P53" s="17"/>
      <c r="Q53" s="17"/>
      <c r="R53" s="19"/>
      <c r="S53" s="19"/>
      <c r="T53" s="19"/>
      <c r="U53" s="20">
        <f t="shared" si="8"/>
        <v>0</v>
      </c>
      <c r="V53" s="19"/>
      <c r="W53" s="19"/>
      <c r="X53" s="19"/>
      <c r="Y53" s="20">
        <f t="shared" si="9"/>
        <v>0</v>
      </c>
      <c r="Z53" s="19"/>
      <c r="AA53" s="19"/>
      <c r="AB53" s="19"/>
      <c r="AC53" s="20">
        <f t="shared" si="10"/>
        <v>0</v>
      </c>
      <c r="AD53" s="19"/>
      <c r="AE53" s="19"/>
      <c r="AF53" s="19"/>
      <c r="AG53" s="20">
        <f t="shared" si="11"/>
        <v>0</v>
      </c>
      <c r="AH53" s="20">
        <f t="shared" si="12"/>
        <v>0</v>
      </c>
      <c r="AI53" s="21">
        <f t="shared" si="13"/>
        <v>0</v>
      </c>
      <c r="AJ53" s="22">
        <f t="shared" si="14"/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>
      <c r="A54" s="13">
        <v>25</v>
      </c>
      <c r="B54" s="13"/>
      <c r="C54" s="116" t="s">
        <v>175</v>
      </c>
      <c r="D54" s="118"/>
      <c r="E54" s="17" t="s">
        <v>176</v>
      </c>
      <c r="F54" s="56" t="s">
        <v>121</v>
      </c>
      <c r="G54" s="117" t="s">
        <v>122</v>
      </c>
      <c r="H54" s="16"/>
      <c r="I54" s="16"/>
      <c r="J54" s="256"/>
      <c r="K54" s="19">
        <v>89792628</v>
      </c>
      <c r="L54" s="15"/>
      <c r="M54" s="19"/>
      <c r="N54" s="19"/>
      <c r="O54" s="19"/>
      <c r="P54" s="17"/>
      <c r="Q54" s="17"/>
      <c r="R54" s="19"/>
      <c r="S54" s="19"/>
      <c r="T54" s="19"/>
      <c r="U54" s="20">
        <f t="shared" si="8"/>
        <v>0</v>
      </c>
      <c r="V54" s="19"/>
      <c r="W54" s="19"/>
      <c r="X54" s="19"/>
      <c r="Y54" s="20">
        <f t="shared" si="9"/>
        <v>0</v>
      </c>
      <c r="Z54" s="19"/>
      <c r="AA54" s="19"/>
      <c r="AB54" s="19"/>
      <c r="AC54" s="20">
        <f t="shared" si="10"/>
        <v>0</v>
      </c>
      <c r="AD54" s="19"/>
      <c r="AE54" s="19"/>
      <c r="AF54" s="19"/>
      <c r="AG54" s="20">
        <f t="shared" si="11"/>
        <v>0</v>
      </c>
      <c r="AH54" s="20">
        <f t="shared" si="12"/>
        <v>0</v>
      </c>
      <c r="AI54" s="21">
        <f t="shared" si="13"/>
        <v>0</v>
      </c>
      <c r="AJ54" s="22">
        <f t="shared" si="14"/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>
      <c r="A55" s="13">
        <v>26</v>
      </c>
      <c r="B55" s="13"/>
      <c r="C55" s="116" t="s">
        <v>177</v>
      </c>
      <c r="D55" s="118"/>
      <c r="E55" s="17" t="s">
        <v>178</v>
      </c>
      <c r="F55" s="56" t="s">
        <v>121</v>
      </c>
      <c r="G55" s="117" t="s">
        <v>122</v>
      </c>
      <c r="H55" s="16"/>
      <c r="I55" s="16"/>
      <c r="J55" s="256"/>
      <c r="K55" s="19">
        <v>32150000</v>
      </c>
      <c r="L55" s="15"/>
      <c r="M55" s="19"/>
      <c r="N55" s="19"/>
      <c r="O55" s="19"/>
      <c r="P55" s="17"/>
      <c r="Q55" s="17"/>
      <c r="R55" s="19"/>
      <c r="S55" s="19"/>
      <c r="T55" s="19"/>
      <c r="U55" s="20">
        <f t="shared" si="8"/>
        <v>0</v>
      </c>
      <c r="V55" s="19"/>
      <c r="W55" s="19"/>
      <c r="X55" s="19"/>
      <c r="Y55" s="20">
        <f t="shared" si="9"/>
        <v>0</v>
      </c>
      <c r="Z55" s="19"/>
      <c r="AA55" s="19"/>
      <c r="AB55" s="19"/>
      <c r="AC55" s="20">
        <f t="shared" si="10"/>
        <v>0</v>
      </c>
      <c r="AD55" s="19"/>
      <c r="AE55" s="19"/>
      <c r="AF55" s="19"/>
      <c r="AG55" s="20">
        <f t="shared" si="11"/>
        <v>0</v>
      </c>
      <c r="AH55" s="20">
        <f t="shared" si="12"/>
        <v>0</v>
      </c>
      <c r="AI55" s="21">
        <f t="shared" si="13"/>
        <v>0</v>
      </c>
      <c r="AJ55" s="22">
        <f t="shared" si="14"/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>
      <c r="A56" s="13">
        <v>27</v>
      </c>
      <c r="B56" s="13"/>
      <c r="C56" s="116" t="s">
        <v>179</v>
      </c>
      <c r="D56" s="118"/>
      <c r="E56" s="17" t="s">
        <v>180</v>
      </c>
      <c r="F56" s="56" t="s">
        <v>121</v>
      </c>
      <c r="G56" s="117" t="s">
        <v>122</v>
      </c>
      <c r="H56" s="16"/>
      <c r="I56" s="16"/>
      <c r="J56" s="256"/>
      <c r="K56" s="19">
        <v>32150000</v>
      </c>
      <c r="L56" s="15"/>
      <c r="M56" s="19"/>
      <c r="N56" s="19"/>
      <c r="O56" s="19"/>
      <c r="P56" s="17"/>
      <c r="Q56" s="17"/>
      <c r="R56" s="19"/>
      <c r="S56" s="19"/>
      <c r="T56" s="19"/>
      <c r="U56" s="20">
        <f t="shared" si="8"/>
        <v>0</v>
      </c>
      <c r="V56" s="19"/>
      <c r="W56" s="19"/>
      <c r="X56" s="19"/>
      <c r="Y56" s="20">
        <f t="shared" si="9"/>
        <v>0</v>
      </c>
      <c r="Z56" s="19"/>
      <c r="AA56" s="19"/>
      <c r="AB56" s="19"/>
      <c r="AC56" s="20">
        <f t="shared" si="10"/>
        <v>0</v>
      </c>
      <c r="AD56" s="19"/>
      <c r="AE56" s="19"/>
      <c r="AF56" s="19"/>
      <c r="AG56" s="20">
        <f t="shared" si="11"/>
        <v>0</v>
      </c>
      <c r="AH56" s="20">
        <f t="shared" si="12"/>
        <v>0</v>
      </c>
      <c r="AI56" s="21">
        <f t="shared" si="13"/>
        <v>0</v>
      </c>
      <c r="AJ56" s="22">
        <f t="shared" si="14"/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>
      <c r="A57" s="13">
        <v>28</v>
      </c>
      <c r="B57" s="13"/>
      <c r="C57" s="116" t="s">
        <v>181</v>
      </c>
      <c r="D57" s="118"/>
      <c r="E57" s="17" t="s">
        <v>182</v>
      </c>
      <c r="F57" s="56" t="s">
        <v>121</v>
      </c>
      <c r="G57" s="117" t="s">
        <v>122</v>
      </c>
      <c r="H57" s="16"/>
      <c r="I57" s="16"/>
      <c r="J57" s="256"/>
      <c r="K57" s="19">
        <v>34528000</v>
      </c>
      <c r="L57" s="15"/>
      <c r="M57" s="19"/>
      <c r="N57" s="19"/>
      <c r="O57" s="19"/>
      <c r="P57" s="17"/>
      <c r="Q57" s="17"/>
      <c r="R57" s="19"/>
      <c r="S57" s="19"/>
      <c r="T57" s="19"/>
      <c r="U57" s="20">
        <f t="shared" si="8"/>
        <v>0</v>
      </c>
      <c r="V57" s="19"/>
      <c r="W57" s="19"/>
      <c r="X57" s="19"/>
      <c r="Y57" s="20">
        <f t="shared" si="9"/>
        <v>0</v>
      </c>
      <c r="Z57" s="19"/>
      <c r="AA57" s="19"/>
      <c r="AB57" s="19"/>
      <c r="AC57" s="20">
        <f t="shared" si="10"/>
        <v>0</v>
      </c>
      <c r="AD57" s="19"/>
      <c r="AE57" s="19"/>
      <c r="AF57" s="19"/>
      <c r="AG57" s="20">
        <f t="shared" si="11"/>
        <v>0</v>
      </c>
      <c r="AH57" s="20">
        <f t="shared" si="12"/>
        <v>0</v>
      </c>
      <c r="AI57" s="21">
        <f t="shared" si="13"/>
        <v>0</v>
      </c>
      <c r="AJ57" s="22">
        <f t="shared" si="14"/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>
      <c r="A58" s="13">
        <v>29</v>
      </c>
      <c r="B58" s="13"/>
      <c r="C58" s="116" t="s">
        <v>183</v>
      </c>
      <c r="D58" s="118"/>
      <c r="E58" s="17" t="s">
        <v>184</v>
      </c>
      <c r="F58" s="56" t="s">
        <v>121</v>
      </c>
      <c r="G58" s="117" t="s">
        <v>122</v>
      </c>
      <c r="H58" s="16"/>
      <c r="I58" s="16"/>
      <c r="J58" s="256"/>
      <c r="K58" s="19">
        <v>37764000</v>
      </c>
      <c r="L58" s="15"/>
      <c r="M58" s="19"/>
      <c r="N58" s="19"/>
      <c r="O58" s="19"/>
      <c r="P58" s="17"/>
      <c r="Q58" s="17"/>
      <c r="R58" s="19"/>
      <c r="S58" s="19"/>
      <c r="T58" s="19"/>
      <c r="U58" s="20">
        <f t="shared" si="8"/>
        <v>0</v>
      </c>
      <c r="V58" s="19"/>
      <c r="W58" s="19"/>
      <c r="X58" s="19"/>
      <c r="Y58" s="20">
        <f t="shared" si="9"/>
        <v>0</v>
      </c>
      <c r="Z58" s="19"/>
      <c r="AA58" s="19"/>
      <c r="AB58" s="19"/>
      <c r="AC58" s="20">
        <f t="shared" si="10"/>
        <v>0</v>
      </c>
      <c r="AD58" s="19"/>
      <c r="AE58" s="19"/>
      <c r="AF58" s="19"/>
      <c r="AG58" s="20">
        <f t="shared" si="11"/>
        <v>0</v>
      </c>
      <c r="AH58" s="20">
        <f t="shared" si="12"/>
        <v>0</v>
      </c>
      <c r="AI58" s="21">
        <f t="shared" si="13"/>
        <v>0</v>
      </c>
      <c r="AJ58" s="22">
        <f t="shared" si="14"/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>
      <c r="A59" s="13">
        <v>30</v>
      </c>
      <c r="B59" s="13"/>
      <c r="C59" s="56"/>
      <c r="D59" s="119"/>
      <c r="E59" s="25"/>
      <c r="F59" s="25"/>
      <c r="G59" s="25"/>
      <c r="H59" s="24"/>
      <c r="I59" s="24"/>
      <c r="J59" s="211"/>
      <c r="K59" s="19">
        <v>80000000</v>
      </c>
      <c r="L59" s="25" t="s">
        <v>116</v>
      </c>
      <c r="M59" s="19"/>
      <c r="N59" s="19"/>
      <c r="O59" s="19"/>
      <c r="P59" s="25"/>
      <c r="Q59" s="25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19"/>
      <c r="AG59" s="20">
        <f>SUM(AD59:AF59)</f>
        <v>0</v>
      </c>
      <c r="AH59" s="20">
        <f>SUM(U59,Y59,AC59,AG59)</f>
        <v>0</v>
      </c>
      <c r="AI59" s="21">
        <f>IF(ISERROR(AH59/J59),0,AH59/J59)</f>
        <v>0</v>
      </c>
      <c r="AJ59" s="22">
        <f>IF(ISERROR(AH59/$AH$143),"-",AH59/$AH$143)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customHeight="1">
      <c r="A60" s="238" t="s">
        <v>57</v>
      </c>
      <c r="B60" s="244"/>
      <c r="C60" s="244"/>
      <c r="D60" s="239"/>
      <c r="E60" s="239"/>
      <c r="F60" s="239"/>
      <c r="G60" s="239"/>
      <c r="H60" s="239"/>
      <c r="I60" s="240"/>
      <c r="J60" s="27">
        <f>+J29</f>
        <v>1407242746</v>
      </c>
      <c r="K60" s="27">
        <f>SUM(K30:K59)</f>
        <v>1310792746</v>
      </c>
      <c r="L60" s="199"/>
      <c r="M60" s="27">
        <f>SUM(M30:M59)</f>
        <v>0</v>
      </c>
      <c r="N60" s="27">
        <f>SUM(N30:N59)</f>
        <v>0</v>
      </c>
      <c r="O60" s="27">
        <f>SUM(O30:O59)</f>
        <v>0</v>
      </c>
      <c r="P60" s="28"/>
      <c r="Q60" s="29"/>
      <c r="R60" s="27">
        <f t="shared" ref="R60:AH60" si="15">SUM(R30:R59)</f>
        <v>0</v>
      </c>
      <c r="S60" s="27">
        <f t="shared" si="15"/>
        <v>0</v>
      </c>
      <c r="T60" s="27">
        <f t="shared" si="15"/>
        <v>0</v>
      </c>
      <c r="U60" s="27">
        <f t="shared" si="15"/>
        <v>0</v>
      </c>
      <c r="V60" s="27">
        <f t="shared" si="15"/>
        <v>0</v>
      </c>
      <c r="W60" s="27">
        <f t="shared" si="15"/>
        <v>0</v>
      </c>
      <c r="X60" s="27">
        <f t="shared" si="15"/>
        <v>0</v>
      </c>
      <c r="Y60" s="27">
        <f t="shared" si="15"/>
        <v>0</v>
      </c>
      <c r="Z60" s="27">
        <f t="shared" si="15"/>
        <v>0</v>
      </c>
      <c r="AA60" s="27">
        <f t="shared" si="15"/>
        <v>0</v>
      </c>
      <c r="AB60" s="27">
        <f t="shared" si="15"/>
        <v>0</v>
      </c>
      <c r="AC60" s="27">
        <f t="shared" si="15"/>
        <v>0</v>
      </c>
      <c r="AD60" s="27">
        <f t="shared" si="15"/>
        <v>0</v>
      </c>
      <c r="AE60" s="27">
        <f t="shared" si="15"/>
        <v>0</v>
      </c>
      <c r="AF60" s="27">
        <f t="shared" si="15"/>
        <v>0</v>
      </c>
      <c r="AG60" s="27">
        <f t="shared" si="15"/>
        <v>0</v>
      </c>
      <c r="AH60" s="27">
        <f t="shared" si="15"/>
        <v>0</v>
      </c>
      <c r="AI60" s="30">
        <f>IF(ISERROR(AH60/J60),0,AH60/J60)</f>
        <v>0</v>
      </c>
      <c r="AJ60" s="30">
        <f>IF(ISERROR(AH60/$AH$143),0,AH60/$AH$143)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>
      <c r="A61" s="235" t="s">
        <v>58</v>
      </c>
      <c r="B61" s="236"/>
      <c r="C61" s="255"/>
      <c r="D61" s="236"/>
      <c r="E61" s="237"/>
      <c r="F61" s="4"/>
      <c r="G61" s="5"/>
      <c r="H61" s="6"/>
      <c r="I61" s="6"/>
      <c r="J61" s="209">
        <v>1208993000</v>
      </c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ht="12.75" customHeight="1" outlineLevel="1">
      <c r="A62" s="13">
        <v>1</v>
      </c>
      <c r="B62" s="13"/>
      <c r="C62" s="56"/>
      <c r="D62" s="118"/>
      <c r="E62" s="17"/>
      <c r="F62" s="17"/>
      <c r="G62" s="17"/>
      <c r="H62" s="16"/>
      <c r="I62" s="16"/>
      <c r="J62" s="210"/>
      <c r="K62" s="18"/>
      <c r="L62" s="17"/>
      <c r="M62" s="19"/>
      <c r="N62" s="19"/>
      <c r="O62" s="19"/>
      <c r="P62" s="17"/>
      <c r="Q62" s="17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IF(ISERROR(AH62/$AH$143),"-",AH62/$AH$143)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>
      <c r="A63" s="13">
        <v>2</v>
      </c>
      <c r="B63" s="13"/>
      <c r="C63" s="56"/>
      <c r="D63" s="119"/>
      <c r="E63" s="25"/>
      <c r="F63" s="25"/>
      <c r="G63" s="25"/>
      <c r="H63" s="24"/>
      <c r="I63" s="24"/>
      <c r="J63" s="211"/>
      <c r="K63" s="26"/>
      <c r="L63" s="25"/>
      <c r="M63" s="19"/>
      <c r="N63" s="19"/>
      <c r="O63" s="19"/>
      <c r="P63" s="25"/>
      <c r="Q63" s="25"/>
      <c r="R63" s="19"/>
      <c r="S63" s="19"/>
      <c r="T63" s="19"/>
      <c r="U63" s="20">
        <f>SUM(R63:T63)</f>
        <v>0</v>
      </c>
      <c r="V63" s="19"/>
      <c r="W63" s="19"/>
      <c r="X63" s="19"/>
      <c r="Y63" s="20">
        <f>SUM(V63:X63)</f>
        <v>0</v>
      </c>
      <c r="Z63" s="19"/>
      <c r="AA63" s="19"/>
      <c r="AB63" s="19"/>
      <c r="AC63" s="20">
        <f>SUM(Z63:AB63)</f>
        <v>0</v>
      </c>
      <c r="AD63" s="19"/>
      <c r="AE63" s="19"/>
      <c r="AF63" s="19"/>
      <c r="AG63" s="20">
        <f>SUM(AD63:AF63)</f>
        <v>0</v>
      </c>
      <c r="AH63" s="20">
        <f>SUM(U63,Y63,AC63,AG63)</f>
        <v>0</v>
      </c>
      <c r="AI63" s="21">
        <f>IF(ISERROR(AH63/J63),0,AH63/J63)</f>
        <v>0</v>
      </c>
      <c r="AJ63" s="22">
        <f>IF(ISERROR(AH63/$AH$143),"-",AH63/$AH$143)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1" customFormat="1" ht="12.75" customHeight="1">
      <c r="A64" s="238" t="s">
        <v>59</v>
      </c>
      <c r="B64" s="244"/>
      <c r="C64" s="244"/>
      <c r="D64" s="239"/>
      <c r="E64" s="239"/>
      <c r="F64" s="239"/>
      <c r="G64" s="239"/>
      <c r="H64" s="239"/>
      <c r="I64" s="240"/>
      <c r="J64" s="27">
        <f>+J61</f>
        <v>1208993000</v>
      </c>
      <c r="K64" s="27">
        <f>SUM(K62:K63)</f>
        <v>0</v>
      </c>
      <c r="L64" s="199"/>
      <c r="M64" s="27">
        <f>SUM(M62:M63)</f>
        <v>0</v>
      </c>
      <c r="N64" s="27">
        <f>SUM(N62:N63)</f>
        <v>0</v>
      </c>
      <c r="O64" s="27">
        <f>SUM(O62:O63)</f>
        <v>0</v>
      </c>
      <c r="P64" s="28"/>
      <c r="Q64" s="29"/>
      <c r="R64" s="27">
        <f t="shared" ref="R64:AH64" si="16">SUM(R62:R63)</f>
        <v>0</v>
      </c>
      <c r="S64" s="27">
        <f t="shared" si="16"/>
        <v>0</v>
      </c>
      <c r="T64" s="27">
        <f t="shared" si="16"/>
        <v>0</v>
      </c>
      <c r="U64" s="27">
        <f t="shared" si="16"/>
        <v>0</v>
      </c>
      <c r="V64" s="27">
        <f t="shared" si="16"/>
        <v>0</v>
      </c>
      <c r="W64" s="27">
        <f t="shared" si="16"/>
        <v>0</v>
      </c>
      <c r="X64" s="27">
        <f t="shared" si="16"/>
        <v>0</v>
      </c>
      <c r="Y64" s="27">
        <f t="shared" si="16"/>
        <v>0</v>
      </c>
      <c r="Z64" s="27">
        <f t="shared" si="16"/>
        <v>0</v>
      </c>
      <c r="AA64" s="27">
        <f t="shared" si="16"/>
        <v>0</v>
      </c>
      <c r="AB64" s="27">
        <f t="shared" si="16"/>
        <v>0</v>
      </c>
      <c r="AC64" s="27">
        <f t="shared" si="16"/>
        <v>0</v>
      </c>
      <c r="AD64" s="27">
        <f t="shared" si="16"/>
        <v>0</v>
      </c>
      <c r="AE64" s="27">
        <f t="shared" si="16"/>
        <v>0</v>
      </c>
      <c r="AF64" s="27">
        <f t="shared" si="16"/>
        <v>0</v>
      </c>
      <c r="AG64" s="27">
        <f t="shared" si="16"/>
        <v>0</v>
      </c>
      <c r="AH64" s="27">
        <f t="shared" si="16"/>
        <v>0</v>
      </c>
      <c r="AI64" s="30">
        <f>IF(ISERROR(AH64/J64),0,AH64/J64)</f>
        <v>0</v>
      </c>
      <c r="AJ64" s="30">
        <f>IF(ISERROR(AH64/$AH$143),0,AH64/$AH$143)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>
      <c r="A65" s="254" t="s">
        <v>60</v>
      </c>
      <c r="B65" s="255"/>
      <c r="C65" s="255"/>
      <c r="D65" s="255"/>
      <c r="E65" s="260"/>
      <c r="F65" s="121"/>
      <c r="G65" s="111"/>
      <c r="H65" s="6"/>
      <c r="I65" s="6"/>
      <c r="J65" s="209">
        <v>1698109000</v>
      </c>
      <c r="K65" s="8"/>
      <c r="L65" s="9"/>
      <c r="M65" s="10"/>
      <c r="N65" s="10"/>
      <c r="O65" s="10"/>
      <c r="P65" s="5"/>
      <c r="Q65" s="11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2"/>
      <c r="AJ65" s="12"/>
    </row>
    <row r="66" spans="1:106" ht="12.75" customHeight="1" outlineLevel="1">
      <c r="A66" s="14">
        <v>1</v>
      </c>
      <c r="B66" s="14"/>
      <c r="C66" s="116" t="s">
        <v>185</v>
      </c>
      <c r="D66" s="24"/>
      <c r="E66" s="56" t="s">
        <v>186</v>
      </c>
      <c r="F66" s="123" t="s">
        <v>121</v>
      </c>
      <c r="G66" s="116" t="s">
        <v>122</v>
      </c>
      <c r="H66" s="118"/>
      <c r="I66" s="16"/>
      <c r="J66" s="210"/>
      <c r="K66" s="19">
        <v>58275000</v>
      </c>
      <c r="L66" s="17"/>
      <c r="M66" s="19"/>
      <c r="N66" s="19"/>
      <c r="O66" s="19"/>
      <c r="P66" s="17"/>
      <c r="Q66" s="17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IF(ISERROR(AH66/$AH$143),"-",AH66/$AH$143)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>
      <c r="A67" s="14">
        <v>2</v>
      </c>
      <c r="B67" s="14"/>
      <c r="C67" s="116" t="s">
        <v>185</v>
      </c>
      <c r="D67" s="24"/>
      <c r="E67" s="56" t="s">
        <v>187</v>
      </c>
      <c r="F67" s="56" t="s">
        <v>121</v>
      </c>
      <c r="G67" s="117" t="s">
        <v>122</v>
      </c>
      <c r="H67" s="118"/>
      <c r="I67" s="16"/>
      <c r="J67" s="210"/>
      <c r="K67" s="19">
        <v>56851000</v>
      </c>
      <c r="L67" s="17"/>
      <c r="M67" s="19"/>
      <c r="N67" s="19"/>
      <c r="O67" s="19"/>
      <c r="P67" s="17"/>
      <c r="Q67" s="17"/>
      <c r="R67" s="19"/>
      <c r="S67" s="19"/>
      <c r="T67" s="19"/>
      <c r="U67" s="20">
        <f t="shared" ref="U67:U92" si="17">SUM(R67:T67)</f>
        <v>0</v>
      </c>
      <c r="V67" s="19"/>
      <c r="W67" s="19"/>
      <c r="X67" s="19"/>
      <c r="Y67" s="20">
        <f t="shared" ref="Y67:Y92" si="18">SUM(V67:X67)</f>
        <v>0</v>
      </c>
      <c r="Z67" s="19"/>
      <c r="AA67" s="19"/>
      <c r="AB67" s="19"/>
      <c r="AC67" s="20">
        <f t="shared" ref="AC67:AC92" si="19">SUM(Z67:AB67)</f>
        <v>0</v>
      </c>
      <c r="AD67" s="19"/>
      <c r="AE67" s="19"/>
      <c r="AF67" s="19"/>
      <c r="AG67" s="20">
        <f t="shared" ref="AG67:AG92" si="20">SUM(AD67:AF67)</f>
        <v>0</v>
      </c>
      <c r="AH67" s="20">
        <f t="shared" ref="AH67:AH92" si="21">SUM(AE67:AG67)</f>
        <v>0</v>
      </c>
      <c r="AI67" s="21">
        <f t="shared" ref="AI67:AI92" si="22">IF(ISERROR(AH67/J67),0,AH67/J67)</f>
        <v>0</v>
      </c>
      <c r="AJ67" s="22">
        <f t="shared" ref="AJ67:AJ92" si="23">IF(ISERROR(AH67/$AH$143),"-",AH67/$AH$143)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>
      <c r="A68" s="14">
        <v>3</v>
      </c>
      <c r="B68" s="14"/>
      <c r="C68" s="116" t="s">
        <v>185</v>
      </c>
      <c r="D68" s="24"/>
      <c r="E68" s="56" t="s">
        <v>188</v>
      </c>
      <c r="F68" s="56" t="s">
        <v>121</v>
      </c>
      <c r="G68" s="117" t="s">
        <v>122</v>
      </c>
      <c r="H68" s="118"/>
      <c r="I68" s="16"/>
      <c r="J68" s="210"/>
      <c r="K68" s="19">
        <v>75600000</v>
      </c>
      <c r="L68" s="17"/>
      <c r="M68" s="19"/>
      <c r="N68" s="19"/>
      <c r="O68" s="19"/>
      <c r="P68" s="17"/>
      <c r="Q68" s="17"/>
      <c r="R68" s="19"/>
      <c r="S68" s="19"/>
      <c r="T68" s="19"/>
      <c r="U68" s="20">
        <f t="shared" si="17"/>
        <v>0</v>
      </c>
      <c r="V68" s="19"/>
      <c r="W68" s="19"/>
      <c r="X68" s="19"/>
      <c r="Y68" s="20">
        <f t="shared" si="18"/>
        <v>0</v>
      </c>
      <c r="Z68" s="19"/>
      <c r="AA68" s="19"/>
      <c r="AB68" s="19"/>
      <c r="AC68" s="20">
        <f t="shared" si="19"/>
        <v>0</v>
      </c>
      <c r="AD68" s="19"/>
      <c r="AE68" s="19"/>
      <c r="AF68" s="19"/>
      <c r="AG68" s="20">
        <f t="shared" si="20"/>
        <v>0</v>
      </c>
      <c r="AH68" s="20">
        <f t="shared" si="21"/>
        <v>0</v>
      </c>
      <c r="AI68" s="21">
        <f t="shared" si="22"/>
        <v>0</v>
      </c>
      <c r="AJ68" s="22">
        <f t="shared" si="23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>
      <c r="A69" s="14">
        <v>4</v>
      </c>
      <c r="B69" s="14"/>
      <c r="C69" s="116" t="s">
        <v>185</v>
      </c>
      <c r="D69" s="24"/>
      <c r="E69" s="56" t="s">
        <v>189</v>
      </c>
      <c r="F69" s="56" t="s">
        <v>121</v>
      </c>
      <c r="G69" s="117" t="s">
        <v>122</v>
      </c>
      <c r="H69" s="118"/>
      <c r="I69" s="16"/>
      <c r="J69" s="210"/>
      <c r="K69" s="19">
        <v>38300000</v>
      </c>
      <c r="L69" s="17"/>
      <c r="M69" s="19"/>
      <c r="N69" s="19"/>
      <c r="O69" s="19"/>
      <c r="P69" s="17"/>
      <c r="Q69" s="17"/>
      <c r="R69" s="19"/>
      <c r="S69" s="19"/>
      <c r="T69" s="19"/>
      <c r="U69" s="20">
        <f t="shared" si="17"/>
        <v>0</v>
      </c>
      <c r="V69" s="19"/>
      <c r="W69" s="19"/>
      <c r="X69" s="19"/>
      <c r="Y69" s="20">
        <f t="shared" si="18"/>
        <v>0</v>
      </c>
      <c r="Z69" s="19"/>
      <c r="AA69" s="19"/>
      <c r="AB69" s="19"/>
      <c r="AC69" s="20">
        <f t="shared" si="19"/>
        <v>0</v>
      </c>
      <c r="AD69" s="19"/>
      <c r="AE69" s="19"/>
      <c r="AF69" s="19"/>
      <c r="AG69" s="20">
        <f t="shared" si="20"/>
        <v>0</v>
      </c>
      <c r="AH69" s="20">
        <f t="shared" si="21"/>
        <v>0</v>
      </c>
      <c r="AI69" s="21">
        <f t="shared" si="22"/>
        <v>0</v>
      </c>
      <c r="AJ69" s="22">
        <f t="shared" si="23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>
      <c r="A70" s="14">
        <v>5</v>
      </c>
      <c r="B70" s="14"/>
      <c r="C70" s="116" t="s">
        <v>185</v>
      </c>
      <c r="D70" s="24"/>
      <c r="E70" s="56" t="s">
        <v>190</v>
      </c>
      <c r="F70" s="56" t="s">
        <v>121</v>
      </c>
      <c r="G70" s="117" t="s">
        <v>122</v>
      </c>
      <c r="H70" s="118"/>
      <c r="I70" s="16"/>
      <c r="J70" s="210"/>
      <c r="K70" s="19">
        <v>40000000</v>
      </c>
      <c r="L70" s="17"/>
      <c r="M70" s="19"/>
      <c r="N70" s="19"/>
      <c r="O70" s="19"/>
      <c r="P70" s="17"/>
      <c r="Q70" s="17"/>
      <c r="R70" s="19"/>
      <c r="S70" s="19"/>
      <c r="T70" s="19"/>
      <c r="U70" s="20">
        <f t="shared" si="17"/>
        <v>0</v>
      </c>
      <c r="V70" s="19"/>
      <c r="W70" s="19"/>
      <c r="X70" s="19"/>
      <c r="Y70" s="20">
        <f t="shared" si="18"/>
        <v>0</v>
      </c>
      <c r="Z70" s="19"/>
      <c r="AA70" s="19"/>
      <c r="AB70" s="19"/>
      <c r="AC70" s="20">
        <f t="shared" si="19"/>
        <v>0</v>
      </c>
      <c r="AD70" s="19"/>
      <c r="AE70" s="19"/>
      <c r="AF70" s="19"/>
      <c r="AG70" s="20">
        <f t="shared" si="20"/>
        <v>0</v>
      </c>
      <c r="AH70" s="20">
        <f t="shared" si="21"/>
        <v>0</v>
      </c>
      <c r="AI70" s="21">
        <f t="shared" si="22"/>
        <v>0</v>
      </c>
      <c r="AJ70" s="22">
        <f t="shared" si="23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>
      <c r="A71" s="14">
        <v>6</v>
      </c>
      <c r="B71" s="14"/>
      <c r="C71" s="116" t="s">
        <v>185</v>
      </c>
      <c r="D71" s="24"/>
      <c r="E71" s="56" t="s">
        <v>191</v>
      </c>
      <c r="F71" s="56" t="s">
        <v>121</v>
      </c>
      <c r="G71" s="117" t="s">
        <v>122</v>
      </c>
      <c r="H71" s="118"/>
      <c r="I71" s="16"/>
      <c r="J71" s="210"/>
      <c r="K71" s="19">
        <v>48000000</v>
      </c>
      <c r="L71" s="17"/>
      <c r="M71" s="19"/>
      <c r="N71" s="19"/>
      <c r="O71" s="19"/>
      <c r="P71" s="17"/>
      <c r="Q71" s="17"/>
      <c r="R71" s="19"/>
      <c r="S71" s="19"/>
      <c r="T71" s="19"/>
      <c r="U71" s="20">
        <f t="shared" si="17"/>
        <v>0</v>
      </c>
      <c r="V71" s="19"/>
      <c r="W71" s="19"/>
      <c r="X71" s="19"/>
      <c r="Y71" s="20">
        <f t="shared" si="18"/>
        <v>0</v>
      </c>
      <c r="Z71" s="19"/>
      <c r="AA71" s="19"/>
      <c r="AB71" s="19"/>
      <c r="AC71" s="20">
        <f t="shared" si="19"/>
        <v>0</v>
      </c>
      <c r="AD71" s="19"/>
      <c r="AE71" s="19"/>
      <c r="AF71" s="19"/>
      <c r="AG71" s="20">
        <f t="shared" si="20"/>
        <v>0</v>
      </c>
      <c r="AH71" s="20">
        <f t="shared" si="21"/>
        <v>0</v>
      </c>
      <c r="AI71" s="21">
        <f t="shared" si="22"/>
        <v>0</v>
      </c>
      <c r="AJ71" s="22">
        <f t="shared" si="23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>
      <c r="A72" s="14">
        <v>7</v>
      </c>
      <c r="B72" s="14"/>
      <c r="C72" s="116" t="s">
        <v>185</v>
      </c>
      <c r="D72" s="24"/>
      <c r="E72" s="56" t="s">
        <v>192</v>
      </c>
      <c r="F72" s="56" t="s">
        <v>121</v>
      </c>
      <c r="G72" s="117" t="s">
        <v>122</v>
      </c>
      <c r="H72" s="118"/>
      <c r="I72" s="16"/>
      <c r="J72" s="210"/>
      <c r="K72" s="19">
        <v>52000000</v>
      </c>
      <c r="L72" s="17"/>
      <c r="M72" s="19"/>
      <c r="N72" s="19"/>
      <c r="O72" s="19"/>
      <c r="P72" s="17"/>
      <c r="Q72" s="17"/>
      <c r="R72" s="19"/>
      <c r="S72" s="19"/>
      <c r="T72" s="19"/>
      <c r="U72" s="20">
        <f t="shared" si="17"/>
        <v>0</v>
      </c>
      <c r="V72" s="19"/>
      <c r="W72" s="19"/>
      <c r="X72" s="19"/>
      <c r="Y72" s="20">
        <f t="shared" si="18"/>
        <v>0</v>
      </c>
      <c r="Z72" s="19"/>
      <c r="AA72" s="19"/>
      <c r="AB72" s="19"/>
      <c r="AC72" s="20">
        <f t="shared" si="19"/>
        <v>0</v>
      </c>
      <c r="AD72" s="19"/>
      <c r="AE72" s="19"/>
      <c r="AF72" s="19"/>
      <c r="AG72" s="20">
        <f t="shared" si="20"/>
        <v>0</v>
      </c>
      <c r="AH72" s="20">
        <f t="shared" si="21"/>
        <v>0</v>
      </c>
      <c r="AI72" s="21">
        <f t="shared" si="22"/>
        <v>0</v>
      </c>
      <c r="AJ72" s="22">
        <f t="shared" si="23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>
      <c r="A73" s="14">
        <v>8</v>
      </c>
      <c r="B73" s="14"/>
      <c r="C73" s="116" t="s">
        <v>185</v>
      </c>
      <c r="D73" s="24"/>
      <c r="E73" s="56" t="s">
        <v>193</v>
      </c>
      <c r="F73" s="56" t="s">
        <v>121</v>
      </c>
      <c r="G73" s="117" t="s">
        <v>122</v>
      </c>
      <c r="H73" s="118"/>
      <c r="I73" s="16"/>
      <c r="J73" s="210"/>
      <c r="K73" s="19">
        <v>47000000</v>
      </c>
      <c r="L73" s="17"/>
      <c r="M73" s="19"/>
      <c r="N73" s="19"/>
      <c r="O73" s="19"/>
      <c r="P73" s="17"/>
      <c r="Q73" s="17"/>
      <c r="R73" s="19"/>
      <c r="S73" s="19"/>
      <c r="T73" s="19"/>
      <c r="U73" s="20">
        <f t="shared" si="17"/>
        <v>0</v>
      </c>
      <c r="V73" s="19"/>
      <c r="W73" s="19"/>
      <c r="X73" s="19"/>
      <c r="Y73" s="20">
        <f t="shared" si="18"/>
        <v>0</v>
      </c>
      <c r="Z73" s="19"/>
      <c r="AA73" s="19"/>
      <c r="AB73" s="19"/>
      <c r="AC73" s="20">
        <f t="shared" si="19"/>
        <v>0</v>
      </c>
      <c r="AD73" s="19"/>
      <c r="AE73" s="19"/>
      <c r="AF73" s="19"/>
      <c r="AG73" s="20">
        <f t="shared" si="20"/>
        <v>0</v>
      </c>
      <c r="AH73" s="20">
        <f t="shared" si="21"/>
        <v>0</v>
      </c>
      <c r="AI73" s="21">
        <f t="shared" si="22"/>
        <v>0</v>
      </c>
      <c r="AJ73" s="22">
        <f t="shared" si="23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>
      <c r="A74" s="14">
        <v>9</v>
      </c>
      <c r="B74" s="14"/>
      <c r="C74" s="116" t="s">
        <v>185</v>
      </c>
      <c r="D74" s="24"/>
      <c r="E74" s="56" t="s">
        <v>194</v>
      </c>
      <c r="F74" s="56" t="s">
        <v>121</v>
      </c>
      <c r="G74" s="117" t="s">
        <v>122</v>
      </c>
      <c r="H74" s="118"/>
      <c r="I74" s="16"/>
      <c r="J74" s="210"/>
      <c r="K74" s="19">
        <v>34900000</v>
      </c>
      <c r="L74" s="17"/>
      <c r="M74" s="19"/>
      <c r="N74" s="19"/>
      <c r="O74" s="19"/>
      <c r="P74" s="17"/>
      <c r="Q74" s="17"/>
      <c r="R74" s="19"/>
      <c r="S74" s="19"/>
      <c r="T74" s="19"/>
      <c r="U74" s="20">
        <f t="shared" si="17"/>
        <v>0</v>
      </c>
      <c r="V74" s="19"/>
      <c r="W74" s="19"/>
      <c r="X74" s="19"/>
      <c r="Y74" s="20">
        <f t="shared" si="18"/>
        <v>0</v>
      </c>
      <c r="Z74" s="19"/>
      <c r="AA74" s="19"/>
      <c r="AB74" s="19"/>
      <c r="AC74" s="20">
        <f t="shared" si="19"/>
        <v>0</v>
      </c>
      <c r="AD74" s="19"/>
      <c r="AE74" s="19"/>
      <c r="AF74" s="19"/>
      <c r="AG74" s="20">
        <f t="shared" si="20"/>
        <v>0</v>
      </c>
      <c r="AH74" s="20">
        <f t="shared" si="21"/>
        <v>0</v>
      </c>
      <c r="AI74" s="21">
        <f t="shared" si="22"/>
        <v>0</v>
      </c>
      <c r="AJ74" s="22">
        <f t="shared" si="23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>
      <c r="A75" s="14">
        <v>10</v>
      </c>
      <c r="B75" s="14"/>
      <c r="C75" s="116" t="s">
        <v>185</v>
      </c>
      <c r="D75" s="24"/>
      <c r="E75" s="56" t="s">
        <v>195</v>
      </c>
      <c r="F75" s="56" t="s">
        <v>121</v>
      </c>
      <c r="G75" s="117" t="s">
        <v>122</v>
      </c>
      <c r="H75" s="118"/>
      <c r="I75" s="16"/>
      <c r="J75" s="210"/>
      <c r="K75" s="19">
        <v>90500000</v>
      </c>
      <c r="L75" s="17"/>
      <c r="M75" s="19"/>
      <c r="N75" s="19"/>
      <c r="O75" s="19"/>
      <c r="P75" s="17"/>
      <c r="Q75" s="17"/>
      <c r="R75" s="19"/>
      <c r="S75" s="19"/>
      <c r="T75" s="19"/>
      <c r="U75" s="20">
        <f t="shared" si="17"/>
        <v>0</v>
      </c>
      <c r="V75" s="19"/>
      <c r="W75" s="19"/>
      <c r="X75" s="19"/>
      <c r="Y75" s="20">
        <f t="shared" si="18"/>
        <v>0</v>
      </c>
      <c r="Z75" s="19"/>
      <c r="AA75" s="19"/>
      <c r="AB75" s="19"/>
      <c r="AC75" s="20">
        <f t="shared" si="19"/>
        <v>0</v>
      </c>
      <c r="AD75" s="19"/>
      <c r="AE75" s="19"/>
      <c r="AF75" s="19"/>
      <c r="AG75" s="20">
        <f t="shared" si="20"/>
        <v>0</v>
      </c>
      <c r="AH75" s="20">
        <f t="shared" si="21"/>
        <v>0</v>
      </c>
      <c r="AI75" s="21">
        <f t="shared" si="22"/>
        <v>0</v>
      </c>
      <c r="AJ75" s="22">
        <f t="shared" si="23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>
      <c r="A76" s="14">
        <v>11</v>
      </c>
      <c r="B76" s="14"/>
      <c r="C76" s="116" t="s">
        <v>185</v>
      </c>
      <c r="D76" s="24"/>
      <c r="E76" s="56" t="s">
        <v>196</v>
      </c>
      <c r="F76" s="56" t="s">
        <v>121</v>
      </c>
      <c r="G76" s="117" t="s">
        <v>122</v>
      </c>
      <c r="H76" s="118"/>
      <c r="I76" s="16"/>
      <c r="J76" s="210"/>
      <c r="K76" s="84">
        <v>41500000</v>
      </c>
      <c r="L76" s="17"/>
      <c r="M76" s="19"/>
      <c r="N76" s="19"/>
      <c r="O76" s="19"/>
      <c r="P76" s="17"/>
      <c r="Q76" s="17"/>
      <c r="R76" s="19"/>
      <c r="S76" s="19"/>
      <c r="T76" s="19"/>
      <c r="U76" s="20">
        <f t="shared" si="17"/>
        <v>0</v>
      </c>
      <c r="V76" s="19"/>
      <c r="W76" s="19"/>
      <c r="X76" s="19"/>
      <c r="Y76" s="20">
        <f t="shared" si="18"/>
        <v>0</v>
      </c>
      <c r="Z76" s="19"/>
      <c r="AA76" s="19"/>
      <c r="AB76" s="19"/>
      <c r="AC76" s="20">
        <f t="shared" si="19"/>
        <v>0</v>
      </c>
      <c r="AD76" s="19"/>
      <c r="AE76" s="19"/>
      <c r="AF76" s="19"/>
      <c r="AG76" s="20">
        <f t="shared" si="20"/>
        <v>0</v>
      </c>
      <c r="AH76" s="20">
        <f t="shared" si="21"/>
        <v>0</v>
      </c>
      <c r="AI76" s="21">
        <f t="shared" si="22"/>
        <v>0</v>
      </c>
      <c r="AJ76" s="22">
        <f t="shared" si="23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>
      <c r="A77" s="14">
        <v>12</v>
      </c>
      <c r="B77" s="14"/>
      <c r="C77" s="116" t="s">
        <v>185</v>
      </c>
      <c r="D77" s="24"/>
      <c r="E77" s="56" t="s">
        <v>197</v>
      </c>
      <c r="F77" s="56" t="s">
        <v>121</v>
      </c>
      <c r="G77" s="117" t="s">
        <v>122</v>
      </c>
      <c r="H77" s="118"/>
      <c r="I77" s="16"/>
      <c r="J77" s="210"/>
      <c r="K77" s="84">
        <v>64400000</v>
      </c>
      <c r="L77" s="17"/>
      <c r="M77" s="19"/>
      <c r="N77" s="19"/>
      <c r="O77" s="19"/>
      <c r="P77" s="17"/>
      <c r="Q77" s="17"/>
      <c r="R77" s="19"/>
      <c r="S77" s="19"/>
      <c r="T77" s="19"/>
      <c r="U77" s="20">
        <f t="shared" si="17"/>
        <v>0</v>
      </c>
      <c r="V77" s="19"/>
      <c r="W77" s="19"/>
      <c r="X77" s="19"/>
      <c r="Y77" s="20">
        <f t="shared" si="18"/>
        <v>0</v>
      </c>
      <c r="Z77" s="19"/>
      <c r="AA77" s="19"/>
      <c r="AB77" s="19"/>
      <c r="AC77" s="20">
        <f t="shared" si="19"/>
        <v>0</v>
      </c>
      <c r="AD77" s="19"/>
      <c r="AE77" s="19"/>
      <c r="AF77" s="19"/>
      <c r="AG77" s="20">
        <f t="shared" si="20"/>
        <v>0</v>
      </c>
      <c r="AH77" s="20">
        <f t="shared" si="21"/>
        <v>0</v>
      </c>
      <c r="AI77" s="21">
        <f t="shared" si="22"/>
        <v>0</v>
      </c>
      <c r="AJ77" s="22">
        <f t="shared" si="23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>
      <c r="A78" s="14">
        <v>13</v>
      </c>
      <c r="B78" s="14"/>
      <c r="C78" s="116" t="s">
        <v>185</v>
      </c>
      <c r="D78" s="24"/>
      <c r="E78" s="56" t="s">
        <v>198</v>
      </c>
      <c r="F78" s="56" t="s">
        <v>121</v>
      </c>
      <c r="G78" s="117" t="s">
        <v>122</v>
      </c>
      <c r="H78" s="118"/>
      <c r="I78" s="16"/>
      <c r="J78" s="210"/>
      <c r="K78" s="84">
        <v>38500000</v>
      </c>
      <c r="L78" s="17"/>
      <c r="M78" s="19"/>
      <c r="N78" s="19"/>
      <c r="O78" s="19"/>
      <c r="P78" s="17"/>
      <c r="Q78" s="17"/>
      <c r="R78" s="19"/>
      <c r="S78" s="19"/>
      <c r="T78" s="19"/>
      <c r="U78" s="20">
        <f t="shared" si="17"/>
        <v>0</v>
      </c>
      <c r="V78" s="19"/>
      <c r="W78" s="19"/>
      <c r="X78" s="19"/>
      <c r="Y78" s="20">
        <f t="shared" si="18"/>
        <v>0</v>
      </c>
      <c r="Z78" s="19"/>
      <c r="AA78" s="19"/>
      <c r="AB78" s="19"/>
      <c r="AC78" s="20">
        <f t="shared" si="19"/>
        <v>0</v>
      </c>
      <c r="AD78" s="19"/>
      <c r="AE78" s="19"/>
      <c r="AF78" s="19"/>
      <c r="AG78" s="20">
        <f t="shared" si="20"/>
        <v>0</v>
      </c>
      <c r="AH78" s="20">
        <f t="shared" si="21"/>
        <v>0</v>
      </c>
      <c r="AI78" s="21">
        <f t="shared" si="22"/>
        <v>0</v>
      </c>
      <c r="AJ78" s="22">
        <f t="shared" si="23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>
      <c r="A79" s="14">
        <v>14</v>
      </c>
      <c r="B79" s="14"/>
      <c r="C79" s="116" t="s">
        <v>185</v>
      </c>
      <c r="D79" s="24"/>
      <c r="E79" s="56" t="s">
        <v>199</v>
      </c>
      <c r="F79" s="56" t="s">
        <v>121</v>
      </c>
      <c r="G79" s="117" t="s">
        <v>122</v>
      </c>
      <c r="H79" s="118"/>
      <c r="I79" s="16"/>
      <c r="J79" s="210"/>
      <c r="K79" s="84">
        <v>33800000</v>
      </c>
      <c r="L79" s="17"/>
      <c r="M79" s="19"/>
      <c r="N79" s="19"/>
      <c r="O79" s="19"/>
      <c r="P79" s="17"/>
      <c r="Q79" s="17"/>
      <c r="R79" s="19"/>
      <c r="S79" s="19"/>
      <c r="T79" s="19"/>
      <c r="U79" s="20">
        <f t="shared" si="17"/>
        <v>0</v>
      </c>
      <c r="V79" s="19"/>
      <c r="W79" s="19"/>
      <c r="X79" s="19"/>
      <c r="Y79" s="20">
        <f t="shared" si="18"/>
        <v>0</v>
      </c>
      <c r="Z79" s="19"/>
      <c r="AA79" s="19"/>
      <c r="AB79" s="19"/>
      <c r="AC79" s="20">
        <f t="shared" si="19"/>
        <v>0</v>
      </c>
      <c r="AD79" s="19"/>
      <c r="AE79" s="19"/>
      <c r="AF79" s="19"/>
      <c r="AG79" s="20">
        <f t="shared" si="20"/>
        <v>0</v>
      </c>
      <c r="AH79" s="20">
        <f t="shared" si="21"/>
        <v>0</v>
      </c>
      <c r="AI79" s="21">
        <f t="shared" si="22"/>
        <v>0</v>
      </c>
      <c r="AJ79" s="22">
        <f t="shared" si="23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>
      <c r="A80" s="14">
        <v>15</v>
      </c>
      <c r="B80" s="14"/>
      <c r="C80" s="116" t="s">
        <v>185</v>
      </c>
      <c r="D80" s="24"/>
      <c r="E80" s="56" t="s">
        <v>200</v>
      </c>
      <c r="F80" s="56" t="s">
        <v>121</v>
      </c>
      <c r="G80" s="117" t="s">
        <v>122</v>
      </c>
      <c r="H80" s="118"/>
      <c r="I80" s="16"/>
      <c r="J80" s="210"/>
      <c r="K80" s="84">
        <v>41900000</v>
      </c>
      <c r="L80" s="17"/>
      <c r="M80" s="19"/>
      <c r="N80" s="19"/>
      <c r="O80" s="19"/>
      <c r="P80" s="17"/>
      <c r="Q80" s="17"/>
      <c r="R80" s="19"/>
      <c r="S80" s="19"/>
      <c r="T80" s="19"/>
      <c r="U80" s="20">
        <f t="shared" si="17"/>
        <v>0</v>
      </c>
      <c r="V80" s="19"/>
      <c r="W80" s="19"/>
      <c r="X80" s="19"/>
      <c r="Y80" s="20">
        <f t="shared" si="18"/>
        <v>0</v>
      </c>
      <c r="Z80" s="19"/>
      <c r="AA80" s="19"/>
      <c r="AB80" s="19"/>
      <c r="AC80" s="20">
        <f t="shared" si="19"/>
        <v>0</v>
      </c>
      <c r="AD80" s="19"/>
      <c r="AE80" s="19"/>
      <c r="AF80" s="19"/>
      <c r="AG80" s="20">
        <f t="shared" si="20"/>
        <v>0</v>
      </c>
      <c r="AH80" s="20">
        <f t="shared" si="21"/>
        <v>0</v>
      </c>
      <c r="AI80" s="21">
        <f t="shared" si="22"/>
        <v>0</v>
      </c>
      <c r="AJ80" s="22">
        <f t="shared" si="23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>
      <c r="A81" s="14">
        <v>16</v>
      </c>
      <c r="B81" s="14"/>
      <c r="C81" s="116" t="s">
        <v>185</v>
      </c>
      <c r="D81" s="24"/>
      <c r="E81" s="56" t="s">
        <v>201</v>
      </c>
      <c r="F81" s="56" t="s">
        <v>121</v>
      </c>
      <c r="G81" s="117" t="s">
        <v>122</v>
      </c>
      <c r="H81" s="118"/>
      <c r="I81" s="16"/>
      <c r="J81" s="210"/>
      <c r="K81" s="84">
        <v>78305000</v>
      </c>
      <c r="L81" s="17"/>
      <c r="M81" s="19"/>
      <c r="N81" s="19"/>
      <c r="O81" s="19"/>
      <c r="P81" s="17"/>
      <c r="Q81" s="17"/>
      <c r="R81" s="19"/>
      <c r="S81" s="19"/>
      <c r="T81" s="19"/>
      <c r="U81" s="20">
        <f t="shared" si="17"/>
        <v>0</v>
      </c>
      <c r="V81" s="19"/>
      <c r="W81" s="19"/>
      <c r="X81" s="19"/>
      <c r="Y81" s="20">
        <f t="shared" si="18"/>
        <v>0</v>
      </c>
      <c r="Z81" s="19"/>
      <c r="AA81" s="19"/>
      <c r="AB81" s="19"/>
      <c r="AC81" s="20">
        <f t="shared" si="19"/>
        <v>0</v>
      </c>
      <c r="AD81" s="19"/>
      <c r="AE81" s="19"/>
      <c r="AF81" s="19"/>
      <c r="AG81" s="20">
        <f t="shared" si="20"/>
        <v>0</v>
      </c>
      <c r="AH81" s="20">
        <f t="shared" si="21"/>
        <v>0</v>
      </c>
      <c r="AI81" s="21">
        <f t="shared" si="22"/>
        <v>0</v>
      </c>
      <c r="AJ81" s="22">
        <f t="shared" si="23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>
      <c r="A82" s="14">
        <v>17</v>
      </c>
      <c r="B82" s="14"/>
      <c r="C82" s="116" t="s">
        <v>185</v>
      </c>
      <c r="D82" s="24"/>
      <c r="E82" s="56" t="s">
        <v>202</v>
      </c>
      <c r="F82" s="56" t="s">
        <v>121</v>
      </c>
      <c r="G82" s="117" t="s">
        <v>122</v>
      </c>
      <c r="H82" s="118"/>
      <c r="I82" s="16"/>
      <c r="J82" s="210"/>
      <c r="K82" s="84">
        <v>33500000</v>
      </c>
      <c r="L82" s="17"/>
      <c r="M82" s="19"/>
      <c r="N82" s="19"/>
      <c r="O82" s="19"/>
      <c r="P82" s="17"/>
      <c r="Q82" s="17"/>
      <c r="R82" s="19"/>
      <c r="S82" s="19"/>
      <c r="T82" s="19"/>
      <c r="U82" s="20">
        <f t="shared" si="17"/>
        <v>0</v>
      </c>
      <c r="V82" s="19"/>
      <c r="W82" s="19"/>
      <c r="X82" s="19"/>
      <c r="Y82" s="20">
        <f t="shared" si="18"/>
        <v>0</v>
      </c>
      <c r="Z82" s="19"/>
      <c r="AA82" s="19"/>
      <c r="AB82" s="19"/>
      <c r="AC82" s="20">
        <f t="shared" si="19"/>
        <v>0</v>
      </c>
      <c r="AD82" s="19"/>
      <c r="AE82" s="19"/>
      <c r="AF82" s="19"/>
      <c r="AG82" s="20">
        <f t="shared" si="20"/>
        <v>0</v>
      </c>
      <c r="AH82" s="20">
        <f t="shared" si="21"/>
        <v>0</v>
      </c>
      <c r="AI82" s="21">
        <f t="shared" si="22"/>
        <v>0</v>
      </c>
      <c r="AJ82" s="22">
        <f t="shared" si="23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>
      <c r="A83" s="14">
        <v>18</v>
      </c>
      <c r="B83" s="14"/>
      <c r="C83" s="116" t="s">
        <v>185</v>
      </c>
      <c r="D83" s="24"/>
      <c r="E83" s="56" t="s">
        <v>203</v>
      </c>
      <c r="F83" s="56" t="s">
        <v>121</v>
      </c>
      <c r="G83" s="117" t="s">
        <v>122</v>
      </c>
      <c r="H83" s="118"/>
      <c r="I83" s="16"/>
      <c r="J83" s="210"/>
      <c r="K83" s="84">
        <v>79500000</v>
      </c>
      <c r="L83" s="17"/>
      <c r="M83" s="19"/>
      <c r="N83" s="19"/>
      <c r="O83" s="19"/>
      <c r="P83" s="17"/>
      <c r="Q83" s="17"/>
      <c r="R83" s="19"/>
      <c r="S83" s="19"/>
      <c r="T83" s="19"/>
      <c r="U83" s="20">
        <f t="shared" si="17"/>
        <v>0</v>
      </c>
      <c r="V83" s="19"/>
      <c r="W83" s="19"/>
      <c r="X83" s="19"/>
      <c r="Y83" s="20">
        <f t="shared" si="18"/>
        <v>0</v>
      </c>
      <c r="Z83" s="19"/>
      <c r="AA83" s="19"/>
      <c r="AB83" s="19"/>
      <c r="AC83" s="20">
        <f t="shared" si="19"/>
        <v>0</v>
      </c>
      <c r="AD83" s="19"/>
      <c r="AE83" s="19"/>
      <c r="AF83" s="19"/>
      <c r="AG83" s="20">
        <f t="shared" si="20"/>
        <v>0</v>
      </c>
      <c r="AH83" s="20">
        <f t="shared" si="21"/>
        <v>0</v>
      </c>
      <c r="AI83" s="21">
        <f t="shared" si="22"/>
        <v>0</v>
      </c>
      <c r="AJ83" s="22">
        <f t="shared" si="23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>
      <c r="A84" s="14">
        <v>19</v>
      </c>
      <c r="B84" s="14"/>
      <c r="C84" s="116" t="s">
        <v>185</v>
      </c>
      <c r="D84" s="24"/>
      <c r="E84" s="56" t="s">
        <v>204</v>
      </c>
      <c r="F84" s="56" t="s">
        <v>121</v>
      </c>
      <c r="G84" s="117" t="s">
        <v>122</v>
      </c>
      <c r="H84" s="118"/>
      <c r="I84" s="16"/>
      <c r="J84" s="210"/>
      <c r="K84" s="84">
        <v>35100000</v>
      </c>
      <c r="L84" s="17"/>
      <c r="M84" s="19"/>
      <c r="N84" s="19"/>
      <c r="O84" s="19"/>
      <c r="P84" s="17"/>
      <c r="Q84" s="17"/>
      <c r="R84" s="19"/>
      <c r="S84" s="19"/>
      <c r="T84" s="19"/>
      <c r="U84" s="20">
        <f t="shared" si="17"/>
        <v>0</v>
      </c>
      <c r="V84" s="19"/>
      <c r="W84" s="19"/>
      <c r="X84" s="19"/>
      <c r="Y84" s="20">
        <f t="shared" si="18"/>
        <v>0</v>
      </c>
      <c r="Z84" s="19"/>
      <c r="AA84" s="19"/>
      <c r="AB84" s="19"/>
      <c r="AC84" s="20">
        <f t="shared" si="19"/>
        <v>0</v>
      </c>
      <c r="AD84" s="19"/>
      <c r="AE84" s="19"/>
      <c r="AF84" s="19"/>
      <c r="AG84" s="20">
        <f t="shared" si="20"/>
        <v>0</v>
      </c>
      <c r="AH84" s="20">
        <f t="shared" si="21"/>
        <v>0</v>
      </c>
      <c r="AI84" s="21">
        <f t="shared" si="22"/>
        <v>0</v>
      </c>
      <c r="AJ84" s="22">
        <f t="shared" si="23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>
      <c r="A85" s="14">
        <v>20</v>
      </c>
      <c r="B85" s="14"/>
      <c r="C85" s="116" t="s">
        <v>185</v>
      </c>
      <c r="D85" s="24"/>
      <c r="E85" s="56" t="s">
        <v>205</v>
      </c>
      <c r="F85" s="56" t="s">
        <v>121</v>
      </c>
      <c r="G85" s="117" t="s">
        <v>122</v>
      </c>
      <c r="H85" s="118"/>
      <c r="I85" s="16"/>
      <c r="J85" s="210"/>
      <c r="K85" s="84">
        <v>42200000</v>
      </c>
      <c r="L85" s="17"/>
      <c r="M85" s="19"/>
      <c r="N85" s="19"/>
      <c r="O85" s="19"/>
      <c r="P85" s="17"/>
      <c r="Q85" s="17"/>
      <c r="R85" s="19"/>
      <c r="S85" s="19"/>
      <c r="T85" s="19"/>
      <c r="U85" s="20">
        <f t="shared" si="17"/>
        <v>0</v>
      </c>
      <c r="V85" s="19"/>
      <c r="W85" s="19"/>
      <c r="X85" s="19"/>
      <c r="Y85" s="20">
        <f t="shared" si="18"/>
        <v>0</v>
      </c>
      <c r="Z85" s="19"/>
      <c r="AA85" s="19"/>
      <c r="AB85" s="19"/>
      <c r="AC85" s="20">
        <f t="shared" si="19"/>
        <v>0</v>
      </c>
      <c r="AD85" s="19"/>
      <c r="AE85" s="19"/>
      <c r="AF85" s="19"/>
      <c r="AG85" s="20">
        <f t="shared" si="20"/>
        <v>0</v>
      </c>
      <c r="AH85" s="20">
        <f t="shared" si="21"/>
        <v>0</v>
      </c>
      <c r="AI85" s="21">
        <f t="shared" si="22"/>
        <v>0</v>
      </c>
      <c r="AJ85" s="22">
        <f t="shared" si="23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>
      <c r="A86" s="14">
        <v>21</v>
      </c>
      <c r="B86" s="14"/>
      <c r="C86" s="116" t="s">
        <v>185</v>
      </c>
      <c r="D86" s="24"/>
      <c r="E86" s="56" t="s">
        <v>206</v>
      </c>
      <c r="F86" s="56" t="s">
        <v>121</v>
      </c>
      <c r="G86" s="117" t="s">
        <v>122</v>
      </c>
      <c r="H86" s="118"/>
      <c r="I86" s="16"/>
      <c r="J86" s="210"/>
      <c r="K86" s="84">
        <v>47700000</v>
      </c>
      <c r="L86" s="17"/>
      <c r="M86" s="19"/>
      <c r="N86" s="19"/>
      <c r="O86" s="19"/>
      <c r="P86" s="17"/>
      <c r="Q86" s="17"/>
      <c r="R86" s="19"/>
      <c r="S86" s="19"/>
      <c r="T86" s="19"/>
      <c r="U86" s="20">
        <f t="shared" si="17"/>
        <v>0</v>
      </c>
      <c r="V86" s="19"/>
      <c r="W86" s="19"/>
      <c r="X86" s="19"/>
      <c r="Y86" s="20">
        <f t="shared" si="18"/>
        <v>0</v>
      </c>
      <c r="Z86" s="19"/>
      <c r="AA86" s="19"/>
      <c r="AB86" s="19"/>
      <c r="AC86" s="20">
        <f t="shared" si="19"/>
        <v>0</v>
      </c>
      <c r="AD86" s="19"/>
      <c r="AE86" s="19"/>
      <c r="AF86" s="19"/>
      <c r="AG86" s="20">
        <f t="shared" si="20"/>
        <v>0</v>
      </c>
      <c r="AH86" s="20">
        <f t="shared" si="21"/>
        <v>0</v>
      </c>
      <c r="AI86" s="21">
        <f t="shared" si="22"/>
        <v>0</v>
      </c>
      <c r="AJ86" s="22">
        <f t="shared" si="23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>
      <c r="A87" s="14">
        <v>22</v>
      </c>
      <c r="B87" s="14"/>
      <c r="C87" s="116" t="s">
        <v>185</v>
      </c>
      <c r="D87" s="24"/>
      <c r="E87" s="56" t="s">
        <v>207</v>
      </c>
      <c r="F87" s="56" t="s">
        <v>121</v>
      </c>
      <c r="G87" s="117" t="s">
        <v>122</v>
      </c>
      <c r="H87" s="118"/>
      <c r="I87" s="16"/>
      <c r="J87" s="210"/>
      <c r="K87" s="84">
        <v>50000000</v>
      </c>
      <c r="L87" s="17"/>
      <c r="M87" s="19"/>
      <c r="N87" s="19"/>
      <c r="O87" s="19"/>
      <c r="P87" s="17"/>
      <c r="Q87" s="17"/>
      <c r="R87" s="19"/>
      <c r="S87" s="19"/>
      <c r="T87" s="19"/>
      <c r="U87" s="20">
        <f t="shared" si="17"/>
        <v>0</v>
      </c>
      <c r="V87" s="19"/>
      <c r="W87" s="19"/>
      <c r="X87" s="19"/>
      <c r="Y87" s="20">
        <f t="shared" si="18"/>
        <v>0</v>
      </c>
      <c r="Z87" s="19"/>
      <c r="AA87" s="19"/>
      <c r="AB87" s="19"/>
      <c r="AC87" s="20">
        <f t="shared" si="19"/>
        <v>0</v>
      </c>
      <c r="AD87" s="19"/>
      <c r="AE87" s="19"/>
      <c r="AF87" s="19"/>
      <c r="AG87" s="20">
        <f t="shared" si="20"/>
        <v>0</v>
      </c>
      <c r="AH87" s="20">
        <f t="shared" si="21"/>
        <v>0</v>
      </c>
      <c r="AI87" s="21">
        <f t="shared" si="22"/>
        <v>0</v>
      </c>
      <c r="AJ87" s="22">
        <f t="shared" si="23"/>
        <v>0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>
      <c r="A88" s="14">
        <v>23</v>
      </c>
      <c r="B88" s="14"/>
      <c r="C88" s="116" t="s">
        <v>185</v>
      </c>
      <c r="D88" s="24"/>
      <c r="E88" s="56" t="s">
        <v>208</v>
      </c>
      <c r="F88" s="56" t="s">
        <v>121</v>
      </c>
      <c r="G88" s="117" t="s">
        <v>122</v>
      </c>
      <c r="H88" s="118"/>
      <c r="I88" s="16"/>
      <c r="J88" s="210"/>
      <c r="K88" s="84">
        <v>35869000</v>
      </c>
      <c r="L88" s="17"/>
      <c r="M88" s="19"/>
      <c r="N88" s="19"/>
      <c r="O88" s="19"/>
      <c r="P88" s="17"/>
      <c r="Q88" s="17"/>
      <c r="R88" s="19"/>
      <c r="S88" s="19"/>
      <c r="T88" s="19"/>
      <c r="U88" s="20">
        <f t="shared" si="17"/>
        <v>0</v>
      </c>
      <c r="V88" s="19"/>
      <c r="W88" s="19"/>
      <c r="X88" s="19"/>
      <c r="Y88" s="20">
        <f t="shared" si="18"/>
        <v>0</v>
      </c>
      <c r="Z88" s="19"/>
      <c r="AA88" s="19"/>
      <c r="AB88" s="19"/>
      <c r="AC88" s="20">
        <f t="shared" si="19"/>
        <v>0</v>
      </c>
      <c r="AD88" s="19"/>
      <c r="AE88" s="19"/>
      <c r="AF88" s="19"/>
      <c r="AG88" s="20">
        <f t="shared" si="20"/>
        <v>0</v>
      </c>
      <c r="AH88" s="20">
        <f t="shared" si="21"/>
        <v>0</v>
      </c>
      <c r="AI88" s="21">
        <f t="shared" si="22"/>
        <v>0</v>
      </c>
      <c r="AJ88" s="22">
        <f t="shared" si="23"/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>
      <c r="A89" s="14">
        <v>24</v>
      </c>
      <c r="B89" s="14"/>
      <c r="C89" s="116" t="s">
        <v>185</v>
      </c>
      <c r="D89" s="24"/>
      <c r="E89" s="56" t="s">
        <v>209</v>
      </c>
      <c r="F89" s="56" t="s">
        <v>121</v>
      </c>
      <c r="G89" s="117" t="s">
        <v>122</v>
      </c>
      <c r="H89" s="118"/>
      <c r="I89" s="16"/>
      <c r="J89" s="210"/>
      <c r="K89" s="84">
        <v>38600000</v>
      </c>
      <c r="L89" s="17"/>
      <c r="M89" s="19"/>
      <c r="N89" s="19"/>
      <c r="O89" s="19"/>
      <c r="P89" s="17"/>
      <c r="Q89" s="17"/>
      <c r="R89" s="19"/>
      <c r="S89" s="19"/>
      <c r="T89" s="19"/>
      <c r="U89" s="20">
        <f t="shared" si="17"/>
        <v>0</v>
      </c>
      <c r="V89" s="19"/>
      <c r="W89" s="19"/>
      <c r="X89" s="19"/>
      <c r="Y89" s="20">
        <f t="shared" si="18"/>
        <v>0</v>
      </c>
      <c r="Z89" s="19"/>
      <c r="AA89" s="19"/>
      <c r="AB89" s="19"/>
      <c r="AC89" s="20">
        <f t="shared" si="19"/>
        <v>0</v>
      </c>
      <c r="AD89" s="19"/>
      <c r="AE89" s="19"/>
      <c r="AF89" s="19"/>
      <c r="AG89" s="20">
        <f t="shared" si="20"/>
        <v>0</v>
      </c>
      <c r="AH89" s="20">
        <f t="shared" si="21"/>
        <v>0</v>
      </c>
      <c r="AI89" s="21">
        <f t="shared" si="22"/>
        <v>0</v>
      </c>
      <c r="AJ89" s="22">
        <f t="shared" si="23"/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>
      <c r="A90" s="14">
        <v>25</v>
      </c>
      <c r="B90" s="14"/>
      <c r="C90" s="116" t="s">
        <v>185</v>
      </c>
      <c r="D90" s="24"/>
      <c r="E90" s="56" t="s">
        <v>210</v>
      </c>
      <c r="F90" s="56" t="s">
        <v>121</v>
      </c>
      <c r="G90" s="117" t="s">
        <v>122</v>
      </c>
      <c r="H90" s="118"/>
      <c r="I90" s="16"/>
      <c r="J90" s="210"/>
      <c r="K90" s="84">
        <v>79500000</v>
      </c>
      <c r="L90" s="17"/>
      <c r="M90" s="19"/>
      <c r="N90" s="19"/>
      <c r="O90" s="19"/>
      <c r="P90" s="17"/>
      <c r="Q90" s="17"/>
      <c r="R90" s="19"/>
      <c r="S90" s="19"/>
      <c r="T90" s="19"/>
      <c r="U90" s="20">
        <f t="shared" si="17"/>
        <v>0</v>
      </c>
      <c r="V90" s="19"/>
      <c r="W90" s="19"/>
      <c r="X90" s="19"/>
      <c r="Y90" s="20">
        <f t="shared" si="18"/>
        <v>0</v>
      </c>
      <c r="Z90" s="19"/>
      <c r="AA90" s="19"/>
      <c r="AB90" s="19"/>
      <c r="AC90" s="20">
        <f t="shared" si="19"/>
        <v>0</v>
      </c>
      <c r="AD90" s="19"/>
      <c r="AE90" s="19"/>
      <c r="AF90" s="19"/>
      <c r="AG90" s="20">
        <f t="shared" si="20"/>
        <v>0</v>
      </c>
      <c r="AH90" s="20">
        <f t="shared" si="21"/>
        <v>0</v>
      </c>
      <c r="AI90" s="21">
        <f t="shared" si="22"/>
        <v>0</v>
      </c>
      <c r="AJ90" s="22">
        <f t="shared" si="23"/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>
      <c r="A91" s="14">
        <v>26</v>
      </c>
      <c r="B91" s="14"/>
      <c r="C91" s="116" t="s">
        <v>185</v>
      </c>
      <c r="D91" s="24"/>
      <c r="E91" s="56" t="s">
        <v>211</v>
      </c>
      <c r="F91" s="56" t="s">
        <v>121</v>
      </c>
      <c r="G91" s="117" t="s">
        <v>122</v>
      </c>
      <c r="H91" s="118"/>
      <c r="I91" s="16"/>
      <c r="J91" s="210"/>
      <c r="K91" s="84">
        <v>56700000</v>
      </c>
      <c r="L91" s="17"/>
      <c r="M91" s="19"/>
      <c r="N91" s="19"/>
      <c r="O91" s="19"/>
      <c r="P91" s="17"/>
      <c r="Q91" s="17"/>
      <c r="R91" s="19"/>
      <c r="S91" s="19"/>
      <c r="T91" s="19"/>
      <c r="U91" s="20">
        <f t="shared" si="17"/>
        <v>0</v>
      </c>
      <c r="V91" s="19"/>
      <c r="W91" s="19"/>
      <c r="X91" s="19"/>
      <c r="Y91" s="20">
        <f t="shared" si="18"/>
        <v>0</v>
      </c>
      <c r="Z91" s="19"/>
      <c r="AA91" s="19"/>
      <c r="AB91" s="19"/>
      <c r="AC91" s="20">
        <f t="shared" si="19"/>
        <v>0</v>
      </c>
      <c r="AD91" s="19"/>
      <c r="AE91" s="19"/>
      <c r="AF91" s="19"/>
      <c r="AG91" s="20">
        <f t="shared" si="20"/>
        <v>0</v>
      </c>
      <c r="AH91" s="20">
        <f t="shared" si="21"/>
        <v>0</v>
      </c>
      <c r="AI91" s="21">
        <f t="shared" si="22"/>
        <v>0</v>
      </c>
      <c r="AJ91" s="22">
        <f t="shared" si="23"/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>
      <c r="A92" s="14">
        <v>27</v>
      </c>
      <c r="B92" s="14"/>
      <c r="C92" s="116" t="s">
        <v>185</v>
      </c>
      <c r="D92" s="24"/>
      <c r="E92" s="56" t="s">
        <v>212</v>
      </c>
      <c r="F92" s="56" t="s">
        <v>121</v>
      </c>
      <c r="G92" s="117" t="s">
        <v>122</v>
      </c>
      <c r="H92" s="118"/>
      <c r="I92" s="16"/>
      <c r="J92" s="210"/>
      <c r="K92" s="84">
        <v>67700000</v>
      </c>
      <c r="L92" s="17"/>
      <c r="M92" s="19"/>
      <c r="N92" s="19"/>
      <c r="O92" s="19"/>
      <c r="P92" s="17"/>
      <c r="Q92" s="17"/>
      <c r="R92" s="19"/>
      <c r="S92" s="19"/>
      <c r="T92" s="19"/>
      <c r="U92" s="20">
        <f t="shared" si="17"/>
        <v>0</v>
      </c>
      <c r="V92" s="19"/>
      <c r="W92" s="19"/>
      <c r="X92" s="19"/>
      <c r="Y92" s="20">
        <f t="shared" si="18"/>
        <v>0</v>
      </c>
      <c r="Z92" s="19"/>
      <c r="AA92" s="19"/>
      <c r="AB92" s="19"/>
      <c r="AC92" s="20">
        <f t="shared" si="19"/>
        <v>0</v>
      </c>
      <c r="AD92" s="19"/>
      <c r="AE92" s="19"/>
      <c r="AF92" s="19"/>
      <c r="AG92" s="20">
        <f t="shared" si="20"/>
        <v>0</v>
      </c>
      <c r="AH92" s="20">
        <f t="shared" si="21"/>
        <v>0</v>
      </c>
      <c r="AI92" s="21">
        <f t="shared" si="22"/>
        <v>0</v>
      </c>
      <c r="AJ92" s="22">
        <f t="shared" si="23"/>
        <v>0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s="31" customFormat="1" ht="12.75" customHeight="1">
      <c r="A93" s="253" t="s">
        <v>61</v>
      </c>
      <c r="B93" s="244"/>
      <c r="C93" s="244"/>
      <c r="D93" s="244"/>
      <c r="E93" s="244"/>
      <c r="F93" s="244"/>
      <c r="G93" s="244"/>
      <c r="H93" s="239"/>
      <c r="I93" s="240"/>
      <c r="J93" s="27">
        <f>+J65</f>
        <v>1698109000</v>
      </c>
      <c r="K93" s="27">
        <f>SUM(K66:K92)</f>
        <v>1406200000</v>
      </c>
      <c r="L93" s="199"/>
      <c r="M93" s="27">
        <f>SUM(M66:M92)</f>
        <v>0</v>
      </c>
      <c r="N93" s="27">
        <f>SUM(N66:N92)</f>
        <v>0</v>
      </c>
      <c r="O93" s="27">
        <f>SUM(O66:O92)</f>
        <v>0</v>
      </c>
      <c r="P93" s="28"/>
      <c r="Q93" s="29"/>
      <c r="R93" s="27">
        <f>SUM(R66:R92)</f>
        <v>0</v>
      </c>
      <c r="S93" s="27">
        <f>SUM(S66:S92)</f>
        <v>0</v>
      </c>
      <c r="T93" s="27">
        <f>SUM(T66:T92)</f>
        <v>0</v>
      </c>
      <c r="U93" s="27">
        <f>SUM(U66:U92)</f>
        <v>0</v>
      </c>
      <c r="V93" s="27">
        <f>SUM(V66:V92)</f>
        <v>0</v>
      </c>
      <c r="W93" s="27">
        <f>SUM(W66:W92)</f>
        <v>0</v>
      </c>
      <c r="X93" s="27">
        <f>SUM(X66:X92)</f>
        <v>0</v>
      </c>
      <c r="Y93" s="27">
        <f>SUM(Y66:Y92)</f>
        <v>0</v>
      </c>
      <c r="Z93" s="27">
        <f>SUM(Z66:Z92)</f>
        <v>0</v>
      </c>
      <c r="AA93" s="27">
        <f>SUM(AA66:AA92)</f>
        <v>0</v>
      </c>
      <c r="AB93" s="27">
        <f>SUM(AB66:AB92)</f>
        <v>0</v>
      </c>
      <c r="AC93" s="27">
        <f>SUM(AC66:AC92)</f>
        <v>0</v>
      </c>
      <c r="AD93" s="27">
        <f>SUM(AD66:AD92)</f>
        <v>0</v>
      </c>
      <c r="AE93" s="27">
        <f>SUM(AE66:AE92)</f>
        <v>0</v>
      </c>
      <c r="AF93" s="27">
        <f>SUM(AF66:AF92)</f>
        <v>0</v>
      </c>
      <c r="AG93" s="27">
        <f>SUM(AG66:AG92)</f>
        <v>0</v>
      </c>
      <c r="AH93" s="27">
        <f>SUM(AH66:AH92)</f>
        <v>0</v>
      </c>
      <c r="AI93" s="30">
        <f>IF(ISERROR(AH93/J93),0,AH93/J93)</f>
        <v>0</v>
      </c>
      <c r="AJ93" s="30">
        <f>IF(ISERROR(AH93/$AH$143),0,AH93/$AH$143)</f>
        <v>0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>
      <c r="A94" s="235" t="s">
        <v>62</v>
      </c>
      <c r="B94" s="236"/>
      <c r="C94" s="236"/>
      <c r="D94" s="236"/>
      <c r="E94" s="237"/>
      <c r="F94" s="121"/>
      <c r="G94" s="111"/>
      <c r="H94" s="122"/>
      <c r="I94" s="122"/>
      <c r="J94" s="209">
        <v>1818579000</v>
      </c>
      <c r="K94" s="108"/>
      <c r="L94" s="109"/>
      <c r="M94" s="110"/>
      <c r="N94" s="110"/>
      <c r="O94" s="110"/>
      <c r="P94" s="111"/>
      <c r="Q94" s="112"/>
      <c r="R94" s="108"/>
      <c r="S94" s="108"/>
      <c r="T94" s="108"/>
      <c r="U94" s="10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12"/>
      <c r="AJ94" s="12"/>
    </row>
    <row r="95" spans="1:106" outlineLevel="1">
      <c r="A95" s="14">
        <v>1</v>
      </c>
      <c r="B95" s="14"/>
      <c r="C95" s="184" t="s">
        <v>213</v>
      </c>
      <c r="D95" s="179">
        <v>45167</v>
      </c>
      <c r="E95" s="61" t="s">
        <v>214</v>
      </c>
      <c r="F95" s="123" t="s">
        <v>121</v>
      </c>
      <c r="G95" s="116" t="s">
        <v>122</v>
      </c>
      <c r="H95" s="124"/>
      <c r="I95" s="48"/>
      <c r="J95" s="210"/>
      <c r="K95" s="50">
        <v>73084000</v>
      </c>
      <c r="L95" s="39"/>
      <c r="M95" s="87"/>
      <c r="N95" s="41"/>
      <c r="O95" s="87"/>
      <c r="P95" s="36"/>
      <c r="Q95" s="36"/>
      <c r="R95" s="84"/>
      <c r="S95" s="84"/>
      <c r="T95" s="84"/>
      <c r="U95" s="8">
        <f>SUM(R95:T95)</f>
        <v>0</v>
      </c>
      <c r="V95" s="107"/>
      <c r="W95" s="19"/>
      <c r="X95" s="19"/>
      <c r="Y95" s="20">
        <f>SUM(V95:X95)</f>
        <v>0</v>
      </c>
      <c r="Z95" s="19"/>
      <c r="AA95" s="19"/>
      <c r="AB95" s="50">
        <v>73084000</v>
      </c>
      <c r="AC95" s="20">
        <f>SUM(Z95:AB95)</f>
        <v>73084000</v>
      </c>
      <c r="AD95" s="19"/>
      <c r="AE95" s="19">
        <v>0</v>
      </c>
      <c r="AF95" s="19">
        <v>0</v>
      </c>
      <c r="AG95" s="20">
        <f>SUM(AD95:AF95)</f>
        <v>0</v>
      </c>
      <c r="AH95" s="20">
        <f>SUM(U95,Y95,AC95,AG95)</f>
        <v>73084000</v>
      </c>
      <c r="AI95" s="21">
        <f>IF(ISERROR(AH95/$J$94),0,AH95/$J$94)</f>
        <v>4.0187421057869911E-2</v>
      </c>
      <c r="AJ95" s="22">
        <f>IF(ISERROR(AH95/$AH$143),"-",AH95/$AH$143)</f>
        <v>3.0119511281512201E-2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>
      <c r="A96" s="14">
        <v>2</v>
      </c>
      <c r="B96" s="14"/>
      <c r="C96" s="184" t="s">
        <v>215</v>
      </c>
      <c r="D96" s="179">
        <v>45181</v>
      </c>
      <c r="E96" s="61" t="s">
        <v>216</v>
      </c>
      <c r="F96" s="56" t="s">
        <v>121</v>
      </c>
      <c r="G96" s="117" t="s">
        <v>122</v>
      </c>
      <c r="H96" s="48"/>
      <c r="I96" s="48"/>
      <c r="J96" s="210"/>
      <c r="K96" s="50">
        <v>68959000</v>
      </c>
      <c r="L96" s="39"/>
      <c r="M96" s="87"/>
      <c r="N96" s="41"/>
      <c r="O96" s="87"/>
      <c r="P96" s="36"/>
      <c r="Q96" s="36"/>
      <c r="R96" s="84"/>
      <c r="S96" s="84"/>
      <c r="T96" s="84"/>
      <c r="U96" s="8">
        <f t="shared" ref="U96:U100" si="24">SUM(R96:T96)</f>
        <v>0</v>
      </c>
      <c r="V96" s="107"/>
      <c r="W96" s="19"/>
      <c r="X96" s="19"/>
      <c r="Y96" s="20">
        <f t="shared" ref="Y96:Y100" si="25">SUM(V96:X96)</f>
        <v>0</v>
      </c>
      <c r="Z96" s="19"/>
      <c r="AA96" s="19"/>
      <c r="AB96" s="50">
        <v>68959000</v>
      </c>
      <c r="AC96" s="20">
        <f t="shared" ref="AC96:AC100" si="26">SUM(Z96:AB96)</f>
        <v>68959000</v>
      </c>
      <c r="AD96" s="19"/>
      <c r="AE96" s="19"/>
      <c r="AF96" s="19"/>
      <c r="AG96" s="20">
        <f t="shared" ref="AG96:AG100" si="27">SUM(AD96:AF96)</f>
        <v>0</v>
      </c>
      <c r="AH96" s="20">
        <f t="shared" ref="AH96:AH100" si="28">SUM(U96,Y96,AC96,AG96)</f>
        <v>68959000</v>
      </c>
      <c r="AI96" s="21">
        <f t="shared" ref="AI96:AI100" si="29">IF(ISERROR(AH96/$J$94),0,AH96/$J$94)</f>
        <v>3.791916655806539E-2</v>
      </c>
      <c r="AJ96" s="22">
        <f t="shared" ref="AJ96:AJ100" si="30">IF(ISERROR(AH96/$AH$143),"-",AH96/$AH$143)</f>
        <v>2.841950876336544E-2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>
      <c r="A97" s="14">
        <v>3</v>
      </c>
      <c r="B97" s="14"/>
      <c r="C97" s="184" t="s">
        <v>217</v>
      </c>
      <c r="D97" s="179">
        <v>45168</v>
      </c>
      <c r="E97" s="61" t="s">
        <v>218</v>
      </c>
      <c r="F97" s="56" t="s">
        <v>121</v>
      </c>
      <c r="G97" s="117" t="s">
        <v>122</v>
      </c>
      <c r="H97" s="48"/>
      <c r="I97" s="48"/>
      <c r="J97" s="210"/>
      <c r="K97" s="50">
        <v>38651000</v>
      </c>
      <c r="L97" s="39"/>
      <c r="M97" s="87"/>
      <c r="N97" s="41"/>
      <c r="O97" s="87"/>
      <c r="P97" s="36"/>
      <c r="Q97" s="36"/>
      <c r="R97" s="84"/>
      <c r="S97" s="84"/>
      <c r="T97" s="84"/>
      <c r="U97" s="8">
        <f t="shared" si="24"/>
        <v>0</v>
      </c>
      <c r="V97" s="107"/>
      <c r="W97" s="19"/>
      <c r="X97" s="19"/>
      <c r="Y97" s="20">
        <f t="shared" si="25"/>
        <v>0</v>
      </c>
      <c r="Z97" s="19"/>
      <c r="AA97" s="19"/>
      <c r="AB97" s="50">
        <v>38651000</v>
      </c>
      <c r="AC97" s="20">
        <f t="shared" si="26"/>
        <v>38651000</v>
      </c>
      <c r="AD97" s="19"/>
      <c r="AE97" s="19"/>
      <c r="AF97" s="19"/>
      <c r="AG97" s="20">
        <f t="shared" si="27"/>
        <v>0</v>
      </c>
      <c r="AH97" s="20">
        <f t="shared" si="28"/>
        <v>38651000</v>
      </c>
      <c r="AI97" s="21">
        <f t="shared" si="29"/>
        <v>2.1253407193198647E-2</v>
      </c>
      <c r="AJ97" s="22">
        <f t="shared" si="30"/>
        <v>1.59289205645795E-2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>
      <c r="A98" s="14">
        <v>4</v>
      </c>
      <c r="B98" s="14"/>
      <c r="C98" s="184" t="s">
        <v>219</v>
      </c>
      <c r="D98" s="179">
        <v>45167</v>
      </c>
      <c r="E98" s="61" t="s">
        <v>220</v>
      </c>
      <c r="F98" s="56" t="s">
        <v>121</v>
      </c>
      <c r="G98" s="117" t="s">
        <v>122</v>
      </c>
      <c r="H98" s="48"/>
      <c r="I98" s="48"/>
      <c r="J98" s="210"/>
      <c r="K98" s="50">
        <v>62833000</v>
      </c>
      <c r="L98" s="39"/>
      <c r="M98" s="87"/>
      <c r="N98" s="41"/>
      <c r="O98" s="87"/>
      <c r="P98" s="36"/>
      <c r="Q98" s="36"/>
      <c r="R98" s="84"/>
      <c r="S98" s="84"/>
      <c r="T98" s="84"/>
      <c r="U98" s="8">
        <f t="shared" si="24"/>
        <v>0</v>
      </c>
      <c r="V98" s="107"/>
      <c r="W98" s="19"/>
      <c r="X98" s="19"/>
      <c r="Y98" s="20">
        <f t="shared" si="25"/>
        <v>0</v>
      </c>
      <c r="Z98" s="19"/>
      <c r="AA98" s="19"/>
      <c r="AB98" s="50">
        <v>62833000</v>
      </c>
      <c r="AC98" s="20">
        <f t="shared" si="26"/>
        <v>62833000</v>
      </c>
      <c r="AD98" s="19"/>
      <c r="AE98" s="19"/>
      <c r="AF98" s="19"/>
      <c r="AG98" s="20">
        <f t="shared" si="27"/>
        <v>0</v>
      </c>
      <c r="AH98" s="20">
        <f t="shared" si="28"/>
        <v>62833000</v>
      </c>
      <c r="AI98" s="21">
        <f t="shared" si="29"/>
        <v>3.4550602420901154E-2</v>
      </c>
      <c r="AJ98" s="22">
        <f t="shared" si="30"/>
        <v>2.5894850478234033E-2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>
      <c r="A99" s="14">
        <v>5</v>
      </c>
      <c r="B99" s="14"/>
      <c r="C99" s="184" t="s">
        <v>221</v>
      </c>
      <c r="D99" s="179">
        <v>45168</v>
      </c>
      <c r="E99" s="61" t="s">
        <v>222</v>
      </c>
      <c r="F99" s="56" t="s">
        <v>121</v>
      </c>
      <c r="G99" s="117" t="s">
        <v>122</v>
      </c>
      <c r="H99" s="48"/>
      <c r="I99" s="48"/>
      <c r="J99" s="210"/>
      <c r="K99" s="50">
        <v>54594000</v>
      </c>
      <c r="L99" s="39"/>
      <c r="M99" s="87"/>
      <c r="N99" s="41"/>
      <c r="O99" s="87"/>
      <c r="P99" s="36"/>
      <c r="Q99" s="36"/>
      <c r="R99" s="84"/>
      <c r="S99" s="84"/>
      <c r="T99" s="84"/>
      <c r="U99" s="8">
        <f t="shared" si="24"/>
        <v>0</v>
      </c>
      <c r="V99" s="107"/>
      <c r="W99" s="19"/>
      <c r="X99" s="19"/>
      <c r="Y99" s="20">
        <f t="shared" si="25"/>
        <v>0</v>
      </c>
      <c r="Z99" s="19"/>
      <c r="AA99" s="19"/>
      <c r="AB99" s="50">
        <v>54594000</v>
      </c>
      <c r="AC99" s="20">
        <f t="shared" si="26"/>
        <v>54594000</v>
      </c>
      <c r="AD99" s="19"/>
      <c r="AE99" s="19"/>
      <c r="AF99" s="19"/>
      <c r="AG99" s="20">
        <f t="shared" si="27"/>
        <v>0</v>
      </c>
      <c r="AH99" s="20">
        <f t="shared" si="28"/>
        <v>54594000</v>
      </c>
      <c r="AI99" s="21">
        <f t="shared" si="29"/>
        <v>3.0020142099958264E-2</v>
      </c>
      <c r="AJ99" s="22">
        <f t="shared" si="30"/>
        <v>2.2499378781988905E-2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outlineLevel="1">
      <c r="A100" s="14">
        <v>6</v>
      </c>
      <c r="B100" s="14"/>
      <c r="C100" s="184" t="s">
        <v>223</v>
      </c>
      <c r="D100" s="179">
        <v>45174</v>
      </c>
      <c r="E100" s="61" t="s">
        <v>224</v>
      </c>
      <c r="F100" s="56" t="s">
        <v>121</v>
      </c>
      <c r="G100" s="117" t="s">
        <v>122</v>
      </c>
      <c r="H100" s="48"/>
      <c r="I100" s="48"/>
      <c r="J100" s="210"/>
      <c r="K100" s="50">
        <v>45063000</v>
      </c>
      <c r="L100" s="39"/>
      <c r="M100" s="87"/>
      <c r="N100" s="41"/>
      <c r="O100" s="87"/>
      <c r="P100" s="36"/>
      <c r="Q100" s="36"/>
      <c r="R100" s="84"/>
      <c r="S100" s="84"/>
      <c r="T100" s="84"/>
      <c r="U100" s="8">
        <f t="shared" si="24"/>
        <v>0</v>
      </c>
      <c r="V100" s="107"/>
      <c r="W100" s="19"/>
      <c r="X100" s="19"/>
      <c r="Y100" s="20">
        <f t="shared" si="25"/>
        <v>0</v>
      </c>
      <c r="Z100" s="19"/>
      <c r="AA100" s="19"/>
      <c r="AB100" s="50">
        <v>45063000</v>
      </c>
      <c r="AC100" s="20">
        <f t="shared" si="26"/>
        <v>45063000</v>
      </c>
      <c r="AD100" s="19"/>
      <c r="AE100" s="19"/>
      <c r="AF100" s="19"/>
      <c r="AG100" s="20">
        <f t="shared" si="27"/>
        <v>0</v>
      </c>
      <c r="AH100" s="20">
        <f t="shared" si="28"/>
        <v>45063000</v>
      </c>
      <c r="AI100" s="21">
        <f t="shared" si="29"/>
        <v>2.4779236975682663E-2</v>
      </c>
      <c r="AJ100" s="22">
        <f t="shared" si="30"/>
        <v>1.8571445690969083E-2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idden="1" outlineLevel="1">
      <c r="A101" s="14"/>
      <c r="B101" s="14"/>
      <c r="C101" s="33"/>
      <c r="D101" s="34"/>
      <c r="E101" s="61"/>
      <c r="F101" s="36"/>
      <c r="G101" s="36"/>
      <c r="H101" s="48"/>
      <c r="I101" s="48"/>
      <c r="J101" s="210"/>
      <c r="K101" s="50"/>
      <c r="L101" s="39"/>
      <c r="M101" s="87"/>
      <c r="N101" s="41"/>
      <c r="O101" s="87"/>
      <c r="P101" s="36"/>
      <c r="Q101" s="36"/>
      <c r="R101" s="84"/>
      <c r="S101" s="84"/>
      <c r="T101" s="84"/>
      <c r="U101" s="8"/>
      <c r="V101" s="107"/>
      <c r="W101" s="19"/>
      <c r="X101" s="19"/>
      <c r="Y101" s="20"/>
      <c r="Z101" s="19"/>
      <c r="AA101" s="19"/>
      <c r="AB101" s="19"/>
      <c r="AC101" s="20"/>
      <c r="AD101" s="19"/>
      <c r="AE101" s="19"/>
      <c r="AF101" s="19"/>
      <c r="AG101" s="20"/>
      <c r="AH101" s="20"/>
      <c r="AI101" s="21"/>
      <c r="AJ101" s="22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idden="1" outlineLevel="1">
      <c r="A102" s="14"/>
      <c r="B102" s="14"/>
      <c r="C102" s="33"/>
      <c r="D102" s="34"/>
      <c r="E102" s="61"/>
      <c r="F102" s="36"/>
      <c r="G102" s="36"/>
      <c r="H102" s="48"/>
      <c r="I102" s="48"/>
      <c r="J102" s="210"/>
      <c r="K102" s="50"/>
      <c r="L102" s="39"/>
      <c r="M102" s="87"/>
      <c r="N102" s="41"/>
      <c r="O102" s="87"/>
      <c r="P102" s="36"/>
      <c r="Q102" s="36"/>
      <c r="R102" s="84"/>
      <c r="S102" s="84"/>
      <c r="T102" s="84"/>
      <c r="U102" s="8"/>
      <c r="V102" s="107"/>
      <c r="W102" s="19"/>
      <c r="X102" s="19"/>
      <c r="Y102" s="20"/>
      <c r="Z102" s="19"/>
      <c r="AA102" s="19"/>
      <c r="AB102" s="19"/>
      <c r="AC102" s="20"/>
      <c r="AD102" s="19"/>
      <c r="AE102" s="19"/>
      <c r="AF102" s="19"/>
      <c r="AG102" s="20"/>
      <c r="AH102" s="20"/>
      <c r="AI102" s="21"/>
      <c r="AJ102" s="22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idden="1" outlineLevel="1">
      <c r="A103" s="14"/>
      <c r="B103" s="14"/>
      <c r="C103" s="33"/>
      <c r="D103" s="34"/>
      <c r="E103" s="61"/>
      <c r="F103" s="36"/>
      <c r="G103" s="36"/>
      <c r="H103" s="48"/>
      <c r="I103" s="48"/>
      <c r="J103" s="210"/>
      <c r="K103" s="50"/>
      <c r="L103" s="39"/>
      <c r="M103" s="87"/>
      <c r="N103" s="41"/>
      <c r="O103" s="87"/>
      <c r="P103" s="36"/>
      <c r="Q103" s="36"/>
      <c r="R103" s="84"/>
      <c r="S103" s="84"/>
      <c r="T103" s="84"/>
      <c r="U103" s="8"/>
      <c r="V103" s="107"/>
      <c r="W103" s="19"/>
      <c r="X103" s="19"/>
      <c r="Y103" s="20"/>
      <c r="Z103" s="19"/>
      <c r="AA103" s="19"/>
      <c r="AB103" s="19"/>
      <c r="AC103" s="20"/>
      <c r="AD103" s="19"/>
      <c r="AE103" s="19"/>
      <c r="AF103" s="19"/>
      <c r="AG103" s="20"/>
      <c r="AH103" s="20"/>
      <c r="AI103" s="21"/>
      <c r="AJ103" s="22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idden="1" outlineLevel="1">
      <c r="A104" s="14"/>
      <c r="B104" s="14"/>
      <c r="C104" s="33"/>
      <c r="D104" s="34"/>
      <c r="E104" s="61"/>
      <c r="F104" s="36"/>
      <c r="G104" s="36"/>
      <c r="H104" s="48"/>
      <c r="I104" s="48"/>
      <c r="J104" s="210"/>
      <c r="K104" s="50"/>
      <c r="L104" s="39"/>
      <c r="M104" s="87"/>
      <c r="N104" s="41"/>
      <c r="O104" s="87"/>
      <c r="P104" s="36"/>
      <c r="Q104" s="36"/>
      <c r="R104" s="84"/>
      <c r="S104" s="84"/>
      <c r="T104" s="84"/>
      <c r="U104" s="8"/>
      <c r="V104" s="107"/>
      <c r="W104" s="19"/>
      <c r="X104" s="19"/>
      <c r="Y104" s="20"/>
      <c r="Z104" s="19"/>
      <c r="AA104" s="19"/>
      <c r="AB104" s="19"/>
      <c r="AC104" s="20"/>
      <c r="AD104" s="19"/>
      <c r="AE104" s="19"/>
      <c r="AF104" s="19"/>
      <c r="AG104" s="20"/>
      <c r="AH104" s="20"/>
      <c r="AI104" s="21"/>
      <c r="AJ104" s="22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idden="1" outlineLevel="1">
      <c r="A105" s="14"/>
      <c r="B105" s="14"/>
      <c r="C105" s="33"/>
      <c r="D105" s="34"/>
      <c r="E105" s="61"/>
      <c r="F105" s="36"/>
      <c r="G105" s="36"/>
      <c r="H105" s="48"/>
      <c r="I105" s="48"/>
      <c r="J105" s="210"/>
      <c r="K105" s="50"/>
      <c r="L105" s="39"/>
      <c r="M105" s="87"/>
      <c r="N105" s="41"/>
      <c r="O105" s="87"/>
      <c r="P105" s="36"/>
      <c r="Q105" s="36"/>
      <c r="R105" s="84"/>
      <c r="S105" s="84"/>
      <c r="T105" s="84"/>
      <c r="U105" s="8"/>
      <c r="V105" s="107"/>
      <c r="W105" s="19"/>
      <c r="X105" s="19"/>
      <c r="Y105" s="20"/>
      <c r="Z105" s="19"/>
      <c r="AA105" s="19"/>
      <c r="AB105" s="19"/>
      <c r="AC105" s="20"/>
      <c r="AD105" s="19"/>
      <c r="AE105" s="19"/>
      <c r="AF105" s="19"/>
      <c r="AG105" s="20"/>
      <c r="AH105" s="20"/>
      <c r="AI105" s="21"/>
      <c r="AJ105" s="22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hidden="1" customHeight="1" outlineLevel="1">
      <c r="A106" s="14"/>
      <c r="B106" s="14"/>
      <c r="C106" s="56"/>
      <c r="D106" s="24"/>
      <c r="E106" s="56"/>
      <c r="F106" s="56"/>
      <c r="G106" s="56"/>
      <c r="H106" s="24"/>
      <c r="I106" s="24"/>
      <c r="J106" s="211"/>
      <c r="K106" s="83"/>
      <c r="L106" s="56"/>
      <c r="M106" s="84"/>
      <c r="N106" s="84"/>
      <c r="O106" s="84"/>
      <c r="P106" s="56"/>
      <c r="Q106" s="56"/>
      <c r="R106" s="84"/>
      <c r="S106" s="84"/>
      <c r="T106" s="84"/>
      <c r="U106" s="8">
        <f>SUM(R106:T106)</f>
        <v>0</v>
      </c>
      <c r="V106" s="107"/>
      <c r="W106" s="19"/>
      <c r="X106" s="19"/>
      <c r="Y106" s="20">
        <f>SUM(V106:X106)</f>
        <v>0</v>
      </c>
      <c r="Z106" s="19"/>
      <c r="AA106" s="19"/>
      <c r="AB106" s="19"/>
      <c r="AC106" s="20">
        <f>SUM(Z106:AB106)</f>
        <v>0</v>
      </c>
      <c r="AD106" s="19"/>
      <c r="AE106" s="19"/>
      <c r="AF106" s="19"/>
      <c r="AG106" s="20">
        <f>SUM(AD106:AF106)</f>
        <v>0</v>
      </c>
      <c r="AH106" s="20">
        <f>SUM(U106,Y106,AC106,AG106)</f>
        <v>0</v>
      </c>
      <c r="AI106" s="21">
        <f>IF(ISERROR(AH106/J106),0,AH106/J106)</f>
        <v>0</v>
      </c>
      <c r="AJ106" s="22">
        <f>IF(ISERROR(AH106/$AH$143),"-",AH106/$AH$143)</f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s="31" customFormat="1" ht="12.75" customHeight="1">
      <c r="A107" s="253" t="s">
        <v>63</v>
      </c>
      <c r="B107" s="244"/>
      <c r="C107" s="244"/>
      <c r="D107" s="244"/>
      <c r="E107" s="244"/>
      <c r="F107" s="244"/>
      <c r="G107" s="244"/>
      <c r="H107" s="244"/>
      <c r="I107" s="262"/>
      <c r="J107" s="113">
        <f>+J94</f>
        <v>1818579000</v>
      </c>
      <c r="K107" s="113">
        <f>SUM(K95:K106)</f>
        <v>343184000</v>
      </c>
      <c r="L107" s="198"/>
      <c r="M107" s="113">
        <f>SUM(M95:M106)</f>
        <v>0</v>
      </c>
      <c r="N107" s="113">
        <f>SUM(N95:N106)</f>
        <v>0</v>
      </c>
      <c r="O107" s="113">
        <f>SUM(O95:O106)</f>
        <v>0</v>
      </c>
      <c r="P107" s="114"/>
      <c r="Q107" s="115"/>
      <c r="R107" s="113">
        <f>SUM(R95:R106)</f>
        <v>0</v>
      </c>
      <c r="S107" s="113">
        <f>SUM(S95:S106)</f>
        <v>0</v>
      </c>
      <c r="T107" s="113">
        <f>SUM(T95:T106)</f>
        <v>0</v>
      </c>
      <c r="U107" s="113">
        <f>SUM(U95:U106)</f>
        <v>0</v>
      </c>
      <c r="V107" s="27">
        <f>SUM(V95:V106)</f>
        <v>0</v>
      </c>
      <c r="W107" s="27">
        <f>SUM(W95:W106)</f>
        <v>0</v>
      </c>
      <c r="X107" s="27">
        <f>SUM(X95:X106)</f>
        <v>0</v>
      </c>
      <c r="Y107" s="27">
        <f>SUM(Y95:Y106)</f>
        <v>0</v>
      </c>
      <c r="Z107" s="27">
        <f>SUM(Z95:Z106)</f>
        <v>0</v>
      </c>
      <c r="AA107" s="27">
        <f>SUM(AA95:AA106)</f>
        <v>0</v>
      </c>
      <c r="AB107" s="27">
        <f>SUM(AB95:AB106)</f>
        <v>343184000</v>
      </c>
      <c r="AC107" s="27">
        <f>SUM(AC95:AC106)</f>
        <v>343184000</v>
      </c>
      <c r="AD107" s="27">
        <f>SUM(AD95:AD106)</f>
        <v>0</v>
      </c>
      <c r="AE107" s="27">
        <f>SUM(AE95:AE106)</f>
        <v>0</v>
      </c>
      <c r="AF107" s="27">
        <f>SUM(AF95:AF106)</f>
        <v>0</v>
      </c>
      <c r="AG107" s="27">
        <f>SUM(AG95:AG106)</f>
        <v>0</v>
      </c>
      <c r="AH107" s="27">
        <f>SUM(AH95:AH106)</f>
        <v>343184000</v>
      </c>
      <c r="AI107" s="30">
        <f>IF(ISERROR(AH107/J107),0,AH107/J107)</f>
        <v>0.18870997630567601</v>
      </c>
      <c r="AJ107" s="30">
        <f>IF(ISERROR(AH107/$AH$143),0,AH107/$AH$143)</f>
        <v>0.14143361556064915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>
      <c r="A108" s="254" t="s">
        <v>64</v>
      </c>
      <c r="B108" s="255"/>
      <c r="C108" s="255"/>
      <c r="D108" s="255"/>
      <c r="E108" s="260"/>
      <c r="F108" s="4"/>
      <c r="G108" s="5"/>
      <c r="H108" s="6"/>
      <c r="I108" s="6"/>
      <c r="J108" s="209">
        <v>1249700000</v>
      </c>
      <c r="K108" s="8"/>
      <c r="L108" s="9"/>
      <c r="M108" s="10"/>
      <c r="N108" s="10"/>
      <c r="O108" s="10"/>
      <c r="P108" s="5"/>
      <c r="Q108" s="11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12"/>
      <c r="AJ108" s="12"/>
    </row>
    <row r="109" spans="1:106" outlineLevel="1">
      <c r="A109" s="14">
        <v>1</v>
      </c>
      <c r="B109" s="14"/>
      <c r="C109" s="33"/>
      <c r="D109" s="34"/>
      <c r="E109" s="61"/>
      <c r="F109" s="125"/>
      <c r="G109" s="36"/>
      <c r="H109" s="48"/>
      <c r="I109" s="48"/>
      <c r="J109" s="210"/>
      <c r="K109" s="50"/>
      <c r="L109" s="51"/>
      <c r="M109" s="40"/>
      <c r="N109" s="41"/>
      <c r="O109" s="40"/>
      <c r="P109" s="42"/>
      <c r="Q109" s="42"/>
      <c r="R109" s="19">
        <v>0</v>
      </c>
      <c r="S109" s="19">
        <v>0</v>
      </c>
      <c r="T109" s="19">
        <v>0</v>
      </c>
      <c r="U109" s="20">
        <f>SUM(R109:T109)</f>
        <v>0</v>
      </c>
      <c r="V109" s="19">
        <v>0</v>
      </c>
      <c r="W109" s="19">
        <v>0</v>
      </c>
      <c r="X109" s="19">
        <v>0</v>
      </c>
      <c r="Y109" s="20">
        <f>SUM(V109:X109)</f>
        <v>0</v>
      </c>
      <c r="Z109" s="19">
        <v>0</v>
      </c>
      <c r="AA109" s="19">
        <v>0</v>
      </c>
      <c r="AB109" s="19">
        <v>0</v>
      </c>
      <c r="AC109" s="20">
        <f>SUM(Z109:AB109)</f>
        <v>0</v>
      </c>
      <c r="AD109" s="19">
        <v>0</v>
      </c>
      <c r="AE109" s="19">
        <v>0</v>
      </c>
      <c r="AF109" s="19">
        <v>0</v>
      </c>
      <c r="AG109" s="20">
        <f>SUM(AD109:AF109)</f>
        <v>0</v>
      </c>
      <c r="AH109" s="20">
        <f>SUM(U109,Y109,AC109,AG109)</f>
        <v>0</v>
      </c>
      <c r="AI109" s="21">
        <f>IF(ISERROR(AH109/J109),0,AH109/J109)</f>
        <v>0</v>
      </c>
      <c r="AJ109" s="22">
        <f>IF(ISERROR(AH109/$AH$143),"-",AH109/$AH$143)</f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>
      <c r="A110" s="14">
        <v>2</v>
      </c>
      <c r="B110" s="14"/>
      <c r="C110" s="56"/>
      <c r="D110" s="24"/>
      <c r="E110" s="56"/>
      <c r="F110" s="15"/>
      <c r="G110" s="17"/>
      <c r="H110" s="16"/>
      <c r="I110" s="24"/>
      <c r="J110" s="211"/>
      <c r="K110" s="50"/>
      <c r="L110" s="23"/>
      <c r="M110" s="19"/>
      <c r="N110" s="19"/>
      <c r="O110" s="19"/>
      <c r="P110" s="25"/>
      <c r="Q110" s="25"/>
      <c r="R110" s="19"/>
      <c r="S110" s="19"/>
      <c r="T110" s="19"/>
      <c r="U110" s="20">
        <f>SUM(R110:T110)</f>
        <v>0</v>
      </c>
      <c r="V110" s="19"/>
      <c r="W110" s="19"/>
      <c r="X110" s="19"/>
      <c r="Y110" s="20">
        <f>SUM(V110:X110)</f>
        <v>0</v>
      </c>
      <c r="Z110" s="19"/>
      <c r="AA110" s="19"/>
      <c r="AB110" s="19"/>
      <c r="AC110" s="20">
        <f>SUM(Z110:AB110)</f>
        <v>0</v>
      </c>
      <c r="AD110" s="19"/>
      <c r="AE110" s="19"/>
      <c r="AF110" s="19"/>
      <c r="AG110" s="20">
        <f>SUM(AD110:AF110)</f>
        <v>0</v>
      </c>
      <c r="AH110" s="20">
        <f>SUM(U110,Y110,AC110,AG110)</f>
        <v>0</v>
      </c>
      <c r="AI110" s="21">
        <f>IF(ISERROR(AH110/J110),0,AH110/J110)</f>
        <v>0</v>
      </c>
      <c r="AJ110" s="22">
        <f>IF(ISERROR(AH110/$AH$143),"-",AH110/$AH$143)</f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s="31" customFormat="1" ht="12.75" customHeight="1">
      <c r="A111" s="263" t="s">
        <v>65</v>
      </c>
      <c r="B111" s="264"/>
      <c r="C111" s="264"/>
      <c r="D111" s="264"/>
      <c r="E111" s="264"/>
      <c r="F111" s="265"/>
      <c r="G111" s="265"/>
      <c r="H111" s="265"/>
      <c r="I111" s="266"/>
      <c r="J111" s="130">
        <f>+J108</f>
        <v>1249700000</v>
      </c>
      <c r="K111" s="130">
        <f>SUM(K109:K110)</f>
        <v>0</v>
      </c>
      <c r="L111" s="203"/>
      <c r="M111" s="27">
        <f>SUM(M109:M110)</f>
        <v>0</v>
      </c>
      <c r="N111" s="27">
        <f>SUM(N109:N110)</f>
        <v>0</v>
      </c>
      <c r="O111" s="27">
        <f>SUM(O109:O110)</f>
        <v>0</v>
      </c>
      <c r="P111" s="28"/>
      <c r="Q111" s="29"/>
      <c r="R111" s="27">
        <f t="shared" ref="R111:AH111" si="31">SUM(R109:R110)</f>
        <v>0</v>
      </c>
      <c r="S111" s="27">
        <f t="shared" si="31"/>
        <v>0</v>
      </c>
      <c r="T111" s="27">
        <f t="shared" si="31"/>
        <v>0</v>
      </c>
      <c r="U111" s="27">
        <f t="shared" si="31"/>
        <v>0</v>
      </c>
      <c r="V111" s="27">
        <f t="shared" si="31"/>
        <v>0</v>
      </c>
      <c r="W111" s="27">
        <f t="shared" si="31"/>
        <v>0</v>
      </c>
      <c r="X111" s="27">
        <f t="shared" si="31"/>
        <v>0</v>
      </c>
      <c r="Y111" s="27">
        <f t="shared" si="31"/>
        <v>0</v>
      </c>
      <c r="Z111" s="27">
        <f t="shared" si="31"/>
        <v>0</v>
      </c>
      <c r="AA111" s="27">
        <f t="shared" si="31"/>
        <v>0</v>
      </c>
      <c r="AB111" s="27">
        <f t="shared" si="31"/>
        <v>0</v>
      </c>
      <c r="AC111" s="27">
        <f t="shared" si="31"/>
        <v>0</v>
      </c>
      <c r="AD111" s="27">
        <f t="shared" si="31"/>
        <v>0</v>
      </c>
      <c r="AE111" s="27">
        <f t="shared" si="31"/>
        <v>0</v>
      </c>
      <c r="AF111" s="27">
        <f t="shared" si="31"/>
        <v>0</v>
      </c>
      <c r="AG111" s="27">
        <f t="shared" si="31"/>
        <v>0</v>
      </c>
      <c r="AH111" s="27">
        <f t="shared" si="31"/>
        <v>0</v>
      </c>
      <c r="AI111" s="30">
        <f>IF(ISERROR(AH111/J111),0,AH111/J111)</f>
        <v>0</v>
      </c>
      <c r="AJ111" s="30">
        <f>IF(ISERROR(AH111/$AH$143),0,AH111/$AH$143)</f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>
      <c r="A112" s="206" t="s">
        <v>66</v>
      </c>
      <c r="B112" s="206"/>
      <c r="C112" s="206"/>
      <c r="D112" s="206"/>
      <c r="E112" s="206"/>
      <c r="F112" s="4"/>
      <c r="G112" s="5"/>
      <c r="H112" s="6"/>
      <c r="I112" s="6"/>
      <c r="J112" s="208">
        <v>261880460</v>
      </c>
      <c r="K112" s="8"/>
      <c r="L112" s="9"/>
      <c r="M112" s="127"/>
      <c r="N112" s="10"/>
      <c r="O112" s="10"/>
      <c r="P112" s="5"/>
      <c r="Q112" s="11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12"/>
      <c r="AJ112" s="12"/>
    </row>
    <row r="113" spans="1:106" outlineLevel="1">
      <c r="A113" s="14">
        <v>1</v>
      </c>
      <c r="B113" s="39"/>
      <c r="C113" s="184" t="s">
        <v>225</v>
      </c>
      <c r="D113" s="204"/>
      <c r="E113" s="52" t="s">
        <v>226</v>
      </c>
      <c r="F113" s="56" t="s">
        <v>121</v>
      </c>
      <c r="G113" s="117" t="s">
        <v>122</v>
      </c>
      <c r="H113" s="48"/>
      <c r="I113" s="48"/>
      <c r="J113" s="208"/>
      <c r="K113" s="50">
        <v>36750000</v>
      </c>
      <c r="L113" s="48"/>
      <c r="M113" s="128"/>
      <c r="N113" s="195"/>
      <c r="O113" s="5"/>
      <c r="P113" s="5"/>
      <c r="Q113" s="5"/>
      <c r="R113" s="55"/>
      <c r="S113" s="55"/>
      <c r="T113" s="55"/>
      <c r="U113" s="20">
        <f>SUM(R113:T113)</f>
        <v>0</v>
      </c>
      <c r="V113" s="19"/>
      <c r="W113" s="19"/>
      <c r="X113" s="19"/>
      <c r="Y113" s="20">
        <f>SUM(V113:X113)</f>
        <v>0</v>
      </c>
      <c r="Z113" s="19"/>
      <c r="AA113" s="19"/>
      <c r="AB113" s="19"/>
      <c r="AC113" s="20">
        <f>SUM(Z113:AB113)</f>
        <v>0</v>
      </c>
      <c r="AD113" s="19"/>
      <c r="AE113" s="19"/>
      <c r="AF113" s="19"/>
      <c r="AG113" s="20">
        <f>SUM(AD113:AF113)</f>
        <v>0</v>
      </c>
      <c r="AH113" s="20">
        <f>SUM(U113,Y113,AC113,AG113)</f>
        <v>0</v>
      </c>
      <c r="AI113" s="21">
        <f>IF(ISERROR(AH113/$J$112),0,AH113/$J$112)</f>
        <v>0</v>
      </c>
      <c r="AJ113" s="22">
        <f>IF(ISERROR(AH113/$AH$143),"-",AH113/$AH$143)</f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outlineLevel="1">
      <c r="A114" s="14">
        <v>2</v>
      </c>
      <c r="B114" s="39"/>
      <c r="C114" s="184" t="s">
        <v>227</v>
      </c>
      <c r="D114" s="179">
        <v>45163</v>
      </c>
      <c r="E114" s="52" t="s">
        <v>228</v>
      </c>
      <c r="F114" s="56" t="s">
        <v>121</v>
      </c>
      <c r="G114" s="117" t="s">
        <v>122</v>
      </c>
      <c r="H114" s="48"/>
      <c r="I114" s="48"/>
      <c r="J114" s="208"/>
      <c r="K114" s="50">
        <v>36750000</v>
      </c>
      <c r="L114" s="48"/>
      <c r="M114" s="129"/>
      <c r="N114" s="196"/>
      <c r="O114" s="58"/>
      <c r="P114" s="106"/>
      <c r="Q114" s="106"/>
      <c r="R114" s="126"/>
      <c r="S114" s="126"/>
      <c r="T114" s="126"/>
      <c r="U114" s="20">
        <f t="shared" ref="U114:U117" si="32">SUM(R114:T114)</f>
        <v>0</v>
      </c>
      <c r="V114" s="19"/>
      <c r="W114" s="19"/>
      <c r="X114" s="19"/>
      <c r="Y114" s="20">
        <f t="shared" ref="Y114:Y117" si="33">SUM(V114:X114)</f>
        <v>0</v>
      </c>
      <c r="Z114" s="19"/>
      <c r="AA114" s="19"/>
      <c r="AB114" s="19"/>
      <c r="AC114" s="20">
        <f t="shared" ref="AC114:AC117" si="34">SUM(Z114:AB114)</f>
        <v>0</v>
      </c>
      <c r="AD114" s="19"/>
      <c r="AE114" s="19"/>
      <c r="AF114" s="19"/>
      <c r="AG114" s="20">
        <f t="shared" ref="AG114:AG117" si="35">SUM(AD114:AF114)</f>
        <v>0</v>
      </c>
      <c r="AH114" s="20">
        <f t="shared" ref="AH114:AH117" si="36">SUM(U114,Y114,AC114,AG114)</f>
        <v>0</v>
      </c>
      <c r="AI114" s="21">
        <f t="shared" ref="AI114:AI117" si="37">IF(ISERROR(AH114/$J$112),0,AH114/$J$112)</f>
        <v>0</v>
      </c>
      <c r="AJ114" s="22">
        <f t="shared" ref="AJ114:AJ117" si="38">IF(ISERROR(AH114/$AH$143),"-",AH114/$AH$143)</f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outlineLevel="1">
      <c r="A115" s="14">
        <v>3</v>
      </c>
      <c r="B115" s="39"/>
      <c r="C115" s="184" t="s">
        <v>229</v>
      </c>
      <c r="D115" s="204"/>
      <c r="E115" s="52" t="s">
        <v>230</v>
      </c>
      <c r="F115" s="56" t="s">
        <v>121</v>
      </c>
      <c r="G115" s="117" t="s">
        <v>122</v>
      </c>
      <c r="H115" s="48"/>
      <c r="I115" s="48"/>
      <c r="J115" s="208"/>
      <c r="K115" s="50">
        <v>81159260</v>
      </c>
      <c r="L115" s="48"/>
      <c r="M115" s="129"/>
      <c r="N115" s="196"/>
      <c r="O115" s="58"/>
      <c r="P115" s="106"/>
      <c r="Q115" s="106"/>
      <c r="R115" s="126"/>
      <c r="S115" s="126"/>
      <c r="T115" s="126"/>
      <c r="U115" s="20">
        <f t="shared" si="32"/>
        <v>0</v>
      </c>
      <c r="V115" s="19"/>
      <c r="W115" s="19"/>
      <c r="X115" s="19"/>
      <c r="Y115" s="20">
        <f t="shared" si="33"/>
        <v>0</v>
      </c>
      <c r="Z115" s="19"/>
      <c r="AA115" s="19"/>
      <c r="AB115" s="19"/>
      <c r="AC115" s="20">
        <f t="shared" si="34"/>
        <v>0</v>
      </c>
      <c r="AD115" s="19"/>
      <c r="AE115" s="19"/>
      <c r="AF115" s="19"/>
      <c r="AG115" s="20">
        <f t="shared" si="35"/>
        <v>0</v>
      </c>
      <c r="AH115" s="20">
        <f t="shared" si="36"/>
        <v>0</v>
      </c>
      <c r="AI115" s="21">
        <f t="shared" si="37"/>
        <v>0</v>
      </c>
      <c r="AJ115" s="22">
        <f t="shared" si="38"/>
        <v>0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outlineLevel="1">
      <c r="A116" s="14">
        <v>4</v>
      </c>
      <c r="B116" s="39"/>
      <c r="C116" s="184" t="s">
        <v>231</v>
      </c>
      <c r="D116" s="179">
        <v>45155</v>
      </c>
      <c r="E116" s="52" t="s">
        <v>232</v>
      </c>
      <c r="F116" s="56" t="s">
        <v>121</v>
      </c>
      <c r="G116" s="117" t="s">
        <v>122</v>
      </c>
      <c r="H116" s="48"/>
      <c r="I116" s="48"/>
      <c r="J116" s="208"/>
      <c r="K116" s="50">
        <v>70471200</v>
      </c>
      <c r="L116" s="48"/>
      <c r="M116" s="129"/>
      <c r="N116" s="196"/>
      <c r="O116" s="58"/>
      <c r="P116" s="106"/>
      <c r="Q116" s="106"/>
      <c r="R116" s="126"/>
      <c r="S116" s="126"/>
      <c r="T116" s="126"/>
      <c r="U116" s="20">
        <f t="shared" si="32"/>
        <v>0</v>
      </c>
      <c r="V116" s="19"/>
      <c r="W116" s="19"/>
      <c r="X116" s="19"/>
      <c r="Y116" s="20">
        <f t="shared" si="33"/>
        <v>0</v>
      </c>
      <c r="Z116" s="19"/>
      <c r="AA116" s="19"/>
      <c r="AB116" s="19">
        <v>70471200</v>
      </c>
      <c r="AC116" s="20">
        <f t="shared" si="34"/>
        <v>70471200</v>
      </c>
      <c r="AD116" s="19"/>
      <c r="AE116" s="19"/>
      <c r="AF116" s="19"/>
      <c r="AG116" s="20">
        <f t="shared" si="35"/>
        <v>0</v>
      </c>
      <c r="AH116" s="20">
        <f t="shared" si="36"/>
        <v>70471200</v>
      </c>
      <c r="AI116" s="21">
        <f t="shared" si="37"/>
        <v>0.26909682379510103</v>
      </c>
      <c r="AJ116" s="22">
        <f t="shared" si="38"/>
        <v>2.9042719383472478E-2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outlineLevel="1">
      <c r="A117" s="14">
        <v>5</v>
      </c>
      <c r="B117" s="39"/>
      <c r="C117" s="184" t="s">
        <v>233</v>
      </c>
      <c r="D117" s="179">
        <v>45155</v>
      </c>
      <c r="E117" s="52" t="s">
        <v>234</v>
      </c>
      <c r="F117" s="56" t="s">
        <v>121</v>
      </c>
      <c r="G117" s="117" t="s">
        <v>122</v>
      </c>
      <c r="H117" s="48"/>
      <c r="I117" s="48"/>
      <c r="J117" s="208"/>
      <c r="K117" s="50">
        <v>36750000</v>
      </c>
      <c r="L117" s="48"/>
      <c r="M117" s="129"/>
      <c r="N117" s="196"/>
      <c r="O117" s="58"/>
      <c r="P117" s="106"/>
      <c r="Q117" s="106"/>
      <c r="R117" s="126"/>
      <c r="S117" s="126"/>
      <c r="T117" s="126"/>
      <c r="U117" s="20">
        <f t="shared" si="32"/>
        <v>0</v>
      </c>
      <c r="V117" s="19"/>
      <c r="W117" s="19"/>
      <c r="X117" s="19"/>
      <c r="Y117" s="20">
        <f t="shared" si="33"/>
        <v>0</v>
      </c>
      <c r="Z117" s="19"/>
      <c r="AA117" s="19"/>
      <c r="AB117" s="19">
        <v>36750000</v>
      </c>
      <c r="AC117" s="20">
        <f t="shared" si="34"/>
        <v>36750000</v>
      </c>
      <c r="AD117" s="19"/>
      <c r="AE117" s="19"/>
      <c r="AF117" s="19"/>
      <c r="AG117" s="20">
        <f t="shared" si="35"/>
        <v>0</v>
      </c>
      <c r="AH117" s="20">
        <f t="shared" si="36"/>
        <v>36750000</v>
      </c>
      <c r="AI117" s="21">
        <f t="shared" si="37"/>
        <v>0.1403312030229365</v>
      </c>
      <c r="AJ117" s="22">
        <f t="shared" si="38"/>
        <v>1.5145476979852955E-2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s="31" customFormat="1" ht="12.75" customHeight="1">
      <c r="A118" s="267" t="s">
        <v>67</v>
      </c>
      <c r="B118" s="267"/>
      <c r="C118" s="267"/>
      <c r="D118" s="267"/>
      <c r="E118" s="267"/>
      <c r="F118" s="267"/>
      <c r="G118" s="267"/>
      <c r="H118" s="267"/>
      <c r="I118" s="267"/>
      <c r="J118" s="113">
        <f>+J112</f>
        <v>261880460</v>
      </c>
      <c r="K118" s="113">
        <f>SUM(K113:K117)</f>
        <v>261880460</v>
      </c>
      <c r="L118" s="198"/>
      <c r="M118" s="27">
        <f>SUM(M113:M117)</f>
        <v>0</v>
      </c>
      <c r="N118" s="27">
        <f>SUM(N113:N117)</f>
        <v>0</v>
      </c>
      <c r="O118" s="27">
        <f>SUM(O113:O117)</f>
        <v>0</v>
      </c>
      <c r="P118" s="28"/>
      <c r="Q118" s="29"/>
      <c r="R118" s="27">
        <f>SUM(R113:R117)</f>
        <v>0</v>
      </c>
      <c r="S118" s="27">
        <f>SUM(S113:S117)</f>
        <v>0</v>
      </c>
      <c r="T118" s="27">
        <f>SUM(T113:T117)</f>
        <v>0</v>
      </c>
      <c r="U118" s="27">
        <f>SUM(U113:U117)</f>
        <v>0</v>
      </c>
      <c r="V118" s="27">
        <f>SUM(V113:V117)</f>
        <v>0</v>
      </c>
      <c r="W118" s="27">
        <f>SUM(W113:W117)</f>
        <v>0</v>
      </c>
      <c r="X118" s="27">
        <f>SUM(X113:X117)</f>
        <v>0</v>
      </c>
      <c r="Y118" s="27">
        <f>SUM(Y113:Y117)</f>
        <v>0</v>
      </c>
      <c r="Z118" s="27">
        <f>SUM(Z113:Z117)</f>
        <v>0</v>
      </c>
      <c r="AA118" s="27">
        <f>SUM(AA113:AA117)</f>
        <v>0</v>
      </c>
      <c r="AB118" s="27">
        <f>SUM(AB113:AB117)</f>
        <v>107221200</v>
      </c>
      <c r="AC118" s="27">
        <f>SUM(AC113:AC117)</f>
        <v>107221200</v>
      </c>
      <c r="AD118" s="27">
        <f>SUM(AD113:AD117)</f>
        <v>0</v>
      </c>
      <c r="AE118" s="27">
        <f>SUM(AE113:AE117)</f>
        <v>0</v>
      </c>
      <c r="AF118" s="27">
        <f>SUM(AF113:AF117)</f>
        <v>0</v>
      </c>
      <c r="AG118" s="27">
        <f>SUM(AG113:AG117)</f>
        <v>0</v>
      </c>
      <c r="AH118" s="27">
        <f>SUM(AH113:AH117)</f>
        <v>107221200</v>
      </c>
      <c r="AI118" s="30">
        <f>IF(ISERROR(AH118/J118),0,AH118/J118)</f>
        <v>0.40942802681803753</v>
      </c>
      <c r="AJ118" s="30">
        <f>IF(ISERROR(AH118/$AH$143),0,AH118/$AH$143)</f>
        <v>4.4188196363325438E-2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>
      <c r="A119" s="268" t="s">
        <v>68</v>
      </c>
      <c r="B119" s="269"/>
      <c r="C119" s="269"/>
      <c r="D119" s="269"/>
      <c r="E119" s="270"/>
      <c r="F119" s="57"/>
      <c r="G119" s="58"/>
      <c r="H119" s="59"/>
      <c r="I119" s="59"/>
      <c r="J119" s="209">
        <v>137035000</v>
      </c>
      <c r="K119" s="8"/>
      <c r="L119" s="9"/>
      <c r="M119" s="10"/>
      <c r="N119" s="10"/>
      <c r="O119" s="10"/>
      <c r="P119" s="5"/>
      <c r="Q119" s="11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12"/>
      <c r="AJ119" s="12"/>
    </row>
    <row r="120" spans="1:106" ht="12.75" customHeight="1" outlineLevel="1">
      <c r="A120" s="14">
        <v>1</v>
      </c>
      <c r="B120" s="14"/>
      <c r="C120" s="56"/>
      <c r="D120" s="24"/>
      <c r="E120" s="56"/>
      <c r="F120" s="15"/>
      <c r="G120" s="17"/>
      <c r="H120" s="16"/>
      <c r="I120" s="16"/>
      <c r="J120" s="210"/>
      <c r="K120" s="18"/>
      <c r="L120" s="17"/>
      <c r="M120" s="19"/>
      <c r="N120" s="19"/>
      <c r="O120" s="19"/>
      <c r="P120" s="17"/>
      <c r="Q120" s="17"/>
      <c r="R120" s="19"/>
      <c r="S120" s="19"/>
      <c r="T120" s="19"/>
      <c r="U120" s="20">
        <f>SUM(R120:T120)</f>
        <v>0</v>
      </c>
      <c r="V120" s="19"/>
      <c r="W120" s="19"/>
      <c r="X120" s="19"/>
      <c r="Y120" s="20">
        <f>SUM(V120:X120)</f>
        <v>0</v>
      </c>
      <c r="Z120" s="19"/>
      <c r="AA120" s="19"/>
      <c r="AB120" s="19"/>
      <c r="AC120" s="20">
        <f>SUM(Z120:AB120)</f>
        <v>0</v>
      </c>
      <c r="AD120" s="19"/>
      <c r="AE120" s="19"/>
      <c r="AF120" s="19"/>
      <c r="AG120" s="20">
        <f>SUM(AD120:AF120)</f>
        <v>0</v>
      </c>
      <c r="AH120" s="20">
        <f>SUM(U120,Y120,AC120,AG120)</f>
        <v>0</v>
      </c>
      <c r="AI120" s="21">
        <f>IF(ISERROR(AH120/J120),0,AH120/J120)</f>
        <v>0</v>
      </c>
      <c r="AJ120" s="22">
        <f>IF(ISERROR(AH120/$AH$143),"-",AH120/$AH$143)</f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>
      <c r="A121" s="14">
        <v>2</v>
      </c>
      <c r="B121" s="14"/>
      <c r="C121" s="56"/>
      <c r="D121" s="24"/>
      <c r="E121" s="56"/>
      <c r="F121" s="23"/>
      <c r="G121" s="25"/>
      <c r="H121" s="24"/>
      <c r="I121" s="24"/>
      <c r="J121" s="211"/>
      <c r="K121" s="26"/>
      <c r="L121" s="25"/>
      <c r="M121" s="19"/>
      <c r="N121" s="19"/>
      <c r="O121" s="19"/>
      <c r="P121" s="25"/>
      <c r="Q121" s="25"/>
      <c r="R121" s="19"/>
      <c r="S121" s="19"/>
      <c r="T121" s="19"/>
      <c r="U121" s="20">
        <f>SUM(R121:T121)</f>
        <v>0</v>
      </c>
      <c r="V121" s="19"/>
      <c r="W121" s="19"/>
      <c r="X121" s="19"/>
      <c r="Y121" s="20">
        <f>SUM(V121:X121)</f>
        <v>0</v>
      </c>
      <c r="Z121" s="19"/>
      <c r="AA121" s="19"/>
      <c r="AB121" s="19"/>
      <c r="AC121" s="20">
        <f>SUM(Z121:AB121)</f>
        <v>0</v>
      </c>
      <c r="AD121" s="19"/>
      <c r="AE121" s="19"/>
      <c r="AF121" s="19"/>
      <c r="AG121" s="20">
        <f>SUM(AD121:AF121)</f>
        <v>0</v>
      </c>
      <c r="AH121" s="20">
        <f>SUM(U121,Y121,AC121,AG121)</f>
        <v>0</v>
      </c>
      <c r="AI121" s="21">
        <f>IF(ISERROR(AH121/J121),0,AH121/J121)</f>
        <v>0</v>
      </c>
      <c r="AJ121" s="22">
        <f>IF(ISERROR(AH121/$AH$143),"-",AH121/$AH$143)</f>
        <v>0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s="31" customFormat="1" ht="12.75" customHeight="1">
      <c r="A122" s="253" t="s">
        <v>69</v>
      </c>
      <c r="B122" s="244"/>
      <c r="C122" s="244"/>
      <c r="D122" s="244"/>
      <c r="E122" s="244"/>
      <c r="F122" s="239"/>
      <c r="G122" s="239"/>
      <c r="H122" s="239"/>
      <c r="I122" s="240"/>
      <c r="J122" s="27">
        <f>+J119</f>
        <v>137035000</v>
      </c>
      <c r="K122" s="27">
        <f>SUM(K120:K121)</f>
        <v>0</v>
      </c>
      <c r="L122" s="199"/>
      <c r="M122" s="27">
        <f>SUM(M120:M121)</f>
        <v>0</v>
      </c>
      <c r="N122" s="27">
        <f>SUM(N120:N121)</f>
        <v>0</v>
      </c>
      <c r="O122" s="27">
        <f>SUM(O120:O121)</f>
        <v>0</v>
      </c>
      <c r="P122" s="28"/>
      <c r="Q122" s="29"/>
      <c r="R122" s="27">
        <f t="shared" ref="R122:AH122" si="39">SUM(R120:R121)</f>
        <v>0</v>
      </c>
      <c r="S122" s="27">
        <f t="shared" si="39"/>
        <v>0</v>
      </c>
      <c r="T122" s="27">
        <f t="shared" si="39"/>
        <v>0</v>
      </c>
      <c r="U122" s="27">
        <f t="shared" si="39"/>
        <v>0</v>
      </c>
      <c r="V122" s="27">
        <f t="shared" si="39"/>
        <v>0</v>
      </c>
      <c r="W122" s="27">
        <f t="shared" si="39"/>
        <v>0</v>
      </c>
      <c r="X122" s="27">
        <f t="shared" si="39"/>
        <v>0</v>
      </c>
      <c r="Y122" s="27">
        <f t="shared" si="39"/>
        <v>0</v>
      </c>
      <c r="Z122" s="27">
        <f t="shared" si="39"/>
        <v>0</v>
      </c>
      <c r="AA122" s="27">
        <f t="shared" si="39"/>
        <v>0</v>
      </c>
      <c r="AB122" s="27">
        <f t="shared" si="39"/>
        <v>0</v>
      </c>
      <c r="AC122" s="27">
        <f t="shared" si="39"/>
        <v>0</v>
      </c>
      <c r="AD122" s="27">
        <f t="shared" si="39"/>
        <v>0</v>
      </c>
      <c r="AE122" s="27">
        <f t="shared" si="39"/>
        <v>0</v>
      </c>
      <c r="AF122" s="27">
        <f t="shared" si="39"/>
        <v>0</v>
      </c>
      <c r="AG122" s="27">
        <f t="shared" si="39"/>
        <v>0</v>
      </c>
      <c r="AH122" s="27">
        <f t="shared" si="39"/>
        <v>0</v>
      </c>
      <c r="AI122" s="30">
        <f>IF(ISERROR(AH122/J122),0,AH122/J122)</f>
        <v>0</v>
      </c>
      <c r="AJ122" s="30">
        <f>IF(ISERROR(AH122/$AH$143),0,AH122/$AH$143)</f>
        <v>0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>
      <c r="A123" s="254" t="s">
        <v>70</v>
      </c>
      <c r="B123" s="236"/>
      <c r="C123" s="236"/>
      <c r="D123" s="236"/>
      <c r="E123" s="237"/>
      <c r="F123" s="4"/>
      <c r="G123" s="5"/>
      <c r="H123" s="6"/>
      <c r="I123" s="6"/>
      <c r="J123" s="209">
        <v>492501000</v>
      </c>
      <c r="K123" s="8"/>
      <c r="L123" s="9"/>
      <c r="M123" s="10"/>
      <c r="N123" s="10"/>
      <c r="O123" s="10"/>
      <c r="P123" s="5"/>
      <c r="Q123" s="11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12"/>
      <c r="AJ123" s="12"/>
    </row>
    <row r="124" spans="1:106" ht="12.75" customHeight="1" outlineLevel="1">
      <c r="A124" s="14">
        <v>1</v>
      </c>
      <c r="B124" s="131"/>
      <c r="C124" s="15"/>
      <c r="D124" s="16"/>
      <c r="E124" s="17"/>
      <c r="F124" s="17"/>
      <c r="G124" s="17"/>
      <c r="H124" s="16"/>
      <c r="I124" s="16"/>
      <c r="J124" s="210"/>
      <c r="K124" s="50">
        <v>40500000</v>
      </c>
      <c r="L124" s="17" t="s">
        <v>116</v>
      </c>
      <c r="M124" s="19"/>
      <c r="N124" s="19"/>
      <c r="O124" s="19"/>
      <c r="P124" s="17"/>
      <c r="Q124" s="17"/>
      <c r="R124" s="19"/>
      <c r="S124" s="19"/>
      <c r="T124" s="19"/>
      <c r="U124" s="20">
        <f>SUM(R124:T124)</f>
        <v>0</v>
      </c>
      <c r="V124" s="19"/>
      <c r="W124" s="19"/>
      <c r="X124" s="19"/>
      <c r="Y124" s="20">
        <f>SUM(V124:X124)</f>
        <v>0</v>
      </c>
      <c r="Z124" s="19"/>
      <c r="AA124" s="19"/>
      <c r="AB124" s="19"/>
      <c r="AC124" s="20">
        <f>SUM(Z124:AB124)</f>
        <v>0</v>
      </c>
      <c r="AD124" s="19"/>
      <c r="AE124" s="19"/>
      <c r="AF124" s="19"/>
      <c r="AG124" s="20">
        <f>SUM(AD124:AF124)</f>
        <v>0</v>
      </c>
      <c r="AH124" s="20">
        <f>SUM(U124,Y124,AC124,AG124)</f>
        <v>0</v>
      </c>
      <c r="AI124" s="21">
        <f>IF(ISERROR(AH124/J124),0,AH124/J124)</f>
        <v>0</v>
      </c>
      <c r="AJ124" s="22">
        <f>IF(ISERROR(AH124/$AH$143),"-",AH124/$AH$143)</f>
        <v>0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hidden="1" customHeight="1" outlineLevel="1">
      <c r="A125" s="132">
        <v>2</v>
      </c>
      <c r="B125" s="14"/>
      <c r="C125" s="23"/>
      <c r="D125" s="24"/>
      <c r="E125" s="25"/>
      <c r="F125" s="25"/>
      <c r="G125" s="25"/>
      <c r="H125" s="24"/>
      <c r="I125" s="24"/>
      <c r="J125" s="211"/>
      <c r="K125" s="26"/>
      <c r="L125" s="25"/>
      <c r="M125" s="19"/>
      <c r="N125" s="19"/>
      <c r="O125" s="19"/>
      <c r="P125" s="25"/>
      <c r="Q125" s="25"/>
      <c r="R125" s="19"/>
      <c r="S125" s="19"/>
      <c r="T125" s="19"/>
      <c r="U125" s="20">
        <f>SUM(R125:T125)</f>
        <v>0</v>
      </c>
      <c r="V125" s="19"/>
      <c r="W125" s="19"/>
      <c r="X125" s="19"/>
      <c r="Y125" s="20">
        <f>SUM(V125:X125)</f>
        <v>0</v>
      </c>
      <c r="Z125" s="19"/>
      <c r="AA125" s="19"/>
      <c r="AB125" s="19"/>
      <c r="AC125" s="20">
        <f>SUM(Z125:AB125)</f>
        <v>0</v>
      </c>
      <c r="AD125" s="19"/>
      <c r="AE125" s="19"/>
      <c r="AF125" s="19"/>
      <c r="AG125" s="20">
        <f>SUM(AD125:AF125)</f>
        <v>0</v>
      </c>
      <c r="AH125" s="20">
        <f>SUM(U125,Y125,AC125,AG125)</f>
        <v>0</v>
      </c>
      <c r="AI125" s="21">
        <f>IF(ISERROR(AH125/J125),0,AH125/J125)</f>
        <v>0</v>
      </c>
      <c r="AJ125" s="22">
        <f>IF(ISERROR(AH125/$AH$143),"-",AH125/$AH$143)</f>
        <v>0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s="31" customFormat="1" ht="12.75" customHeight="1">
      <c r="A126" s="238" t="s">
        <v>71</v>
      </c>
      <c r="B126" s="239"/>
      <c r="C126" s="239"/>
      <c r="D126" s="239"/>
      <c r="E126" s="239"/>
      <c r="F126" s="239"/>
      <c r="G126" s="239"/>
      <c r="H126" s="239"/>
      <c r="I126" s="240"/>
      <c r="J126" s="27">
        <f>+J123</f>
        <v>492501000</v>
      </c>
      <c r="K126" s="27">
        <f>SUM(K124:K125)</f>
        <v>40500000</v>
      </c>
      <c r="L126" s="199"/>
      <c r="M126" s="27">
        <f>SUM(M124:M125)</f>
        <v>0</v>
      </c>
      <c r="N126" s="27">
        <f>SUM(N124:N125)</f>
        <v>0</v>
      </c>
      <c r="O126" s="27">
        <f>SUM(O124:O125)</f>
        <v>0</v>
      </c>
      <c r="P126" s="28"/>
      <c r="Q126" s="29"/>
      <c r="R126" s="27">
        <f>SUM(R124:R125)</f>
        <v>0</v>
      </c>
      <c r="S126" s="27">
        <f>SUM(S124:S125)</f>
        <v>0</v>
      </c>
      <c r="T126" s="27">
        <f>SUM(T124:T125)</f>
        <v>0</v>
      </c>
      <c r="U126" s="27">
        <f>SUM(U124:U125)</f>
        <v>0</v>
      </c>
      <c r="V126" s="27">
        <f>SUM(V124:V125)</f>
        <v>0</v>
      </c>
      <c r="W126" s="27">
        <f>SUM(W124:W125)</f>
        <v>0</v>
      </c>
      <c r="X126" s="27">
        <f>SUM(X124:X125)</f>
        <v>0</v>
      </c>
      <c r="Y126" s="27">
        <f>SUM(Y124:Y125)</f>
        <v>0</v>
      </c>
      <c r="Z126" s="27">
        <f>SUM(Z124:Z125)</f>
        <v>0</v>
      </c>
      <c r="AA126" s="27">
        <f>SUM(AA124:AA125)</f>
        <v>0</v>
      </c>
      <c r="AB126" s="27">
        <f>SUM(AB124:AB125)</f>
        <v>0</v>
      </c>
      <c r="AC126" s="27">
        <f>SUM(AC124:AC125)</f>
        <v>0</v>
      </c>
      <c r="AD126" s="27">
        <f>SUM(AD124:AD125)</f>
        <v>0</v>
      </c>
      <c r="AE126" s="27">
        <f>SUM(AE124:AE125)</f>
        <v>0</v>
      </c>
      <c r="AF126" s="27">
        <f>SUM(AF124:AF125)</f>
        <v>0</v>
      </c>
      <c r="AG126" s="27">
        <f>SUM(AG124:AG125)</f>
        <v>0</v>
      </c>
      <c r="AH126" s="27">
        <f>SUM(AH124:AH125)</f>
        <v>0</v>
      </c>
      <c r="AI126" s="30">
        <f>IF(ISERROR(AH126/J126),0,AH126/J126)</f>
        <v>0</v>
      </c>
      <c r="AJ126" s="30">
        <f>IF(ISERROR(AH126/$AH$143),0,AH126/$AH$143)</f>
        <v>0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>
      <c r="A127" s="254" t="s">
        <v>72</v>
      </c>
      <c r="B127" s="255"/>
      <c r="C127" s="255"/>
      <c r="D127" s="255"/>
      <c r="E127" s="260"/>
      <c r="F127" s="4"/>
      <c r="G127" s="5"/>
      <c r="H127" s="6"/>
      <c r="I127" s="6"/>
      <c r="J127" s="209">
        <v>220081000</v>
      </c>
      <c r="K127" s="8"/>
      <c r="L127" s="9"/>
      <c r="M127" s="10"/>
      <c r="N127" s="10"/>
      <c r="O127" s="10"/>
      <c r="P127" s="5"/>
      <c r="Q127" s="11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12"/>
      <c r="AJ127" s="12"/>
    </row>
    <row r="128" spans="1:106" ht="12.75" customHeight="1" outlineLevel="1">
      <c r="A128" s="14">
        <v>1</v>
      </c>
      <c r="B128" s="14"/>
      <c r="C128" s="154" t="s">
        <v>235</v>
      </c>
      <c r="D128" s="185">
        <v>45195</v>
      </c>
      <c r="E128" s="56" t="s">
        <v>236</v>
      </c>
      <c r="F128" s="56" t="s">
        <v>121</v>
      </c>
      <c r="G128" s="117" t="s">
        <v>122</v>
      </c>
      <c r="H128" s="16"/>
      <c r="I128" s="16"/>
      <c r="J128" s="210"/>
      <c r="K128" s="133">
        <v>36220000</v>
      </c>
      <c r="L128" s="17"/>
      <c r="M128" s="19"/>
      <c r="N128" s="19"/>
      <c r="O128" s="19"/>
      <c r="P128" s="17"/>
      <c r="Q128" s="17"/>
      <c r="R128" s="19"/>
      <c r="S128" s="19"/>
      <c r="T128" s="19"/>
      <c r="U128" s="20">
        <f>SUM(R128:T128)</f>
        <v>0</v>
      </c>
      <c r="V128" s="19"/>
      <c r="W128" s="19"/>
      <c r="X128" s="19"/>
      <c r="Y128" s="20">
        <f>SUM(V128:X128)</f>
        <v>0</v>
      </c>
      <c r="Z128" s="19"/>
      <c r="AA128" s="19"/>
      <c r="AB128" s="19">
        <v>36220000</v>
      </c>
      <c r="AC128" s="20">
        <f>SUM(Z128:AB128)</f>
        <v>36220000</v>
      </c>
      <c r="AD128" s="19"/>
      <c r="AE128" s="19"/>
      <c r="AF128" s="19"/>
      <c r="AG128" s="20">
        <f>SUM(AD128:AF128)</f>
        <v>0</v>
      </c>
      <c r="AH128" s="20">
        <f>SUM(U128,Y128,AC128,AG128)</f>
        <v>36220000</v>
      </c>
      <c r="AI128" s="21">
        <f>IF(ISERROR(AH128/J127),0,AH128/J127)</f>
        <v>0.16457576983019889</v>
      </c>
      <c r="AJ128" s="22">
        <f>IF(ISERROR(AH128/$AH$143),"-",AH128/$AH$143)</f>
        <v>1.4927052413885008E-2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>
      <c r="A129" s="14">
        <v>2</v>
      </c>
      <c r="B129" s="14"/>
      <c r="C129" s="154" t="s">
        <v>237</v>
      </c>
      <c r="D129" s="185">
        <v>45182</v>
      </c>
      <c r="E129" s="56" t="s">
        <v>238</v>
      </c>
      <c r="F129" s="56" t="s">
        <v>121</v>
      </c>
      <c r="G129" s="117" t="s">
        <v>122</v>
      </c>
      <c r="H129" s="24"/>
      <c r="I129" s="24"/>
      <c r="J129" s="211"/>
      <c r="K129" s="134">
        <v>34445000</v>
      </c>
      <c r="L129" s="25"/>
      <c r="M129" s="19"/>
      <c r="N129" s="19"/>
      <c r="O129" s="19"/>
      <c r="P129" s="25"/>
      <c r="Q129" s="25"/>
      <c r="R129" s="19"/>
      <c r="S129" s="19"/>
      <c r="T129" s="19"/>
      <c r="U129" s="20">
        <f>SUM(R129:T129)</f>
        <v>0</v>
      </c>
      <c r="V129" s="19"/>
      <c r="W129" s="19"/>
      <c r="X129" s="19"/>
      <c r="Y129" s="20">
        <f>SUM(V129:X129)</f>
        <v>0</v>
      </c>
      <c r="Z129" s="19"/>
      <c r="AA129" s="19"/>
      <c r="AB129" s="19">
        <v>34445000</v>
      </c>
      <c r="AC129" s="20">
        <f>SUM(Z129:AB129)</f>
        <v>34445000</v>
      </c>
      <c r="AD129" s="19"/>
      <c r="AE129" s="19"/>
      <c r="AF129" s="19"/>
      <c r="AG129" s="20">
        <f>SUM(AD129:AF129)</f>
        <v>0</v>
      </c>
      <c r="AH129" s="20">
        <f>SUM(U129,Y129,AC129,AG129)</f>
        <v>34445000</v>
      </c>
      <c r="AI129" s="21">
        <f>IF(ISERROR(AH129/J127),0,AH129/J127)</f>
        <v>0.15651055747656545</v>
      </c>
      <c r="AJ129" s="22">
        <f>IF(ISERROR(AH129/$AH$143),"-",AH129/$AH$143)</f>
        <v>1.4195536178803675E-2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s="31" customFormat="1" ht="12.75" customHeight="1">
      <c r="A130" s="253" t="s">
        <v>73</v>
      </c>
      <c r="B130" s="244"/>
      <c r="C130" s="244"/>
      <c r="D130" s="244"/>
      <c r="E130" s="244"/>
      <c r="F130" s="239"/>
      <c r="G130" s="239"/>
      <c r="H130" s="239"/>
      <c r="I130" s="240"/>
      <c r="J130" s="27">
        <f>+J127</f>
        <v>220081000</v>
      </c>
      <c r="K130" s="27">
        <f>SUM(K128:K129)</f>
        <v>70665000</v>
      </c>
      <c r="L130" s="199"/>
      <c r="M130" s="27">
        <f>SUM(M128:M129)</f>
        <v>0</v>
      </c>
      <c r="N130" s="27">
        <f>SUM(N128:N129)</f>
        <v>0</v>
      </c>
      <c r="O130" s="27">
        <f>SUM(O128:O129)</f>
        <v>0</v>
      </c>
      <c r="P130" s="28"/>
      <c r="Q130" s="29"/>
      <c r="R130" s="27">
        <f t="shared" ref="R130:AH130" si="40">SUM(R128:R129)</f>
        <v>0</v>
      </c>
      <c r="S130" s="27">
        <f t="shared" si="40"/>
        <v>0</v>
      </c>
      <c r="T130" s="27">
        <f t="shared" si="40"/>
        <v>0</v>
      </c>
      <c r="U130" s="27">
        <f t="shared" si="40"/>
        <v>0</v>
      </c>
      <c r="V130" s="27">
        <f t="shared" si="40"/>
        <v>0</v>
      </c>
      <c r="W130" s="27">
        <f t="shared" si="40"/>
        <v>0</v>
      </c>
      <c r="X130" s="27">
        <f t="shared" si="40"/>
        <v>0</v>
      </c>
      <c r="Y130" s="27">
        <f t="shared" si="40"/>
        <v>0</v>
      </c>
      <c r="Z130" s="27">
        <f t="shared" si="40"/>
        <v>0</v>
      </c>
      <c r="AA130" s="27">
        <f t="shared" si="40"/>
        <v>0</v>
      </c>
      <c r="AB130" s="27">
        <f t="shared" si="40"/>
        <v>70665000</v>
      </c>
      <c r="AC130" s="27">
        <f t="shared" si="40"/>
        <v>70665000</v>
      </c>
      <c r="AD130" s="27">
        <f t="shared" si="40"/>
        <v>0</v>
      </c>
      <c r="AE130" s="27">
        <f t="shared" si="40"/>
        <v>0</v>
      </c>
      <c r="AF130" s="27">
        <f t="shared" si="40"/>
        <v>0</v>
      </c>
      <c r="AG130" s="27">
        <f t="shared" si="40"/>
        <v>0</v>
      </c>
      <c r="AH130" s="27">
        <f t="shared" si="40"/>
        <v>70665000</v>
      </c>
      <c r="AI130" s="30">
        <f>IF(ISERROR(AH130/J130),0,AH130/J130)</f>
        <v>0.32108632730676434</v>
      </c>
      <c r="AJ130" s="30">
        <f>IF(ISERROR(AH130/$AH$143),0,AH130/$AH$143)</f>
        <v>2.9122588592688684E-2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>
      <c r="A131" s="254" t="s">
        <v>74</v>
      </c>
      <c r="B131" s="255"/>
      <c r="C131" s="255"/>
      <c r="D131" s="255"/>
      <c r="E131" s="260"/>
      <c r="F131" s="4"/>
      <c r="G131" s="5"/>
      <c r="H131" s="6"/>
      <c r="I131" s="6"/>
      <c r="J131" s="209">
        <v>2146867000</v>
      </c>
      <c r="K131" s="8"/>
      <c r="L131" s="9"/>
      <c r="M131" s="10"/>
      <c r="N131" s="10"/>
      <c r="O131" s="10"/>
      <c r="P131" s="5"/>
      <c r="Q131" s="11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12"/>
      <c r="AJ131" s="12"/>
    </row>
    <row r="132" spans="1:106" ht="12.75" customHeight="1" outlineLevel="1">
      <c r="A132" s="14">
        <v>1</v>
      </c>
      <c r="B132" s="14"/>
      <c r="C132" s="56"/>
      <c r="D132" s="24"/>
      <c r="E132" s="56"/>
      <c r="F132" s="15"/>
      <c r="G132" s="17"/>
      <c r="H132" s="16"/>
      <c r="I132" s="16"/>
      <c r="J132" s="210"/>
      <c r="K132" s="18"/>
      <c r="L132" s="17"/>
      <c r="M132" s="19"/>
      <c r="N132" s="19"/>
      <c r="O132" s="19"/>
      <c r="P132" s="17"/>
      <c r="Q132" s="17"/>
      <c r="R132" s="19"/>
      <c r="S132" s="19"/>
      <c r="T132" s="19"/>
      <c r="U132" s="20">
        <f>SUM(R132:T132)</f>
        <v>0</v>
      </c>
      <c r="V132" s="19"/>
      <c r="W132" s="19"/>
      <c r="X132" s="19"/>
      <c r="Y132" s="20">
        <f>SUM(V132:X132)</f>
        <v>0</v>
      </c>
      <c r="Z132" s="19"/>
      <c r="AA132" s="19"/>
      <c r="AB132" s="19"/>
      <c r="AC132" s="20">
        <f>SUM(Z132:AB132)</f>
        <v>0</v>
      </c>
      <c r="AD132" s="19"/>
      <c r="AE132" s="19"/>
      <c r="AF132" s="19"/>
      <c r="AG132" s="20">
        <f>SUM(AD132:AF132)</f>
        <v>0</v>
      </c>
      <c r="AH132" s="20">
        <f>SUM(U132,Y132,AC132,AG132)</f>
        <v>0</v>
      </c>
      <c r="AI132" s="21">
        <f>IF(ISERROR(AH132/J132),0,AH132/J132)</f>
        <v>0</v>
      </c>
      <c r="AJ132" s="22">
        <f>IF(ISERROR(AH132/$AH$143),"-",AH132/$AH$143)</f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>
      <c r="A133" s="14">
        <v>2</v>
      </c>
      <c r="B133" s="14"/>
      <c r="C133" s="56"/>
      <c r="D133" s="24"/>
      <c r="E133" s="56"/>
      <c r="F133" s="23"/>
      <c r="G133" s="25"/>
      <c r="H133" s="24"/>
      <c r="I133" s="24"/>
      <c r="J133" s="211"/>
      <c r="K133" s="26"/>
      <c r="L133" s="25"/>
      <c r="M133" s="19"/>
      <c r="N133" s="19"/>
      <c r="O133" s="19"/>
      <c r="P133" s="25"/>
      <c r="Q133" s="25"/>
      <c r="R133" s="19"/>
      <c r="S133" s="19"/>
      <c r="T133" s="19"/>
      <c r="U133" s="20">
        <f>SUM(R133:T133)</f>
        <v>0</v>
      </c>
      <c r="V133" s="19"/>
      <c r="W133" s="19"/>
      <c r="X133" s="19"/>
      <c r="Y133" s="20">
        <f>SUM(V133:X133)</f>
        <v>0</v>
      </c>
      <c r="Z133" s="19"/>
      <c r="AA133" s="19"/>
      <c r="AB133" s="19"/>
      <c r="AC133" s="20">
        <f>SUM(Z133:AB133)</f>
        <v>0</v>
      </c>
      <c r="AD133" s="19"/>
      <c r="AE133" s="19"/>
      <c r="AF133" s="19"/>
      <c r="AG133" s="20">
        <f>SUM(AD133:AF133)</f>
        <v>0</v>
      </c>
      <c r="AH133" s="20">
        <f>SUM(U133,Y133,AC133,AG133)</f>
        <v>0</v>
      </c>
      <c r="AI133" s="21">
        <f>IF(ISERROR(AH133/J133),0,AH133/J133)</f>
        <v>0</v>
      </c>
      <c r="AJ133" s="22">
        <f>IF(ISERROR(AH133/$AH$143),"-",AH133/$AH$143)</f>
        <v>0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s="31" customFormat="1" ht="12.75" customHeight="1">
      <c r="A134" s="253" t="s">
        <v>75</v>
      </c>
      <c r="B134" s="244"/>
      <c r="C134" s="244"/>
      <c r="D134" s="244"/>
      <c r="E134" s="244"/>
      <c r="F134" s="239"/>
      <c r="G134" s="239"/>
      <c r="H134" s="239"/>
      <c r="I134" s="240"/>
      <c r="J134" s="27">
        <f>+J131</f>
        <v>2146867000</v>
      </c>
      <c r="K134" s="27">
        <f>SUM(K132:K133)</f>
        <v>0</v>
      </c>
      <c r="L134" s="199"/>
      <c r="M134" s="27">
        <f>SUM(M132:M133)</f>
        <v>0</v>
      </c>
      <c r="N134" s="27">
        <f>SUM(N132:N133)</f>
        <v>0</v>
      </c>
      <c r="O134" s="27">
        <f>SUM(O132:O133)</f>
        <v>0</v>
      </c>
      <c r="P134" s="28"/>
      <c r="Q134" s="29"/>
      <c r="R134" s="27">
        <f t="shared" ref="R134:AH134" si="41">SUM(R132:R133)</f>
        <v>0</v>
      </c>
      <c r="S134" s="27">
        <f t="shared" si="41"/>
        <v>0</v>
      </c>
      <c r="T134" s="27">
        <f t="shared" si="41"/>
        <v>0</v>
      </c>
      <c r="U134" s="27">
        <f t="shared" si="41"/>
        <v>0</v>
      </c>
      <c r="V134" s="27">
        <f t="shared" si="41"/>
        <v>0</v>
      </c>
      <c r="W134" s="27">
        <f t="shared" si="41"/>
        <v>0</v>
      </c>
      <c r="X134" s="27">
        <f t="shared" si="41"/>
        <v>0</v>
      </c>
      <c r="Y134" s="27">
        <f t="shared" si="41"/>
        <v>0</v>
      </c>
      <c r="Z134" s="27">
        <f t="shared" si="41"/>
        <v>0</v>
      </c>
      <c r="AA134" s="27">
        <f t="shared" si="41"/>
        <v>0</v>
      </c>
      <c r="AB134" s="27">
        <f t="shared" si="41"/>
        <v>0</v>
      </c>
      <c r="AC134" s="27">
        <f t="shared" si="41"/>
        <v>0</v>
      </c>
      <c r="AD134" s="27">
        <f t="shared" si="41"/>
        <v>0</v>
      </c>
      <c r="AE134" s="27">
        <f t="shared" si="41"/>
        <v>0</v>
      </c>
      <c r="AF134" s="27">
        <f t="shared" si="41"/>
        <v>0</v>
      </c>
      <c r="AG134" s="27">
        <f t="shared" si="41"/>
        <v>0</v>
      </c>
      <c r="AH134" s="27">
        <f t="shared" si="41"/>
        <v>0</v>
      </c>
      <c r="AI134" s="30">
        <f>IF(ISERROR(AH134/J134),0,AH134/J134)</f>
        <v>0</v>
      </c>
      <c r="AJ134" s="30">
        <f>IF(ISERROR(AH134/$AH$143),0,AH134/$AH$143)</f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>
      <c r="A135" s="254" t="s">
        <v>239</v>
      </c>
      <c r="B135" s="255"/>
      <c r="C135" s="255"/>
      <c r="D135" s="255"/>
      <c r="E135" s="260"/>
      <c r="F135" s="4"/>
      <c r="G135" s="5"/>
      <c r="H135" s="6"/>
      <c r="I135" s="6"/>
      <c r="J135" s="209">
        <v>869000000</v>
      </c>
      <c r="K135" s="8"/>
      <c r="L135" s="9"/>
      <c r="M135" s="10"/>
      <c r="N135" s="10"/>
      <c r="O135" s="10"/>
      <c r="P135" s="5"/>
      <c r="Q135" s="11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12"/>
      <c r="AJ135" s="12"/>
    </row>
    <row r="136" spans="1:106" ht="12.75" customHeight="1" outlineLevel="1">
      <c r="A136" s="14"/>
      <c r="B136" s="14"/>
      <c r="C136" s="116"/>
      <c r="D136" s="24"/>
      <c r="E136" s="56"/>
      <c r="F136" s="56"/>
      <c r="G136" s="117"/>
      <c r="H136" s="16"/>
      <c r="I136" s="16"/>
      <c r="J136" s="210"/>
      <c r="K136" s="133"/>
      <c r="L136" s="17"/>
      <c r="M136" s="19"/>
      <c r="N136" s="19"/>
      <c r="O136" s="19"/>
      <c r="P136" s="17"/>
      <c r="Q136" s="17"/>
      <c r="R136" s="19"/>
      <c r="S136" s="19"/>
      <c r="T136" s="19"/>
      <c r="U136" s="20"/>
      <c r="V136" s="19"/>
      <c r="W136" s="19"/>
      <c r="X136" s="19"/>
      <c r="Y136" s="20"/>
      <c r="Z136" s="19"/>
      <c r="AA136" s="19"/>
      <c r="AB136" s="19"/>
      <c r="AC136" s="20"/>
      <c r="AD136" s="19"/>
      <c r="AE136" s="19"/>
      <c r="AF136" s="19"/>
      <c r="AG136" s="20"/>
      <c r="AH136" s="20"/>
      <c r="AI136" s="21"/>
      <c r="AJ136" s="22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>
      <c r="A137" s="14"/>
      <c r="B137" s="14"/>
      <c r="C137" s="116"/>
      <c r="D137" s="24"/>
      <c r="E137" s="56"/>
      <c r="F137" s="56"/>
      <c r="G137" s="117"/>
      <c r="H137" s="24"/>
      <c r="I137" s="24"/>
      <c r="J137" s="211"/>
      <c r="K137" s="134"/>
      <c r="L137" s="25"/>
      <c r="M137" s="19"/>
      <c r="N137" s="19"/>
      <c r="O137" s="19"/>
      <c r="P137" s="25"/>
      <c r="Q137" s="25"/>
      <c r="R137" s="19"/>
      <c r="S137" s="19"/>
      <c r="T137" s="19"/>
      <c r="U137" s="20"/>
      <c r="V137" s="19"/>
      <c r="W137" s="19"/>
      <c r="X137" s="19"/>
      <c r="Y137" s="20"/>
      <c r="Z137" s="19"/>
      <c r="AA137" s="19"/>
      <c r="AB137" s="19"/>
      <c r="AC137" s="20"/>
      <c r="AD137" s="19"/>
      <c r="AE137" s="19"/>
      <c r="AF137" s="19"/>
      <c r="AG137" s="20"/>
      <c r="AH137" s="20"/>
      <c r="AI137" s="21"/>
      <c r="AJ137" s="22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s="31" customFormat="1" ht="12.75" customHeight="1">
      <c r="A138" s="253" t="s">
        <v>240</v>
      </c>
      <c r="B138" s="244"/>
      <c r="C138" s="244"/>
      <c r="D138" s="244"/>
      <c r="E138" s="244"/>
      <c r="F138" s="239"/>
      <c r="G138" s="239"/>
      <c r="H138" s="239"/>
      <c r="I138" s="240"/>
      <c r="J138" s="27">
        <f>+J135</f>
        <v>869000000</v>
      </c>
      <c r="K138" s="27">
        <f>SUM(K136:K137)</f>
        <v>0</v>
      </c>
      <c r="L138" s="199"/>
      <c r="M138" s="27">
        <f>SUM(M136:M137)</f>
        <v>0</v>
      </c>
      <c r="N138" s="27">
        <f>SUM(N136:N137)</f>
        <v>0</v>
      </c>
      <c r="O138" s="27">
        <f>SUM(O136:O137)</f>
        <v>0</v>
      </c>
      <c r="P138" s="28"/>
      <c r="Q138" s="29"/>
      <c r="R138" s="27">
        <f t="shared" ref="R138:AH138" si="42">SUM(R136:R137)</f>
        <v>0</v>
      </c>
      <c r="S138" s="27">
        <f t="shared" si="42"/>
        <v>0</v>
      </c>
      <c r="T138" s="27">
        <f t="shared" si="42"/>
        <v>0</v>
      </c>
      <c r="U138" s="27">
        <f t="shared" si="42"/>
        <v>0</v>
      </c>
      <c r="V138" s="27">
        <f t="shared" si="42"/>
        <v>0</v>
      </c>
      <c r="W138" s="27">
        <f t="shared" si="42"/>
        <v>0</v>
      </c>
      <c r="X138" s="27">
        <f t="shared" si="42"/>
        <v>0</v>
      </c>
      <c r="Y138" s="27">
        <f t="shared" si="42"/>
        <v>0</v>
      </c>
      <c r="Z138" s="27">
        <f t="shared" si="42"/>
        <v>0</v>
      </c>
      <c r="AA138" s="27">
        <f t="shared" si="42"/>
        <v>0</v>
      </c>
      <c r="AB138" s="27">
        <f t="shared" si="42"/>
        <v>0</v>
      </c>
      <c r="AC138" s="27">
        <f t="shared" si="42"/>
        <v>0</v>
      </c>
      <c r="AD138" s="27">
        <f t="shared" si="42"/>
        <v>0</v>
      </c>
      <c r="AE138" s="27">
        <f t="shared" si="42"/>
        <v>0</v>
      </c>
      <c r="AF138" s="27">
        <f t="shared" si="42"/>
        <v>0</v>
      </c>
      <c r="AG138" s="27">
        <f t="shared" si="42"/>
        <v>0</v>
      </c>
      <c r="AH138" s="27">
        <f t="shared" si="42"/>
        <v>0</v>
      </c>
      <c r="AI138" s="30">
        <f>IF(ISERROR(AH138/J138),0,AH138/J138)</f>
        <v>0</v>
      </c>
      <c r="AJ138" s="30">
        <f>IF(ISERROR(AH138/$AH$143),0,AH138/$AH$143)</f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>
      <c r="A139" s="235" t="s">
        <v>76</v>
      </c>
      <c r="B139" s="236"/>
      <c r="C139" s="236"/>
      <c r="D139" s="236"/>
      <c r="E139" s="237"/>
      <c r="F139" s="4"/>
      <c r="G139" s="5"/>
      <c r="H139" s="6"/>
      <c r="I139" s="6"/>
      <c r="J139" s="209">
        <v>1872756794</v>
      </c>
      <c r="K139" s="55"/>
      <c r="L139" s="9"/>
      <c r="M139" s="10"/>
      <c r="N139" s="10"/>
      <c r="O139" s="10"/>
      <c r="P139" s="5"/>
      <c r="Q139" s="11"/>
      <c r="R139" s="8"/>
      <c r="S139" s="8"/>
      <c r="T139" s="55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12"/>
      <c r="AJ139" s="12"/>
    </row>
    <row r="140" spans="1:106" ht="15.75" customHeight="1" outlineLevel="1">
      <c r="A140" s="14">
        <v>1</v>
      </c>
      <c r="B140" s="14"/>
      <c r="C140" s="43" t="s">
        <v>241</v>
      </c>
      <c r="D140" s="44">
        <v>44981</v>
      </c>
      <c r="E140" s="60" t="s">
        <v>242</v>
      </c>
      <c r="F140" s="94" t="s">
        <v>243</v>
      </c>
      <c r="G140" s="93" t="s">
        <v>122</v>
      </c>
      <c r="H140" s="46"/>
      <c r="I140" s="48"/>
      <c r="J140" s="210"/>
      <c r="K140" s="55">
        <v>375000000</v>
      </c>
      <c r="L140" s="52"/>
      <c r="M140" s="40"/>
      <c r="N140" s="64"/>
      <c r="O140" s="40"/>
      <c r="P140" s="65"/>
      <c r="Q140" s="65"/>
      <c r="R140" s="19"/>
      <c r="S140" s="55"/>
      <c r="T140" s="19">
        <v>375000000</v>
      </c>
      <c r="U140" s="20">
        <f>SUM(R140:T140)</f>
        <v>375000000</v>
      </c>
      <c r="V140" s="19"/>
      <c r="W140" s="19"/>
      <c r="X140" s="19"/>
      <c r="Y140" s="20">
        <f>SUM(V140:X140)</f>
        <v>0</v>
      </c>
      <c r="Z140" s="19"/>
      <c r="AA140" s="19"/>
      <c r="AB140" s="19"/>
      <c r="AC140" s="20">
        <f>SUM(Z140:AB140)</f>
        <v>0</v>
      </c>
      <c r="AD140" s="19"/>
      <c r="AE140" s="19">
        <v>0</v>
      </c>
      <c r="AF140" s="19">
        <v>0</v>
      </c>
      <c r="AG140" s="20">
        <f>SUM(AD140:AF140)</f>
        <v>0</v>
      </c>
      <c r="AH140" s="20">
        <f>SUM(U140,Y140,AC140,AG140)</f>
        <v>375000000</v>
      </c>
      <c r="AI140" s="21">
        <f>IF(ISERROR(AH140/J139),0,AH140/J139)</f>
        <v>0.20023956191291756</v>
      </c>
      <c r="AJ140" s="22">
        <f>IF(ISERROR(AH140/$AH$143),"-",AH140/$AH$143)</f>
        <v>0.1545456834678873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5.75" customHeight="1" outlineLevel="1">
      <c r="A141" s="14">
        <v>2</v>
      </c>
      <c r="B141" s="14"/>
      <c r="C141" s="186" t="s">
        <v>244</v>
      </c>
      <c r="D141" s="181">
        <v>44956</v>
      </c>
      <c r="E141" s="60" t="s">
        <v>95</v>
      </c>
      <c r="F141" s="94" t="s">
        <v>245</v>
      </c>
      <c r="G141" s="93" t="s">
        <v>122</v>
      </c>
      <c r="H141" s="46"/>
      <c r="I141" s="48"/>
      <c r="J141" s="211"/>
      <c r="K141" s="63">
        <v>1466096794</v>
      </c>
      <c r="L141" s="52"/>
      <c r="M141" s="40"/>
      <c r="N141" s="64"/>
      <c r="O141" s="40"/>
      <c r="P141" s="65"/>
      <c r="Q141" s="65"/>
      <c r="R141" s="19"/>
      <c r="S141" s="55">
        <v>733048397</v>
      </c>
      <c r="T141" s="19"/>
      <c r="U141" s="20">
        <f>SUM(R141:T141)</f>
        <v>733048397</v>
      </c>
      <c r="V141" s="19"/>
      <c r="W141" s="19"/>
      <c r="X141" s="19"/>
      <c r="Y141" s="20">
        <f>SUM(V141:X141)</f>
        <v>0</v>
      </c>
      <c r="Z141" s="19">
        <v>733048397</v>
      </c>
      <c r="AA141" s="19"/>
      <c r="AB141" s="19"/>
      <c r="AC141" s="20">
        <f>SUM(Z141:AB141)</f>
        <v>733048397</v>
      </c>
      <c r="AD141" s="19"/>
      <c r="AE141" s="19">
        <v>0</v>
      </c>
      <c r="AF141" s="19">
        <v>0</v>
      </c>
      <c r="AG141" s="20">
        <f>SUM(AD141:AF141)</f>
        <v>0</v>
      </c>
      <c r="AH141" s="20">
        <f>SUM(U141,Y141,AC141,AG141)</f>
        <v>1466096794</v>
      </c>
      <c r="AI141" s="21">
        <f>IF(ISERROR(AH141/J139),0,AH141/J139)</f>
        <v>0.78285487933998121</v>
      </c>
      <c r="AJ141" s="22">
        <f>IF(ISERROR(AH141/$AH$143),"-",AH141/$AH$143)</f>
        <v>0.60421048282348899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s="31" customFormat="1" ht="12.75" customHeight="1">
      <c r="A142" s="235" t="s">
        <v>79</v>
      </c>
      <c r="B142" s="236"/>
      <c r="C142" s="236"/>
      <c r="D142" s="236"/>
      <c r="E142" s="237"/>
      <c r="F142" s="235"/>
      <c r="G142" s="236"/>
      <c r="H142" s="236"/>
      <c r="I142" s="236"/>
      <c r="J142" s="66">
        <f>J139</f>
        <v>1872756794</v>
      </c>
      <c r="K142" s="66">
        <f>SUM(K139:K141)</f>
        <v>1841096794</v>
      </c>
      <c r="L142" s="67"/>
      <c r="M142" s="66">
        <f>SUM(M140:M140)</f>
        <v>0</v>
      </c>
      <c r="N142" s="66">
        <f>SUM(N140:N140)</f>
        <v>0</v>
      </c>
      <c r="O142" s="66">
        <f>SUM(O140:O140)</f>
        <v>0</v>
      </c>
      <c r="P142" s="68"/>
      <c r="Q142" s="201"/>
      <c r="R142" s="66">
        <f>SUM(R139:R141)</f>
        <v>0</v>
      </c>
      <c r="S142" s="66">
        <f t="shared" ref="S142:T142" si="43">SUM(S139:S141)</f>
        <v>733048397</v>
      </c>
      <c r="T142" s="66">
        <f t="shared" si="43"/>
        <v>375000000</v>
      </c>
      <c r="U142" s="66">
        <f>SUM(U139:U141)</f>
        <v>1108048397</v>
      </c>
      <c r="V142" s="66">
        <f t="shared" ref="V142:AG142" si="44">SUM(V140:V140)</f>
        <v>0</v>
      </c>
      <c r="W142" s="66">
        <f t="shared" si="44"/>
        <v>0</v>
      </c>
      <c r="X142" s="66">
        <f t="shared" si="44"/>
        <v>0</v>
      </c>
      <c r="Y142" s="66">
        <f t="shared" si="44"/>
        <v>0</v>
      </c>
      <c r="Z142" s="66">
        <f>+Z140+Z141</f>
        <v>733048397</v>
      </c>
      <c r="AA142" s="66">
        <f t="shared" ref="AA142:AC142" si="45">+AA140+AA141</f>
        <v>0</v>
      </c>
      <c r="AB142" s="66">
        <f t="shared" si="45"/>
        <v>0</v>
      </c>
      <c r="AC142" s="66">
        <f t="shared" si="45"/>
        <v>733048397</v>
      </c>
      <c r="AD142" s="66">
        <f t="shared" si="44"/>
        <v>0</v>
      </c>
      <c r="AE142" s="66">
        <f t="shared" si="44"/>
        <v>0</v>
      </c>
      <c r="AF142" s="66">
        <f t="shared" si="44"/>
        <v>0</v>
      </c>
      <c r="AG142" s="66">
        <f t="shared" si="44"/>
        <v>0</v>
      </c>
      <c r="AH142" s="66">
        <f>SUM(AH140:AH141)</f>
        <v>1841096794</v>
      </c>
      <c r="AI142" s="69">
        <f>IF(ISERROR(AH142/J142),0,AH142/J142)</f>
        <v>0.9830944412528988</v>
      </c>
      <c r="AJ142" s="69">
        <f>IF(ISERROR(AH142/$AH$143),0,AH142/$AH$143)</f>
        <v>0.75875616629137632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s="70" customFormat="1" ht="15" customHeight="1">
      <c r="A143" s="232" t="str">
        <f>"TOTAL ASIG."&amp;" "&amp;$A$5</f>
        <v>TOTAL ASIG. 24-03-335 "Programa de Habitabilidad Chile Solidario"</v>
      </c>
      <c r="B143" s="233"/>
      <c r="C143" s="233"/>
      <c r="D143" s="233"/>
      <c r="E143" s="233"/>
      <c r="F143" s="233"/>
      <c r="G143" s="233"/>
      <c r="H143" s="233"/>
      <c r="I143" s="234"/>
      <c r="J143" s="27">
        <f>+J12+J16+J20+J24+J28+J60+J64+J93+J107+J111+J118+J122+J126+J130+J134+J138+J142</f>
        <v>16065934000</v>
      </c>
      <c r="K143" s="27">
        <f>+K12+K16+K20+K24+K28+K60+K64+K93+K107+K111+K118+K122+K126+K130+K134+K138+K142</f>
        <v>5440684000</v>
      </c>
      <c r="L143" s="199"/>
      <c r="M143" s="27">
        <f>+M12+M16+M20+M24+M28+M60+M64+M93+M107+M111+M118+M122+M134+M126+M130+M142</f>
        <v>0</v>
      </c>
      <c r="N143" s="27">
        <f>+N12+N16+N20+N24+N28+N60+N64+N93+N107+N111+N118+N122+N134+N126+N130+N142</f>
        <v>0</v>
      </c>
      <c r="O143" s="27">
        <f>+O12+O16+O20+O24+O28+O60+O64+O93+O107+O111+O118+O122+O134+O126+O130+O142</f>
        <v>0</v>
      </c>
      <c r="P143" s="28"/>
      <c r="Q143" s="29"/>
      <c r="R143" s="27">
        <f>+R12+R16+R20+R24+R28+R60+R64+R93+R107+R111+R118+R122+R134+R126+R130+R142</f>
        <v>0</v>
      </c>
      <c r="S143" s="27">
        <f>+S12+S16+S20+S24+S28+S60+S64+S93+S107+S111+S118+S122+S134+S126+S130+S142</f>
        <v>733048397</v>
      </c>
      <c r="T143" s="27">
        <f>+T12+T16+T20+T24+T28+T60+T64+T93+T107+T111+T118+T122+T134+T126+T130+T142</f>
        <v>375000000</v>
      </c>
      <c r="U143" s="27">
        <f>+U12+U16+U20+U24+U28+U60+U64+U93+U107+U111+U118+U122+U134+U126+U130+U142</f>
        <v>1108048397</v>
      </c>
      <c r="V143" s="27">
        <f>+V12+V16+V20+V24+V28+V60+V64+V93+V107+V111+V118+V122+V134+V126+V130+V142</f>
        <v>0</v>
      </c>
      <c r="W143" s="27">
        <f>+W12+W16+W20+W24+W28+W60+W64+W93+W107+W111+W118+W122+W134+W126+W130+W142</f>
        <v>0</v>
      </c>
      <c r="X143" s="27">
        <f>+X12+X16+X20+X24+X28+X60+X64+X93+X107+X111+X118+X122+X134+X126+X130+X142</f>
        <v>0</v>
      </c>
      <c r="Y143" s="27">
        <f>+Y12+Y16+Y20+Y24+Y28+Y60+Y64+Y93+Y107+Y111+Y118+Y122+Y134+Y126+Y130+Y142</f>
        <v>0</v>
      </c>
      <c r="Z143" s="27">
        <f>+Z12+Z16+Z20+Z24+Z28+Z60+Z64+Z93+Z107+Z111+Z118+Z122+Z134+Z126+Z130+Z142</f>
        <v>733048397</v>
      </c>
      <c r="AA143" s="27">
        <f>+AA12+AA16+AA20+AA24+AA28+AA60+AA64+AA93+AA107+AA111+AA118+AA122+AA134+AA126+AA130+AA142</f>
        <v>0</v>
      </c>
      <c r="AB143" s="27">
        <f>+AB12+AB16+AB20+AB24+AB28+AB60+AB64+AB93+AB107+AB111+AB118+AB122+AB134+AB126+AB130+AB142</f>
        <v>585370200</v>
      </c>
      <c r="AC143" s="27">
        <f>+AC12+AC16+AC20+AC24+AC28+AC60+AC64+AC93+AC107+AC111+AC118+AC122+AC134+AC126+AC130+AC142</f>
        <v>1318418597</v>
      </c>
      <c r="AD143" s="27">
        <f>+AD12+AD16+AD20+AD24+AD28+AD60+AD64+AD93+AD107+AD111+AD118+AD122+AD134+AD126+AD130+AD142</f>
        <v>0</v>
      </c>
      <c r="AE143" s="27">
        <f>+AE12+AE16+AE20+AE24+AE28+AE60+AE64+AE93+AE107+AE111+AE118+AE122+AE134+AE126+AE130+AE142</f>
        <v>0</v>
      </c>
      <c r="AF143" s="27">
        <f>+AF12+AF16+AF20+AF24+AF28+AF60+AF64+AF93+AF107+AF111+AF118+AF122+AF134+AF126+AF130+AF142</f>
        <v>0</v>
      </c>
      <c r="AG143" s="27">
        <f>+AG12+AG16+AG20+AG24+AG28+AG60+AG64+AG93+AG107+AG111+AG118+AG122+AG134+AG126+AG130+AG142</f>
        <v>0</v>
      </c>
      <c r="AH143" s="27">
        <f>+AH12+AH16+AH20+AH24+AH28+AH60+AH64+AH93+AH107+AH111+AH118+AH122+AH134+AH126+AH130+AH142</f>
        <v>2426466994</v>
      </c>
      <c r="AI143" s="30">
        <f>IF(ISERROR(AH143/J143),0,AH143/J143)</f>
        <v>0.15103180393993901</v>
      </c>
      <c r="AJ143" s="30">
        <f>IF(ISERROR(AH143/$AH$143),0,AH143/$AH$143)</f>
        <v>1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>
      <c r="J144" s="72"/>
      <c r="R144" s="72"/>
      <c r="S144" s="72"/>
      <c r="T144" s="72"/>
      <c r="V144" s="72"/>
      <c r="W144" s="72"/>
      <c r="X144" s="72"/>
      <c r="Z144" s="72"/>
      <c r="AA144" s="72"/>
      <c r="AB144" s="72"/>
      <c r="AD144" s="72"/>
      <c r="AE144" s="72"/>
      <c r="AF144" s="72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>
      <c r="J145" s="72"/>
      <c r="R145" s="72"/>
      <c r="S145" s="72"/>
      <c r="T145" s="72"/>
      <c r="V145" s="72"/>
      <c r="W145" s="72"/>
      <c r="X145" s="72"/>
      <c r="Z145" s="72"/>
      <c r="AA145" s="72"/>
      <c r="AB145" s="72"/>
      <c r="AD145" s="72"/>
      <c r="AE145" s="72"/>
      <c r="AF145" s="72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>
      <c r="J146" s="72"/>
      <c r="R146" s="72"/>
      <c r="S146" s="72"/>
      <c r="T146" s="72"/>
      <c r="V146" s="72"/>
      <c r="W146" s="72"/>
      <c r="X146" s="72"/>
      <c r="Z146" s="72"/>
      <c r="AA146" s="72"/>
      <c r="AB146" s="72"/>
      <c r="AD146" s="72"/>
      <c r="AE146" s="72"/>
      <c r="AF146" s="72"/>
    </row>
    <row r="147" spans="1:106">
      <c r="J147" s="72"/>
      <c r="R147" s="72"/>
      <c r="S147" s="72"/>
      <c r="T147" s="72"/>
      <c r="V147" s="72"/>
      <c r="W147" s="72"/>
      <c r="X147" s="72"/>
      <c r="Z147" s="72"/>
      <c r="AA147" s="72"/>
      <c r="AB147" s="72"/>
      <c r="AD147" s="72"/>
      <c r="AE147" s="72"/>
      <c r="AF147" s="72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>
      <c r="J148" s="72"/>
      <c r="R148" s="72"/>
      <c r="S148" s="72"/>
      <c r="T148" s="72"/>
      <c r="V148" s="72"/>
      <c r="W148" s="72"/>
      <c r="X148" s="72"/>
      <c r="Z148" s="72"/>
      <c r="AA148" s="72"/>
      <c r="AB148" s="72"/>
      <c r="AD148" s="72"/>
      <c r="AE148" s="72"/>
      <c r="AF148" s="72"/>
    </row>
    <row r="149" spans="1:106">
      <c r="J149" s="72"/>
      <c r="R149" s="72"/>
      <c r="S149" s="72"/>
      <c r="T149" s="72"/>
      <c r="V149" s="72"/>
      <c r="W149" s="72"/>
      <c r="X149" s="72"/>
      <c r="Z149" s="72"/>
      <c r="AA149" s="72"/>
      <c r="AB149" s="72"/>
      <c r="AD149" s="72"/>
      <c r="AE149" s="72"/>
      <c r="AF149" s="72"/>
    </row>
    <row r="150" spans="1:106">
      <c r="J150" s="72"/>
      <c r="R150" s="72"/>
      <c r="S150" s="72"/>
      <c r="T150" s="72"/>
      <c r="V150" s="72"/>
      <c r="W150" s="72"/>
      <c r="X150" s="72"/>
      <c r="Z150" s="72"/>
      <c r="AA150" s="72"/>
      <c r="AB150" s="72"/>
      <c r="AD150" s="72"/>
      <c r="AE150" s="72"/>
      <c r="AF150" s="72"/>
    </row>
    <row r="151" spans="1:106">
      <c r="J151" s="72"/>
      <c r="R151" s="72"/>
      <c r="S151" s="72"/>
      <c r="T151" s="72"/>
      <c r="V151" s="72"/>
      <c r="W151" s="72"/>
      <c r="X151" s="72"/>
      <c r="Z151" s="72"/>
      <c r="AA151" s="72"/>
      <c r="AB151" s="72"/>
      <c r="AD151" s="72"/>
      <c r="AE151" s="72"/>
      <c r="AF151" s="72"/>
    </row>
    <row r="152" spans="1:106">
      <c r="A152" s="2"/>
      <c r="J152" s="72"/>
      <c r="R152" s="72"/>
      <c r="S152" s="72"/>
      <c r="T152" s="72"/>
      <c r="V152" s="72"/>
      <c r="W152" s="72"/>
      <c r="X152" s="72"/>
      <c r="Z152" s="72"/>
      <c r="AA152" s="72"/>
      <c r="AB152" s="72"/>
      <c r="AD152" s="72"/>
      <c r="AE152" s="72"/>
      <c r="AF152" s="72"/>
    </row>
    <row r="153" spans="1:106">
      <c r="A153" s="2"/>
      <c r="J153" s="72"/>
      <c r="R153" s="72"/>
      <c r="S153" s="72"/>
      <c r="T153" s="72"/>
      <c r="V153" s="72"/>
      <c r="W153" s="72"/>
      <c r="X153" s="72"/>
      <c r="Z153" s="72"/>
      <c r="AA153" s="72"/>
      <c r="AB153" s="72"/>
      <c r="AD153" s="72"/>
      <c r="AE153" s="72"/>
      <c r="AF153" s="72"/>
    </row>
    <row r="154" spans="1:106">
      <c r="A154" s="2"/>
      <c r="J154" s="72"/>
      <c r="R154" s="72"/>
      <c r="S154" s="72"/>
      <c r="T154" s="72"/>
      <c r="V154" s="72"/>
      <c r="W154" s="72"/>
      <c r="X154" s="72"/>
      <c r="Z154" s="72"/>
      <c r="AA154" s="72"/>
      <c r="AB154" s="72"/>
      <c r="AD154" s="72"/>
      <c r="AE154" s="72"/>
      <c r="AF154" s="72"/>
    </row>
    <row r="155" spans="1:106">
      <c r="A155" s="2"/>
      <c r="J155" s="72"/>
      <c r="R155" s="72"/>
      <c r="S155" s="72"/>
      <c r="T155" s="72"/>
      <c r="V155" s="72"/>
      <c r="W155" s="72"/>
      <c r="X155" s="72"/>
      <c r="Z155" s="72"/>
      <c r="AA155" s="72"/>
      <c r="AB155" s="72"/>
      <c r="AD155" s="72"/>
      <c r="AE155" s="72"/>
      <c r="AF155" s="72"/>
    </row>
    <row r="156" spans="1:106">
      <c r="A156" s="2"/>
      <c r="J156" s="72"/>
      <c r="R156" s="72"/>
      <c r="S156" s="72"/>
      <c r="T156" s="72"/>
      <c r="V156" s="72"/>
      <c r="W156" s="72"/>
      <c r="X156" s="72"/>
      <c r="Z156" s="72"/>
      <c r="AA156" s="72"/>
      <c r="AB156" s="72"/>
      <c r="AD156" s="72"/>
      <c r="AE156" s="72"/>
      <c r="AF156" s="72"/>
    </row>
    <row r="157" spans="1:106">
      <c r="A157" s="2"/>
      <c r="J157" s="72"/>
      <c r="R157" s="72"/>
      <c r="S157" s="72"/>
      <c r="T157" s="72"/>
      <c r="V157" s="72"/>
      <c r="W157" s="72"/>
      <c r="X157" s="72"/>
      <c r="Z157" s="72"/>
      <c r="AA157" s="72"/>
      <c r="AB157" s="72"/>
      <c r="AD157" s="72"/>
      <c r="AE157" s="72"/>
      <c r="AF157" s="72"/>
    </row>
    <row r="158" spans="1:106">
      <c r="A158" s="2"/>
      <c r="J158" s="72"/>
      <c r="R158" s="72"/>
      <c r="S158" s="72"/>
      <c r="T158" s="72"/>
      <c r="V158" s="72"/>
      <c r="W158" s="72"/>
      <c r="X158" s="72"/>
      <c r="Z158" s="72"/>
      <c r="AA158" s="72"/>
      <c r="AB158" s="72"/>
      <c r="AD158" s="72"/>
      <c r="AE158" s="72"/>
      <c r="AF158" s="72"/>
    </row>
    <row r="159" spans="1:106">
      <c r="A159" s="2"/>
      <c r="J159" s="72"/>
      <c r="R159" s="72"/>
      <c r="S159" s="72"/>
      <c r="T159" s="72"/>
      <c r="V159" s="72"/>
      <c r="W159" s="72"/>
      <c r="X159" s="72"/>
      <c r="Z159" s="72"/>
      <c r="AA159" s="72"/>
      <c r="AB159" s="72"/>
      <c r="AD159" s="72"/>
      <c r="AE159" s="72"/>
      <c r="AF159" s="72"/>
    </row>
    <row r="160" spans="1:106">
      <c r="A160" s="2"/>
      <c r="J160" s="72"/>
      <c r="R160" s="72"/>
      <c r="S160" s="72"/>
      <c r="T160" s="72"/>
      <c r="V160" s="72"/>
      <c r="W160" s="72"/>
      <c r="X160" s="72"/>
      <c r="Z160" s="72"/>
      <c r="AA160" s="72"/>
      <c r="AB160" s="72"/>
      <c r="AD160" s="72"/>
      <c r="AE160" s="72"/>
      <c r="AF160" s="72"/>
    </row>
    <row r="162" spans="5:5">
      <c r="E162" s="76"/>
    </row>
  </sheetData>
  <mergeCells count="81">
    <mergeCell ref="A143:I143"/>
    <mergeCell ref="A131:E131"/>
    <mergeCell ref="A134:I134"/>
    <mergeCell ref="A139:E139"/>
    <mergeCell ref="A142:E142"/>
    <mergeCell ref="F142:I142"/>
    <mergeCell ref="J139:J141"/>
    <mergeCell ref="J131:J133"/>
    <mergeCell ref="A135:E135"/>
    <mergeCell ref="J135:J137"/>
    <mergeCell ref="A138:I138"/>
    <mergeCell ref="A130:I130"/>
    <mergeCell ref="A112:E112"/>
    <mergeCell ref="A118:I118"/>
    <mergeCell ref="A119:E119"/>
    <mergeCell ref="A122:I122"/>
    <mergeCell ref="A123:E123"/>
    <mergeCell ref="A126:I126"/>
    <mergeCell ref="A127:E127"/>
    <mergeCell ref="J112:J117"/>
    <mergeCell ref="J119:J121"/>
    <mergeCell ref="J123:J125"/>
    <mergeCell ref="J127:J129"/>
    <mergeCell ref="A111:I111"/>
    <mergeCell ref="A107:I107"/>
    <mergeCell ref="A108:E108"/>
    <mergeCell ref="J61:J63"/>
    <mergeCell ref="J65:J92"/>
    <mergeCell ref="J94:J106"/>
    <mergeCell ref="J108:J110"/>
    <mergeCell ref="A61:E61"/>
    <mergeCell ref="A64:I64"/>
    <mergeCell ref="A65:E65"/>
    <mergeCell ref="A93:I93"/>
    <mergeCell ref="A94:E94"/>
    <mergeCell ref="A16:I16"/>
    <mergeCell ref="A60:I60"/>
    <mergeCell ref="A17:E17"/>
    <mergeCell ref="A20:I20"/>
    <mergeCell ref="A21:E21"/>
    <mergeCell ref="A24:I24"/>
    <mergeCell ref="A25:E25"/>
    <mergeCell ref="A28:I28"/>
    <mergeCell ref="A29:E29"/>
    <mergeCell ref="A8:E8"/>
    <mergeCell ref="A12:I12"/>
    <mergeCell ref="A13:E13"/>
    <mergeCell ref="J8:J11"/>
    <mergeCell ref="J13:J15"/>
    <mergeCell ref="M6:O6"/>
    <mergeCell ref="J17:J19"/>
    <mergeCell ref="J21:J23"/>
    <mergeCell ref="J25:J27"/>
    <mergeCell ref="J29:J59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132:N133 M128:N129 R128:T129 AD128:AF129 Z128:AB129 V128:X129 M120:N121 R120:T121 AD120:AF121 Z120:AB121 V120:X121 M109 R109:T110 Z109:AB110 AD109:AF110 V109:X110 M110:N110 M30:N59 R30:T59 AD30:AF59 Z30:AB59 V30:X59 R22:T23 AD22:AF23 Z22:AB23 V22:X23 M22:N23 R14:T15 Z14:AB15 AD14:AF15 V14:X15 M14:N15 Z9:AB11 AD9:AF11 R9:T11 V9:X11 M9:N11 M18:N19 V18:X19 Z18:AB19 AD18:AF19 R18:T19 AD26:AF27 V26:X27 Z26:AB27 M26:M27 R26:T27 V62:X63 Z62:AB63 AD62:AF63 R62:T63 M62:N63 M106:N106 AD95:AF106 V95:X106 M66:N92 R95:T106 M95:M105 V113:X117 Z113:AB117 AD113:AF117 R113:T117 M113:N117 V124:X125 Z124:AB125 AD124:AF125 R124:T125 M124:N125 V132:X133 Z132:AB133 AD132:AF133 R132:T133 M140:M141 V140:X141 Z140:AB141 AD140:AF141 R140:R141 T140:T141 V66:X92 Z66:AB92 AD66:AF92 R66:T92 Z95:AA106 AB101:AB106 M136:N137 R136:T137 AD136:AF137 Z136:AB137 V136:X137" xr:uid="{00000000-0002-0000-0E00-000000000000}">
      <formula1>-100000000</formula1>
      <formula2>10000000000</formula2>
    </dataValidation>
    <dataValidation type="textLength" operator="lessThanOrEqual" allowBlank="1" showInputMessage="1" showErrorMessage="1" sqref="K132:K133 K128:K129 K120:K121 K109 K30:K59 K22:K23 K14:K15 K9:K11 K18:K19 K26:K27 K62:K63 K95:K106 K113:K117 K124:K125 K141 K66:K92 AB95:AB100 K136:K137" xr:uid="{00000000-0002-0000-0E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132:Q133 P128:Q129 L128:L129 E113:G117 C128:C129 P120:Q121 L120:L121 E120:G121 C120:C121 L110 C110 E109:G110 N109 P109:Q110 E30:G59 P30:Q59 L30:L59 E9:G11 P22:Q23 L22:L23 E22:G23 C22:C23 P14:Q15 L14:L15 E14:G15 C14:C15 C9:C11 L9:L11 P9:Q11 E140:G141 C18:C19 E18:G19 L18:L19 P18:Q19 P26:Q27 E26:G27 N26:N27 C62:C63 E62:G63 L62:L63 P62:Q63 P66:Q92 L106 C106 N95:N105 P95:Q106 E95:G106 C113:C117 L113:L117 Q113:Q117 C124:C125 E124:G125 L124:L125 P124:Q125 C132:C133 E132:G133 L132:L133 N140:N141 P140:Q141 C30:C59 C66:C92 E66:G92 L66:L92 E128:G129 P136:Q137 L136:L137 C136:C137 E136:G137" xr:uid="{00000000-0002-0000-0E00-000002000000}">
      <formula1>255</formula1>
    </dataValidation>
    <dataValidation allowBlank="1" showInputMessage="1" showErrorMessage="1" errorTitle="Sólo números" error="Sólo ingresar números sin letras_x000a_" sqref="O131:O133 O127:O129 O119:O121 O108:O110 O29:O59 O21:O23 O13:O15 O8:O11 O17:O19 O25:O27 O61:O63 O94:O106 O112:O117 P113:P117 O123:O125 O139:O141 O65:O92 O135:O137" xr:uid="{00000000-0002-0000-0E00-000003000000}"/>
    <dataValidation type="date" errorStyle="information" operator="greaterThan" allowBlank="1" showInputMessage="1" showErrorMessage="1" errorTitle="SÓLO FECHAS" error="Las fechas corresponden al presupuesto 2014" sqref="H132:I133 H128:I129 H120:I121 H110:I110 H30:I59 H22:I23 H14:I15 H11:I11 H18:I19 H62:I63 H106:I106 H113:I117 H124:I125 H66:I92 H136:I137" xr:uid="{00000000-0002-0000-0E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32:D133 D128:D129 D120:D121 D110 D30:D59 D124:D125 D22:D23 D14:D15 D9:D11 D18:D19 D62:D63 D106 D113:D117 D66:D92 D136:D137" xr:uid="{00000000-0002-0000-0E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E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E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2"/>
  <sheetViews>
    <sheetView topLeftCell="A15" zoomScaleNormal="100" workbookViewId="0" xr3:uid="{D624DF06-3800-545C-AC8D-BADC89115800}">
      <selection activeCell="A24" sqref="A24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'24-03-335 Ind. Habitabilidad'!A5:U5</f>
        <v>24-03-335 "Programa de Habitabilidad Chile Solidario"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+'24-03-335 Ind. Habitabilidad'!J12</f>
        <v>268430000</v>
      </c>
      <c r="C8" s="55">
        <f>+'24-03-335 Ind. Habitabilidad'!K12</f>
        <v>134215000</v>
      </c>
      <c r="D8" s="55">
        <f>+'24-03-335 Ind. Habitabilidad'!M12</f>
        <v>0</v>
      </c>
      <c r="E8" s="55">
        <f>+'24-03-335 Ind. Habitabilidad'!N12</f>
        <v>0</v>
      </c>
      <c r="F8" s="55">
        <f>+'24-03-335 Ind. Habitabilidad'!O12</f>
        <v>0</v>
      </c>
      <c r="G8" s="55">
        <f>+'24-03-335 Ind. Habitabilidad'!R12</f>
        <v>0</v>
      </c>
      <c r="H8" s="55">
        <f>+'24-03-335 Ind. Habitabilidad'!S12</f>
        <v>0</v>
      </c>
      <c r="I8" s="55">
        <f>+'24-03-335 Ind. Habitabilidad'!T12</f>
        <v>0</v>
      </c>
      <c r="J8" s="55">
        <f>+'24-03-335 Ind. Habitabilidad'!U12</f>
        <v>0</v>
      </c>
      <c r="K8" s="55">
        <f>+'24-03-335 Ind. Habitabilidad'!V12</f>
        <v>0</v>
      </c>
      <c r="L8" s="55">
        <f>+'24-03-335 Ind. Habitabilidad'!W12</f>
        <v>0</v>
      </c>
      <c r="M8" s="55">
        <f>+'24-03-335 Ind. Habitabilidad'!X12</f>
        <v>0</v>
      </c>
      <c r="N8" s="55">
        <f>+'24-03-335 Ind. Habitabilidad'!Y12</f>
        <v>0</v>
      </c>
      <c r="O8" s="55">
        <f>+'24-03-335 Ind. Habitabilidad'!Z12</f>
        <v>0</v>
      </c>
      <c r="P8" s="55">
        <f>+'24-03-335 Ind. Habitabilidad'!AA12</f>
        <v>0</v>
      </c>
      <c r="Q8" s="55">
        <f>+'24-03-335 Ind. Habitabilidad'!AB12</f>
        <v>64300000</v>
      </c>
      <c r="R8" s="55">
        <f>+'24-03-335 Ind. Habitabilidad'!AC12</f>
        <v>64300000</v>
      </c>
      <c r="S8" s="55">
        <f>+'24-03-335 Ind. Habitabilidad'!AD12</f>
        <v>0</v>
      </c>
      <c r="T8" s="55">
        <f>+'24-03-335 Ind. Habitabilidad'!AE12</f>
        <v>0</v>
      </c>
      <c r="U8" s="55">
        <f>+'24-03-335 Ind. Habitabilidad'!AF12</f>
        <v>0</v>
      </c>
      <c r="V8" s="55">
        <f>+'24-03-335 Ind. Habitabilidad'!AG12</f>
        <v>0</v>
      </c>
      <c r="W8" s="55">
        <f>+'24-03-335 Ind. Habitabilidad'!AH12</f>
        <v>64300000</v>
      </c>
      <c r="X8" s="78">
        <f>+'24-03-335 Ind. Habitabilidad'!AI12</f>
        <v>0.23954103490667958</v>
      </c>
      <c r="Y8" s="78">
        <f>+'24-03-335 Ind. Habitabilidad'!AJ12</f>
        <v>2.6499433191960409E-2</v>
      </c>
    </row>
    <row r="9" spans="1:25" ht="24.75" customHeight="1">
      <c r="A9" s="77" t="s">
        <v>48</v>
      </c>
      <c r="B9" s="55">
        <f>+'24-03-335 Ind. Habitabilidad'!J16</f>
        <v>46000000</v>
      </c>
      <c r="C9" s="55">
        <f>+'24-03-335 Ind. Habitabilidad'!K16</f>
        <v>32150000</v>
      </c>
      <c r="D9" s="55">
        <f>+'24-03-335 Ind. Habitabilidad'!M16</f>
        <v>0</v>
      </c>
      <c r="E9" s="55">
        <f>+'24-03-335 Ind. Habitabilidad'!N16</f>
        <v>0</v>
      </c>
      <c r="F9" s="55">
        <f>+'24-03-335 Ind. Habitabilidad'!O16</f>
        <v>0</v>
      </c>
      <c r="G9" s="55">
        <f>+'24-03-335 Ind. Habitabilidad'!R16</f>
        <v>0</v>
      </c>
      <c r="H9" s="55">
        <f>+'24-03-335 Ind. Habitabilidad'!S16</f>
        <v>0</v>
      </c>
      <c r="I9" s="55">
        <f>+'24-03-335 Ind. Habitabilidad'!T16</f>
        <v>0</v>
      </c>
      <c r="J9" s="55">
        <f>+'24-03-335 Ind. Habitabilidad'!U16</f>
        <v>0</v>
      </c>
      <c r="K9" s="55">
        <f>+'24-03-335 Ind. Habitabilidad'!V16</f>
        <v>0</v>
      </c>
      <c r="L9" s="55">
        <f>+'24-03-335 Ind. Habitabilidad'!W16</f>
        <v>0</v>
      </c>
      <c r="M9" s="55">
        <f>+'24-03-335 Ind. Habitabilidad'!X16</f>
        <v>0</v>
      </c>
      <c r="N9" s="55">
        <f>+'24-03-335 Ind. Habitabilidad'!Y16</f>
        <v>0</v>
      </c>
      <c r="O9" s="55">
        <f>+'24-03-335 Ind. Habitabilidad'!Z16</f>
        <v>0</v>
      </c>
      <c r="P9" s="55">
        <f>+'24-03-335 Ind. Habitabilidad'!AA16</f>
        <v>0</v>
      </c>
      <c r="Q9" s="55">
        <f>+'24-03-335 Ind. Habitabilidad'!AB16</f>
        <v>0</v>
      </c>
      <c r="R9" s="55">
        <f>+'24-03-335 Ind. Habitabilidad'!AC16</f>
        <v>0</v>
      </c>
      <c r="S9" s="55">
        <f>+'24-03-335 Ind. Habitabilidad'!AD16</f>
        <v>0</v>
      </c>
      <c r="T9" s="55">
        <f>+'24-03-335 Ind. Habitabilidad'!AE16</f>
        <v>0</v>
      </c>
      <c r="U9" s="55">
        <f>+'24-03-335 Ind. Habitabilidad'!AF16</f>
        <v>0</v>
      </c>
      <c r="V9" s="55">
        <f>+'24-03-335 Ind. Habitabilidad'!AG16</f>
        <v>0</v>
      </c>
      <c r="W9" s="55">
        <f>+'24-03-335 Ind. Habitabilidad'!AH16</f>
        <v>0</v>
      </c>
      <c r="X9" s="78">
        <f>+'24-03-335 Ind. Habitabilidad'!AI16</f>
        <v>0</v>
      </c>
      <c r="Y9" s="78">
        <f>+'24-03-335 Ind. Habitabilidad'!AJ16</f>
        <v>0</v>
      </c>
    </row>
    <row r="10" spans="1:25" ht="24.75" customHeight="1">
      <c r="A10" s="77" t="s">
        <v>50</v>
      </c>
      <c r="B10" s="55">
        <f>+'24-03-335 Ind. Habitabilidad'!J20</f>
        <v>351017000</v>
      </c>
      <c r="C10" s="55">
        <f>+'24-03-335 Ind. Habitabilidad'!K20</f>
        <v>0</v>
      </c>
      <c r="D10" s="55">
        <f>+'24-03-335 Ind. Habitabilidad'!M20</f>
        <v>0</v>
      </c>
      <c r="E10" s="55">
        <f>+'24-03-335 Ind. Habitabilidad'!N20</f>
        <v>0</v>
      </c>
      <c r="F10" s="55">
        <f>+'24-03-335 Ind. Habitabilidad'!O20</f>
        <v>0</v>
      </c>
      <c r="G10" s="55">
        <f>+'24-03-335 Ind. Habitabilidad'!R20</f>
        <v>0</v>
      </c>
      <c r="H10" s="55">
        <f>+'24-03-335 Ind. Habitabilidad'!S20</f>
        <v>0</v>
      </c>
      <c r="I10" s="55">
        <f>+'24-03-335 Ind. Habitabilidad'!T20</f>
        <v>0</v>
      </c>
      <c r="J10" s="55">
        <f>+'24-03-335 Ind. Habitabilidad'!U20</f>
        <v>0</v>
      </c>
      <c r="K10" s="55">
        <f>+'24-03-335 Ind. Habitabilidad'!V20</f>
        <v>0</v>
      </c>
      <c r="L10" s="55">
        <f>+'24-03-335 Ind. Habitabilidad'!W20</f>
        <v>0</v>
      </c>
      <c r="M10" s="55">
        <f>+'24-03-335 Ind. Habitabilidad'!X20</f>
        <v>0</v>
      </c>
      <c r="N10" s="55">
        <f>+'24-03-335 Ind. Habitabilidad'!Y20</f>
        <v>0</v>
      </c>
      <c r="O10" s="55">
        <f>+'24-03-335 Ind. Habitabilidad'!Z20</f>
        <v>0</v>
      </c>
      <c r="P10" s="55">
        <f>+'24-03-335 Ind. Habitabilidad'!AA20</f>
        <v>0</v>
      </c>
      <c r="Q10" s="55">
        <f>+'24-03-335 Ind. Habitabilidad'!AB20</f>
        <v>0</v>
      </c>
      <c r="R10" s="55">
        <f>+'24-03-335 Ind. Habitabilidad'!AC20</f>
        <v>0</v>
      </c>
      <c r="S10" s="55">
        <f>+'24-03-335 Ind. Habitabilidad'!AD20</f>
        <v>0</v>
      </c>
      <c r="T10" s="55">
        <f>+'24-03-335 Ind. Habitabilidad'!AE20</f>
        <v>0</v>
      </c>
      <c r="U10" s="55">
        <f>+'24-03-335 Ind. Habitabilidad'!AF20</f>
        <v>0</v>
      </c>
      <c r="V10" s="55">
        <f>+'24-03-335 Ind. Habitabilidad'!AG20</f>
        <v>0</v>
      </c>
      <c r="W10" s="55">
        <f>+'24-03-335 Ind. Habitabilidad'!AH20</f>
        <v>0</v>
      </c>
      <c r="X10" s="78">
        <f>+'24-03-335 Ind. Habitabilidad'!AI20</f>
        <v>0</v>
      </c>
      <c r="Y10" s="78">
        <f>+'24-03-335 Ind. Habitabilidad'!AJ20</f>
        <v>0</v>
      </c>
    </row>
    <row r="11" spans="1:25" ht="24.75" customHeight="1">
      <c r="A11" s="77" t="s">
        <v>52</v>
      </c>
      <c r="B11" s="55">
        <f>+'24-03-335 Ind. Habitabilidad'!J24</f>
        <v>584892000</v>
      </c>
      <c r="C11" s="55">
        <f>+'24-03-335 Ind. Habitabilidad'!K24</f>
        <v>0</v>
      </c>
      <c r="D11" s="55">
        <f>+'24-03-335 Ind. Habitabilidad'!M24</f>
        <v>0</v>
      </c>
      <c r="E11" s="55">
        <f>+'24-03-335 Ind. Habitabilidad'!N24</f>
        <v>0</v>
      </c>
      <c r="F11" s="55">
        <f>+'24-03-335 Ind. Habitabilidad'!O24</f>
        <v>0</v>
      </c>
      <c r="G11" s="55">
        <f>+'24-03-335 Ind. Habitabilidad'!R24</f>
        <v>0</v>
      </c>
      <c r="H11" s="55">
        <f>+'24-03-335 Ind. Habitabilidad'!S24</f>
        <v>0</v>
      </c>
      <c r="I11" s="55">
        <f>+'24-03-335 Ind. Habitabilidad'!T24</f>
        <v>0</v>
      </c>
      <c r="J11" s="55">
        <f>+'24-03-335 Ind. Habitabilidad'!U24</f>
        <v>0</v>
      </c>
      <c r="K11" s="55">
        <f>+'24-03-335 Ind. Habitabilidad'!V24</f>
        <v>0</v>
      </c>
      <c r="L11" s="55">
        <f>+'24-03-335 Ind. Habitabilidad'!W24</f>
        <v>0</v>
      </c>
      <c r="M11" s="55">
        <f>+'24-03-335 Ind. Habitabilidad'!X24</f>
        <v>0</v>
      </c>
      <c r="N11" s="55">
        <f>+'24-03-335 Ind. Habitabilidad'!Y24</f>
        <v>0</v>
      </c>
      <c r="O11" s="55">
        <f>+'24-03-335 Ind. Habitabilidad'!Z24</f>
        <v>0</v>
      </c>
      <c r="P11" s="55">
        <f>+'24-03-335 Ind. Habitabilidad'!AA24</f>
        <v>0</v>
      </c>
      <c r="Q11" s="55">
        <f>+'24-03-335 Ind. Habitabilidad'!AB24</f>
        <v>0</v>
      </c>
      <c r="R11" s="55">
        <f>+'24-03-335 Ind. Habitabilidad'!AC24</f>
        <v>0</v>
      </c>
      <c r="S11" s="55">
        <f>+'24-03-335 Ind. Habitabilidad'!AD24</f>
        <v>0</v>
      </c>
      <c r="T11" s="55">
        <f>+'24-03-335 Ind. Habitabilidad'!AE24</f>
        <v>0</v>
      </c>
      <c r="U11" s="55">
        <f>+'24-03-335 Ind. Habitabilidad'!AF24</f>
        <v>0</v>
      </c>
      <c r="V11" s="55">
        <f>+'24-03-335 Ind. Habitabilidad'!AG24</f>
        <v>0</v>
      </c>
      <c r="W11" s="55">
        <f>+'24-03-335 Ind. Habitabilidad'!AH24</f>
        <v>0</v>
      </c>
      <c r="X11" s="78">
        <f>+'24-03-335 Ind. Habitabilidad'!AI24</f>
        <v>0</v>
      </c>
      <c r="Y11" s="78">
        <f>+'24-03-335 Ind. Habitabilidad'!AJ24</f>
        <v>0</v>
      </c>
    </row>
    <row r="12" spans="1:25" ht="24.75" customHeight="1">
      <c r="A12" s="77" t="s">
        <v>54</v>
      </c>
      <c r="B12" s="55">
        <f>+'24-03-335 Ind. Habitabilidad'!J28</f>
        <v>1432850000</v>
      </c>
      <c r="C12" s="55">
        <f>+'24-03-335 Ind. Habitabilidad'!K28</f>
        <v>0</v>
      </c>
      <c r="D12" s="55">
        <f>+'24-03-335 Ind. Habitabilidad'!M28</f>
        <v>0</v>
      </c>
      <c r="E12" s="55">
        <f>+'24-03-335 Ind. Habitabilidad'!N28</f>
        <v>0</v>
      </c>
      <c r="F12" s="55">
        <f>+'24-03-335 Ind. Habitabilidad'!O28</f>
        <v>0</v>
      </c>
      <c r="G12" s="55">
        <f>+'24-03-335 Ind. Habitabilidad'!R28</f>
        <v>0</v>
      </c>
      <c r="H12" s="55">
        <f>+'24-03-335 Ind. Habitabilidad'!S28</f>
        <v>0</v>
      </c>
      <c r="I12" s="55">
        <f>+'24-03-335 Ind. Habitabilidad'!T28</f>
        <v>0</v>
      </c>
      <c r="J12" s="55">
        <f>+'24-03-335 Ind. Habitabilidad'!U28</f>
        <v>0</v>
      </c>
      <c r="K12" s="55">
        <f>+'24-03-335 Ind. Habitabilidad'!V28</f>
        <v>0</v>
      </c>
      <c r="L12" s="55">
        <f>+'24-03-335 Ind. Habitabilidad'!W28</f>
        <v>0</v>
      </c>
      <c r="M12" s="55">
        <f>+'24-03-335 Ind. Habitabilidad'!X28</f>
        <v>0</v>
      </c>
      <c r="N12" s="55">
        <f>+'24-03-335 Ind. Habitabilidad'!Y28</f>
        <v>0</v>
      </c>
      <c r="O12" s="55">
        <f>+'24-03-335 Ind. Habitabilidad'!Z28</f>
        <v>0</v>
      </c>
      <c r="P12" s="55">
        <f>+'24-03-335 Ind. Habitabilidad'!AA28</f>
        <v>0</v>
      </c>
      <c r="Q12" s="55">
        <f>+'24-03-335 Ind. Habitabilidad'!AB28</f>
        <v>0</v>
      </c>
      <c r="R12" s="55">
        <f>+'24-03-335 Ind. Habitabilidad'!AC28</f>
        <v>0</v>
      </c>
      <c r="S12" s="55">
        <f>+'24-03-335 Ind. Habitabilidad'!AD28</f>
        <v>0</v>
      </c>
      <c r="T12" s="55">
        <f>+'24-03-335 Ind. Habitabilidad'!AE28</f>
        <v>0</v>
      </c>
      <c r="U12" s="55">
        <f>+'24-03-335 Ind. Habitabilidad'!AF28</f>
        <v>0</v>
      </c>
      <c r="V12" s="55">
        <f>+'24-03-335 Ind. Habitabilidad'!AG28</f>
        <v>0</v>
      </c>
      <c r="W12" s="55">
        <f>+'24-03-335 Ind. Habitabilidad'!AH28</f>
        <v>0</v>
      </c>
      <c r="X12" s="78">
        <f>+'24-03-335 Ind. Habitabilidad'!AI28</f>
        <v>0</v>
      </c>
      <c r="Y12" s="78">
        <f>+'24-03-335 Ind. Habitabilidad'!AJ28</f>
        <v>0</v>
      </c>
    </row>
    <row r="13" spans="1:25" ht="24.75" customHeight="1">
      <c r="A13" s="77" t="s">
        <v>56</v>
      </c>
      <c r="B13" s="55">
        <f>+'24-03-335 Ind. Habitabilidad'!J60</f>
        <v>1407242746</v>
      </c>
      <c r="C13" s="55">
        <f>+'24-03-335 Ind. Habitabilidad'!K60</f>
        <v>1310792746</v>
      </c>
      <c r="D13" s="55">
        <f>+'24-03-335 Ind. Habitabilidad'!M60</f>
        <v>0</v>
      </c>
      <c r="E13" s="55">
        <f>+'24-03-335 Ind. Habitabilidad'!N60</f>
        <v>0</v>
      </c>
      <c r="F13" s="55">
        <f>+'24-03-335 Ind. Habitabilidad'!O60</f>
        <v>0</v>
      </c>
      <c r="G13" s="55">
        <f>+'24-03-335 Ind. Habitabilidad'!R60</f>
        <v>0</v>
      </c>
      <c r="H13" s="55">
        <f>+'24-03-335 Ind. Habitabilidad'!S60</f>
        <v>0</v>
      </c>
      <c r="I13" s="55">
        <f>+'24-03-335 Ind. Habitabilidad'!T60</f>
        <v>0</v>
      </c>
      <c r="J13" s="55">
        <f>+'24-03-335 Ind. Habitabilidad'!U60</f>
        <v>0</v>
      </c>
      <c r="K13" s="55">
        <f>+'24-03-335 Ind. Habitabilidad'!V60</f>
        <v>0</v>
      </c>
      <c r="L13" s="55">
        <f>+'24-03-335 Ind. Habitabilidad'!W60</f>
        <v>0</v>
      </c>
      <c r="M13" s="55">
        <f>+'24-03-335 Ind. Habitabilidad'!X60</f>
        <v>0</v>
      </c>
      <c r="N13" s="55">
        <f>+'24-03-335 Ind. Habitabilidad'!Y60</f>
        <v>0</v>
      </c>
      <c r="O13" s="55">
        <f>+'24-03-335 Ind. Habitabilidad'!Z60</f>
        <v>0</v>
      </c>
      <c r="P13" s="55">
        <f>+'24-03-335 Ind. Habitabilidad'!AA60</f>
        <v>0</v>
      </c>
      <c r="Q13" s="55">
        <f>+'24-03-335 Ind. Habitabilidad'!AB60</f>
        <v>0</v>
      </c>
      <c r="R13" s="55">
        <f>+'24-03-335 Ind. Habitabilidad'!AC60</f>
        <v>0</v>
      </c>
      <c r="S13" s="55">
        <f>+'24-03-335 Ind. Habitabilidad'!AD60</f>
        <v>0</v>
      </c>
      <c r="T13" s="55">
        <f>+'24-03-335 Ind. Habitabilidad'!AE60</f>
        <v>0</v>
      </c>
      <c r="U13" s="55">
        <f>+'24-03-335 Ind. Habitabilidad'!AF60</f>
        <v>0</v>
      </c>
      <c r="V13" s="55">
        <f>+'24-03-335 Ind. Habitabilidad'!AG60</f>
        <v>0</v>
      </c>
      <c r="W13" s="55">
        <f>+'24-03-335 Ind. Habitabilidad'!AH60</f>
        <v>0</v>
      </c>
      <c r="X13" s="78">
        <f>+'24-03-335 Ind. Habitabilidad'!AI60</f>
        <v>0</v>
      </c>
      <c r="Y13" s="78">
        <f>+'24-03-335 Ind. Habitabilidad'!AJ60</f>
        <v>0</v>
      </c>
    </row>
    <row r="14" spans="1:25" ht="24.75" customHeight="1">
      <c r="A14" s="77" t="s">
        <v>58</v>
      </c>
      <c r="B14" s="55">
        <f>+'24-03-335 Ind. Habitabilidad'!J64</f>
        <v>1208993000</v>
      </c>
      <c r="C14" s="55">
        <f>+'24-03-335 Ind. Habitabilidad'!K64</f>
        <v>0</v>
      </c>
      <c r="D14" s="55">
        <f>+'24-03-335 Ind. Habitabilidad'!M64</f>
        <v>0</v>
      </c>
      <c r="E14" s="55">
        <f>+'24-03-335 Ind. Habitabilidad'!N64</f>
        <v>0</v>
      </c>
      <c r="F14" s="55">
        <f>+'24-03-335 Ind. Habitabilidad'!O64</f>
        <v>0</v>
      </c>
      <c r="G14" s="55">
        <f>+'24-03-335 Ind. Habitabilidad'!R64</f>
        <v>0</v>
      </c>
      <c r="H14" s="55">
        <f>+'24-03-335 Ind. Habitabilidad'!S64</f>
        <v>0</v>
      </c>
      <c r="I14" s="55">
        <f>+'24-03-335 Ind. Habitabilidad'!T64</f>
        <v>0</v>
      </c>
      <c r="J14" s="55">
        <f>+'24-03-335 Ind. Habitabilidad'!U64</f>
        <v>0</v>
      </c>
      <c r="K14" s="55">
        <f>+'24-03-335 Ind. Habitabilidad'!V64</f>
        <v>0</v>
      </c>
      <c r="L14" s="55">
        <f>+'24-03-335 Ind. Habitabilidad'!W64</f>
        <v>0</v>
      </c>
      <c r="M14" s="55">
        <f>+'24-03-335 Ind. Habitabilidad'!X64</f>
        <v>0</v>
      </c>
      <c r="N14" s="55">
        <f>+'24-03-335 Ind. Habitabilidad'!Y64</f>
        <v>0</v>
      </c>
      <c r="O14" s="55">
        <f>+'24-03-335 Ind. Habitabilidad'!Z64</f>
        <v>0</v>
      </c>
      <c r="P14" s="55">
        <f>+'24-03-335 Ind. Habitabilidad'!AA64</f>
        <v>0</v>
      </c>
      <c r="Q14" s="55">
        <f>+'24-03-335 Ind. Habitabilidad'!AB64</f>
        <v>0</v>
      </c>
      <c r="R14" s="55">
        <f>+'24-03-335 Ind. Habitabilidad'!AC64</f>
        <v>0</v>
      </c>
      <c r="S14" s="55">
        <f>+'24-03-335 Ind. Habitabilidad'!AD64</f>
        <v>0</v>
      </c>
      <c r="T14" s="55">
        <f>+'24-03-335 Ind. Habitabilidad'!AE64</f>
        <v>0</v>
      </c>
      <c r="U14" s="55">
        <f>+'24-03-335 Ind. Habitabilidad'!AF64</f>
        <v>0</v>
      </c>
      <c r="V14" s="55">
        <f>+'24-03-335 Ind. Habitabilidad'!AG64</f>
        <v>0</v>
      </c>
      <c r="W14" s="55">
        <f>+'24-03-335 Ind. Habitabilidad'!AH64</f>
        <v>0</v>
      </c>
      <c r="X14" s="78">
        <f>+'24-03-335 Ind. Habitabilidad'!AI64</f>
        <v>0</v>
      </c>
      <c r="Y14" s="78">
        <f>+'24-03-335 Ind. Habitabilidad'!AJ64</f>
        <v>0</v>
      </c>
    </row>
    <row r="15" spans="1:25" ht="24.75" customHeight="1">
      <c r="A15" s="77" t="s">
        <v>60</v>
      </c>
      <c r="B15" s="55">
        <f>+'24-03-335 Ind. Habitabilidad'!J93</f>
        <v>1698109000</v>
      </c>
      <c r="C15" s="55">
        <f>+'24-03-335 Ind. Habitabilidad'!K93</f>
        <v>1406200000</v>
      </c>
      <c r="D15" s="55">
        <f>+'24-03-335 Ind. Habitabilidad'!M93</f>
        <v>0</v>
      </c>
      <c r="E15" s="55">
        <f>+'24-03-335 Ind. Habitabilidad'!N93</f>
        <v>0</v>
      </c>
      <c r="F15" s="55">
        <f>+'24-03-335 Ind. Habitabilidad'!O93</f>
        <v>0</v>
      </c>
      <c r="G15" s="55">
        <f>+'24-03-335 Ind. Habitabilidad'!R93</f>
        <v>0</v>
      </c>
      <c r="H15" s="55">
        <f>+'24-03-335 Ind. Habitabilidad'!S93</f>
        <v>0</v>
      </c>
      <c r="I15" s="55">
        <f>+'24-03-335 Ind. Habitabilidad'!T93</f>
        <v>0</v>
      </c>
      <c r="J15" s="55">
        <f>+'24-03-335 Ind. Habitabilidad'!U93</f>
        <v>0</v>
      </c>
      <c r="K15" s="55">
        <f>+'24-03-335 Ind. Habitabilidad'!V93</f>
        <v>0</v>
      </c>
      <c r="L15" s="55">
        <f>+'24-03-335 Ind. Habitabilidad'!W93</f>
        <v>0</v>
      </c>
      <c r="M15" s="55">
        <f>+'24-03-335 Ind. Habitabilidad'!X93</f>
        <v>0</v>
      </c>
      <c r="N15" s="55">
        <f>+'24-03-335 Ind. Habitabilidad'!Y93</f>
        <v>0</v>
      </c>
      <c r="O15" s="55">
        <f>+'24-03-335 Ind. Habitabilidad'!Z93</f>
        <v>0</v>
      </c>
      <c r="P15" s="55">
        <f>+'24-03-335 Ind. Habitabilidad'!AA93</f>
        <v>0</v>
      </c>
      <c r="Q15" s="55">
        <f>+'24-03-335 Ind. Habitabilidad'!AB93</f>
        <v>0</v>
      </c>
      <c r="R15" s="55">
        <f>+'24-03-335 Ind. Habitabilidad'!AC93</f>
        <v>0</v>
      </c>
      <c r="S15" s="55">
        <f>+'24-03-335 Ind. Habitabilidad'!AD93</f>
        <v>0</v>
      </c>
      <c r="T15" s="55">
        <f>+'24-03-335 Ind. Habitabilidad'!AE93</f>
        <v>0</v>
      </c>
      <c r="U15" s="55">
        <f>+'24-03-335 Ind. Habitabilidad'!AF93</f>
        <v>0</v>
      </c>
      <c r="V15" s="55">
        <f>+'24-03-335 Ind. Habitabilidad'!AG93</f>
        <v>0</v>
      </c>
      <c r="W15" s="55">
        <f>+'24-03-335 Ind. Habitabilidad'!AH93</f>
        <v>0</v>
      </c>
      <c r="X15" s="78">
        <f>+'24-03-335 Ind. Habitabilidad'!AI93</f>
        <v>0</v>
      </c>
      <c r="Y15" s="78">
        <f>+'24-03-335 Ind. Habitabilidad'!AJ93</f>
        <v>0</v>
      </c>
    </row>
    <row r="16" spans="1:25" ht="24.75" customHeight="1">
      <c r="A16" s="77" t="s">
        <v>62</v>
      </c>
      <c r="B16" s="55">
        <f>+'24-03-335 Ind. Habitabilidad'!J107</f>
        <v>1818579000</v>
      </c>
      <c r="C16" s="55">
        <f>+'24-03-335 Ind. Habitabilidad'!K107</f>
        <v>343184000</v>
      </c>
      <c r="D16" s="55">
        <f>+'24-03-335 Ind. Habitabilidad'!M107</f>
        <v>0</v>
      </c>
      <c r="E16" s="55">
        <f>+'24-03-335 Ind. Habitabilidad'!N107</f>
        <v>0</v>
      </c>
      <c r="F16" s="55">
        <f>+'24-03-335 Ind. Habitabilidad'!O107</f>
        <v>0</v>
      </c>
      <c r="G16" s="55">
        <f>+'24-03-335 Ind. Habitabilidad'!R107</f>
        <v>0</v>
      </c>
      <c r="H16" s="55">
        <f>+'24-03-335 Ind. Habitabilidad'!S107</f>
        <v>0</v>
      </c>
      <c r="I16" s="55">
        <f>+'24-03-335 Ind. Habitabilidad'!T107</f>
        <v>0</v>
      </c>
      <c r="J16" s="55">
        <f>+'24-03-335 Ind. Habitabilidad'!U107</f>
        <v>0</v>
      </c>
      <c r="K16" s="55">
        <f>+'24-03-335 Ind. Habitabilidad'!V107</f>
        <v>0</v>
      </c>
      <c r="L16" s="55">
        <f>+'24-03-335 Ind. Habitabilidad'!W107</f>
        <v>0</v>
      </c>
      <c r="M16" s="55">
        <f>+'24-03-335 Ind. Habitabilidad'!X107</f>
        <v>0</v>
      </c>
      <c r="N16" s="55">
        <f>+'24-03-335 Ind. Habitabilidad'!Y107</f>
        <v>0</v>
      </c>
      <c r="O16" s="55">
        <f>+'24-03-335 Ind. Habitabilidad'!Z107</f>
        <v>0</v>
      </c>
      <c r="P16" s="55">
        <f>+'24-03-335 Ind. Habitabilidad'!AA107</f>
        <v>0</v>
      </c>
      <c r="Q16" s="55">
        <f>+'24-03-335 Ind. Habitabilidad'!AB107</f>
        <v>343184000</v>
      </c>
      <c r="R16" s="55">
        <f>+'24-03-335 Ind. Habitabilidad'!AC107</f>
        <v>343184000</v>
      </c>
      <c r="S16" s="55">
        <f>+'24-03-335 Ind. Habitabilidad'!AD107</f>
        <v>0</v>
      </c>
      <c r="T16" s="55">
        <f>+'24-03-335 Ind. Habitabilidad'!AE107</f>
        <v>0</v>
      </c>
      <c r="U16" s="55">
        <f>+'24-03-335 Ind. Habitabilidad'!AF107</f>
        <v>0</v>
      </c>
      <c r="V16" s="55">
        <f>+'24-03-335 Ind. Habitabilidad'!AG107</f>
        <v>0</v>
      </c>
      <c r="W16" s="55">
        <f>+'24-03-335 Ind. Habitabilidad'!AH107</f>
        <v>343184000</v>
      </c>
      <c r="X16" s="78">
        <f>+'24-03-335 Ind. Habitabilidad'!AI107</f>
        <v>0.18870997630567601</v>
      </c>
      <c r="Y16" s="78">
        <f>+'24-03-335 Ind. Habitabilidad'!AJ107</f>
        <v>0.14143361556064915</v>
      </c>
    </row>
    <row r="17" spans="1:25" ht="24.75" customHeight="1">
      <c r="A17" s="77" t="s">
        <v>64</v>
      </c>
      <c r="B17" s="55">
        <f>+'24-03-335 Ind. Habitabilidad'!J111</f>
        <v>1249700000</v>
      </c>
      <c r="C17" s="55">
        <f>+'24-03-335 Ind. Habitabilidad'!K111</f>
        <v>0</v>
      </c>
      <c r="D17" s="55">
        <f>+'24-03-335 Ind. Habitabilidad'!M111</f>
        <v>0</v>
      </c>
      <c r="E17" s="55">
        <f>+'24-03-335 Ind. Habitabilidad'!N111</f>
        <v>0</v>
      </c>
      <c r="F17" s="55">
        <f>+'24-03-335 Ind. Habitabilidad'!O111</f>
        <v>0</v>
      </c>
      <c r="G17" s="55">
        <f>+'24-03-335 Ind. Habitabilidad'!R111</f>
        <v>0</v>
      </c>
      <c r="H17" s="55">
        <f>+'24-03-335 Ind. Habitabilidad'!S111</f>
        <v>0</v>
      </c>
      <c r="I17" s="55">
        <f>+'24-03-335 Ind. Habitabilidad'!T111</f>
        <v>0</v>
      </c>
      <c r="J17" s="55">
        <f>+'24-03-335 Ind. Habitabilidad'!U111</f>
        <v>0</v>
      </c>
      <c r="K17" s="55">
        <f>+'24-03-335 Ind. Habitabilidad'!V111</f>
        <v>0</v>
      </c>
      <c r="L17" s="55">
        <f>+'24-03-335 Ind. Habitabilidad'!W111</f>
        <v>0</v>
      </c>
      <c r="M17" s="55">
        <f>+'24-03-335 Ind. Habitabilidad'!X111</f>
        <v>0</v>
      </c>
      <c r="N17" s="55">
        <f>+'24-03-335 Ind. Habitabilidad'!Y111</f>
        <v>0</v>
      </c>
      <c r="O17" s="55">
        <f>+'24-03-335 Ind. Habitabilidad'!Z111</f>
        <v>0</v>
      </c>
      <c r="P17" s="55">
        <f>+'24-03-335 Ind. Habitabilidad'!AA111</f>
        <v>0</v>
      </c>
      <c r="Q17" s="55">
        <f>+'24-03-335 Ind. Habitabilidad'!AB111</f>
        <v>0</v>
      </c>
      <c r="R17" s="55">
        <f>+'24-03-335 Ind. Habitabilidad'!AC111</f>
        <v>0</v>
      </c>
      <c r="S17" s="55">
        <f>+'24-03-335 Ind. Habitabilidad'!AD111</f>
        <v>0</v>
      </c>
      <c r="T17" s="55">
        <f>+'24-03-335 Ind. Habitabilidad'!AE111</f>
        <v>0</v>
      </c>
      <c r="U17" s="55">
        <f>+'24-03-335 Ind. Habitabilidad'!AF111</f>
        <v>0</v>
      </c>
      <c r="V17" s="55">
        <f>+'24-03-335 Ind. Habitabilidad'!AG111</f>
        <v>0</v>
      </c>
      <c r="W17" s="55">
        <f>+'24-03-335 Ind. Habitabilidad'!AH111</f>
        <v>0</v>
      </c>
      <c r="X17" s="78">
        <f>+'24-03-335 Ind. Habitabilidad'!AI111</f>
        <v>0</v>
      </c>
      <c r="Y17" s="78">
        <f>+'24-03-335 Ind. Habitabilidad'!AJ108</f>
        <v>0</v>
      </c>
    </row>
    <row r="18" spans="1:25" ht="24.75" customHeight="1">
      <c r="A18" s="77" t="s">
        <v>66</v>
      </c>
      <c r="B18" s="55">
        <f>+'24-03-335 Ind. Habitabilidad'!J118</f>
        <v>261880460</v>
      </c>
      <c r="C18" s="55">
        <f>+'24-03-335 Ind. Habitabilidad'!K118</f>
        <v>261880460</v>
      </c>
      <c r="D18" s="55">
        <f>+'24-03-335 Ind. Habitabilidad'!M118</f>
        <v>0</v>
      </c>
      <c r="E18" s="55">
        <f>+'24-03-335 Ind. Habitabilidad'!N118</f>
        <v>0</v>
      </c>
      <c r="F18" s="55">
        <f>+'24-03-335 Ind. Habitabilidad'!O118</f>
        <v>0</v>
      </c>
      <c r="G18" s="55">
        <f>+'24-03-335 Ind. Habitabilidad'!R118</f>
        <v>0</v>
      </c>
      <c r="H18" s="55">
        <f>+'24-03-335 Ind. Habitabilidad'!S118</f>
        <v>0</v>
      </c>
      <c r="I18" s="55">
        <f>+'24-03-335 Ind. Habitabilidad'!T118</f>
        <v>0</v>
      </c>
      <c r="J18" s="55">
        <f>+'24-03-335 Ind. Habitabilidad'!U118</f>
        <v>0</v>
      </c>
      <c r="K18" s="55">
        <f>+'24-03-335 Ind. Habitabilidad'!V118</f>
        <v>0</v>
      </c>
      <c r="L18" s="55">
        <f>+'24-03-335 Ind. Habitabilidad'!W118</f>
        <v>0</v>
      </c>
      <c r="M18" s="55">
        <f>+'24-03-335 Ind. Habitabilidad'!X118</f>
        <v>0</v>
      </c>
      <c r="N18" s="55">
        <f>+'24-03-335 Ind. Habitabilidad'!Y118</f>
        <v>0</v>
      </c>
      <c r="O18" s="55">
        <f>+'24-03-335 Ind. Habitabilidad'!Z118</f>
        <v>0</v>
      </c>
      <c r="P18" s="55">
        <f>+'24-03-335 Ind. Habitabilidad'!AA118</f>
        <v>0</v>
      </c>
      <c r="Q18" s="55">
        <f>+'24-03-335 Ind. Habitabilidad'!AB118</f>
        <v>107221200</v>
      </c>
      <c r="R18" s="55">
        <f>+'24-03-335 Ind. Habitabilidad'!AC118</f>
        <v>107221200</v>
      </c>
      <c r="S18" s="55">
        <f>+'24-03-335 Ind. Habitabilidad'!AD118</f>
        <v>0</v>
      </c>
      <c r="T18" s="55">
        <f>+'24-03-335 Ind. Habitabilidad'!AE118</f>
        <v>0</v>
      </c>
      <c r="U18" s="55">
        <f>+'24-03-335 Ind. Habitabilidad'!AF118</f>
        <v>0</v>
      </c>
      <c r="V18" s="55">
        <f>+'24-03-335 Ind. Habitabilidad'!AG118</f>
        <v>0</v>
      </c>
      <c r="W18" s="55">
        <f>+'24-03-335 Ind. Habitabilidad'!AH118</f>
        <v>107221200</v>
      </c>
      <c r="X18" s="78">
        <f>+'24-03-335 Ind. Habitabilidad'!AI118</f>
        <v>0.40942802681803753</v>
      </c>
      <c r="Y18" s="78">
        <f>+'24-03-335 Ind. Habitabilidad'!AJ118</f>
        <v>4.4188196363325438E-2</v>
      </c>
    </row>
    <row r="19" spans="1:25" ht="24.75" customHeight="1">
      <c r="A19" s="77" t="s">
        <v>68</v>
      </c>
      <c r="B19" s="55">
        <f>+'24-03-335 Ind. Habitabilidad'!J122</f>
        <v>137035000</v>
      </c>
      <c r="C19" s="55">
        <f>+'24-03-335 Ind. Habitabilidad'!K122</f>
        <v>0</v>
      </c>
      <c r="D19" s="55">
        <f>+'24-03-335 Ind. Habitabilidad'!M122</f>
        <v>0</v>
      </c>
      <c r="E19" s="55">
        <f>+'24-03-335 Ind. Habitabilidad'!N122</f>
        <v>0</v>
      </c>
      <c r="F19" s="55">
        <f>+'24-03-335 Ind. Habitabilidad'!O122</f>
        <v>0</v>
      </c>
      <c r="G19" s="55">
        <f>+'24-03-335 Ind. Habitabilidad'!R122</f>
        <v>0</v>
      </c>
      <c r="H19" s="55">
        <f>+'24-03-335 Ind. Habitabilidad'!S122</f>
        <v>0</v>
      </c>
      <c r="I19" s="55">
        <f>+'24-03-335 Ind. Habitabilidad'!T122</f>
        <v>0</v>
      </c>
      <c r="J19" s="55">
        <f>+'24-03-335 Ind. Habitabilidad'!U122</f>
        <v>0</v>
      </c>
      <c r="K19" s="55">
        <f>+'24-03-335 Ind. Habitabilidad'!V122</f>
        <v>0</v>
      </c>
      <c r="L19" s="55">
        <f>+'24-03-335 Ind. Habitabilidad'!W122</f>
        <v>0</v>
      </c>
      <c r="M19" s="55">
        <f>+'24-03-335 Ind. Habitabilidad'!X122</f>
        <v>0</v>
      </c>
      <c r="N19" s="55">
        <f>+'24-03-335 Ind. Habitabilidad'!Y122</f>
        <v>0</v>
      </c>
      <c r="O19" s="55">
        <f>+'24-03-335 Ind. Habitabilidad'!Z122</f>
        <v>0</v>
      </c>
      <c r="P19" s="55">
        <f>+'24-03-335 Ind. Habitabilidad'!AA122</f>
        <v>0</v>
      </c>
      <c r="Q19" s="55">
        <f>+'24-03-335 Ind. Habitabilidad'!AB122</f>
        <v>0</v>
      </c>
      <c r="R19" s="55">
        <f>+'24-03-335 Ind. Habitabilidad'!AC122</f>
        <v>0</v>
      </c>
      <c r="S19" s="55">
        <f>+'24-03-335 Ind. Habitabilidad'!AD122</f>
        <v>0</v>
      </c>
      <c r="T19" s="55">
        <f>+'24-03-335 Ind. Habitabilidad'!AE122</f>
        <v>0</v>
      </c>
      <c r="U19" s="55">
        <f>+'24-03-335 Ind. Habitabilidad'!AF122</f>
        <v>0</v>
      </c>
      <c r="V19" s="55">
        <f>+'24-03-335 Ind. Habitabilidad'!AG122</f>
        <v>0</v>
      </c>
      <c r="W19" s="55">
        <f>+'24-03-335 Ind. Habitabilidad'!AH122</f>
        <v>0</v>
      </c>
      <c r="X19" s="78">
        <f>+'24-03-335 Ind. Habitabilidad'!AI122</f>
        <v>0</v>
      </c>
      <c r="Y19" s="78">
        <f>+'24-03-335 Ind. Habitabilidad'!AJ122</f>
        <v>0</v>
      </c>
    </row>
    <row r="20" spans="1:25" ht="24.75" customHeight="1">
      <c r="A20" s="79" t="s">
        <v>70</v>
      </c>
      <c r="B20" s="55">
        <f>+'24-03-335 Ind. Habitabilidad'!J126</f>
        <v>492501000</v>
      </c>
      <c r="C20" s="55">
        <f>+'24-03-335 Ind. Habitabilidad'!K126</f>
        <v>40500000</v>
      </c>
      <c r="D20" s="55">
        <f>+'24-03-335 Ind. Habitabilidad'!M126</f>
        <v>0</v>
      </c>
      <c r="E20" s="55">
        <f>+'24-03-335 Ind. Habitabilidad'!N126</f>
        <v>0</v>
      </c>
      <c r="F20" s="55">
        <f>+'24-03-335 Ind. Habitabilidad'!O126</f>
        <v>0</v>
      </c>
      <c r="G20" s="55">
        <f>+'24-03-335 Ind. Habitabilidad'!R126</f>
        <v>0</v>
      </c>
      <c r="H20" s="55">
        <f>+'24-03-335 Ind. Habitabilidad'!S126</f>
        <v>0</v>
      </c>
      <c r="I20" s="55">
        <f>+'24-03-335 Ind. Habitabilidad'!T126</f>
        <v>0</v>
      </c>
      <c r="J20" s="55">
        <f>+'24-03-335 Ind. Habitabilidad'!U126</f>
        <v>0</v>
      </c>
      <c r="K20" s="55">
        <f>+'24-03-335 Ind. Habitabilidad'!V126</f>
        <v>0</v>
      </c>
      <c r="L20" s="55">
        <f>+'24-03-335 Ind. Habitabilidad'!W126</f>
        <v>0</v>
      </c>
      <c r="M20" s="55">
        <f>+'24-03-335 Ind. Habitabilidad'!X126</f>
        <v>0</v>
      </c>
      <c r="N20" s="55">
        <f>+'24-03-335 Ind. Habitabilidad'!Y126</f>
        <v>0</v>
      </c>
      <c r="O20" s="55">
        <f>+'24-03-335 Ind. Habitabilidad'!Z126</f>
        <v>0</v>
      </c>
      <c r="P20" s="55">
        <f>+'24-03-335 Ind. Habitabilidad'!AA126</f>
        <v>0</v>
      </c>
      <c r="Q20" s="55">
        <f>+'24-03-335 Ind. Habitabilidad'!AB126</f>
        <v>0</v>
      </c>
      <c r="R20" s="55">
        <f>+'24-03-335 Ind. Habitabilidad'!AC126</f>
        <v>0</v>
      </c>
      <c r="S20" s="55">
        <f>+'24-03-335 Ind. Habitabilidad'!AD126</f>
        <v>0</v>
      </c>
      <c r="T20" s="55">
        <f>+'24-03-335 Ind. Habitabilidad'!AE126</f>
        <v>0</v>
      </c>
      <c r="U20" s="55">
        <f>+'24-03-335 Ind. Habitabilidad'!AF126</f>
        <v>0</v>
      </c>
      <c r="V20" s="55">
        <f>+'24-03-335 Ind. Habitabilidad'!AG126</f>
        <v>0</v>
      </c>
      <c r="W20" s="55">
        <f>+'24-03-335 Ind. Habitabilidad'!AH126</f>
        <v>0</v>
      </c>
      <c r="X20" s="78">
        <f>+'24-03-335 Ind. Habitabilidad'!AI126</f>
        <v>0</v>
      </c>
      <c r="Y20" s="78">
        <f>+'24-03-335 Ind. Habitabilidad'!AJ126</f>
        <v>0</v>
      </c>
    </row>
    <row r="21" spans="1:25" ht="24.75" customHeight="1">
      <c r="A21" s="79" t="s">
        <v>72</v>
      </c>
      <c r="B21" s="55">
        <f>+'24-03-335 Ind. Habitabilidad'!J130</f>
        <v>220081000</v>
      </c>
      <c r="C21" s="55">
        <f>+'24-03-335 Ind. Habitabilidad'!K130</f>
        <v>70665000</v>
      </c>
      <c r="D21" s="55">
        <f>+'24-03-335 Ind. Habitabilidad'!M130</f>
        <v>0</v>
      </c>
      <c r="E21" s="55">
        <f>+'24-03-335 Ind. Habitabilidad'!N130</f>
        <v>0</v>
      </c>
      <c r="F21" s="55">
        <f>+'24-03-335 Ind. Habitabilidad'!O130</f>
        <v>0</v>
      </c>
      <c r="G21" s="55">
        <f>+'24-03-335 Ind. Habitabilidad'!R130</f>
        <v>0</v>
      </c>
      <c r="H21" s="55">
        <f>+'24-03-335 Ind. Habitabilidad'!S130</f>
        <v>0</v>
      </c>
      <c r="I21" s="55">
        <f>+'24-03-335 Ind. Habitabilidad'!T130</f>
        <v>0</v>
      </c>
      <c r="J21" s="55">
        <f>+'24-03-335 Ind. Habitabilidad'!U130</f>
        <v>0</v>
      </c>
      <c r="K21" s="55">
        <f>+'24-03-335 Ind. Habitabilidad'!V130</f>
        <v>0</v>
      </c>
      <c r="L21" s="55">
        <f>+'24-03-335 Ind. Habitabilidad'!W130</f>
        <v>0</v>
      </c>
      <c r="M21" s="55">
        <f>+'24-03-335 Ind. Habitabilidad'!X130</f>
        <v>0</v>
      </c>
      <c r="N21" s="55">
        <f>+'24-03-335 Ind. Habitabilidad'!Y130</f>
        <v>0</v>
      </c>
      <c r="O21" s="55">
        <f>+'24-03-335 Ind. Habitabilidad'!Z130</f>
        <v>0</v>
      </c>
      <c r="P21" s="55">
        <f>+'24-03-335 Ind. Habitabilidad'!AA130</f>
        <v>0</v>
      </c>
      <c r="Q21" s="55">
        <f>+'24-03-335 Ind. Habitabilidad'!AB130</f>
        <v>70665000</v>
      </c>
      <c r="R21" s="55">
        <f>+'24-03-335 Ind. Habitabilidad'!AC130</f>
        <v>70665000</v>
      </c>
      <c r="S21" s="55">
        <f>+'24-03-335 Ind. Habitabilidad'!AD130</f>
        <v>0</v>
      </c>
      <c r="T21" s="55">
        <f>+'24-03-335 Ind. Habitabilidad'!AE130</f>
        <v>0</v>
      </c>
      <c r="U21" s="55">
        <f>+'24-03-335 Ind. Habitabilidad'!AF130</f>
        <v>0</v>
      </c>
      <c r="V21" s="55">
        <f>+'24-03-335 Ind. Habitabilidad'!AG130</f>
        <v>0</v>
      </c>
      <c r="W21" s="55">
        <f>+'24-03-335 Ind. Habitabilidad'!AH130</f>
        <v>70665000</v>
      </c>
      <c r="X21" s="78">
        <f>+'24-03-335 Ind. Habitabilidad'!AI130</f>
        <v>0.32108632730676434</v>
      </c>
      <c r="Y21" s="78">
        <f>+'24-03-335 Ind. Habitabilidad'!AJ130</f>
        <v>2.9122588592688684E-2</v>
      </c>
    </row>
    <row r="22" spans="1:25" ht="24.75" customHeight="1">
      <c r="A22" s="79" t="s">
        <v>74</v>
      </c>
      <c r="B22" s="55">
        <f>+'24-03-335 Ind. Habitabilidad'!J134</f>
        <v>2146867000</v>
      </c>
      <c r="C22" s="55">
        <f>+'24-03-335 Ind. Habitabilidad'!K134</f>
        <v>0</v>
      </c>
      <c r="D22" s="55">
        <f>+'24-03-335 Ind. Habitabilidad'!M134</f>
        <v>0</v>
      </c>
      <c r="E22" s="55">
        <f>+'24-03-335 Ind. Habitabilidad'!N134</f>
        <v>0</v>
      </c>
      <c r="F22" s="55">
        <f>+'24-03-335 Ind. Habitabilidad'!O134</f>
        <v>0</v>
      </c>
      <c r="G22" s="55">
        <f>+'24-03-335 Ind. Habitabilidad'!R134</f>
        <v>0</v>
      </c>
      <c r="H22" s="55">
        <f>+'24-03-335 Ind. Habitabilidad'!S134</f>
        <v>0</v>
      </c>
      <c r="I22" s="55">
        <f>+'24-03-335 Ind. Habitabilidad'!T134</f>
        <v>0</v>
      </c>
      <c r="J22" s="55">
        <f>+'24-03-335 Ind. Habitabilidad'!U134</f>
        <v>0</v>
      </c>
      <c r="K22" s="55">
        <f>+'24-03-335 Ind. Habitabilidad'!V134</f>
        <v>0</v>
      </c>
      <c r="L22" s="55">
        <f>+'24-03-335 Ind. Habitabilidad'!W134</f>
        <v>0</v>
      </c>
      <c r="M22" s="55">
        <f>+'24-03-335 Ind. Habitabilidad'!X134</f>
        <v>0</v>
      </c>
      <c r="N22" s="55">
        <f>+'24-03-335 Ind. Habitabilidad'!Y134</f>
        <v>0</v>
      </c>
      <c r="O22" s="55">
        <f>+'24-03-335 Ind. Habitabilidad'!Z134</f>
        <v>0</v>
      </c>
      <c r="P22" s="55">
        <f>+'24-03-335 Ind. Habitabilidad'!AA134</f>
        <v>0</v>
      </c>
      <c r="Q22" s="55">
        <f>+'24-03-335 Ind. Habitabilidad'!AB134</f>
        <v>0</v>
      </c>
      <c r="R22" s="55">
        <f>+'24-03-335 Ind. Habitabilidad'!AC134</f>
        <v>0</v>
      </c>
      <c r="S22" s="55">
        <f>+'24-03-335 Ind. Habitabilidad'!AD134</f>
        <v>0</v>
      </c>
      <c r="T22" s="55">
        <f>+'24-03-335 Ind. Habitabilidad'!AE134</f>
        <v>0</v>
      </c>
      <c r="U22" s="55">
        <f>+'24-03-335 Ind. Habitabilidad'!AF134</f>
        <v>0</v>
      </c>
      <c r="V22" s="55">
        <f>+'24-03-335 Ind. Habitabilidad'!AG134</f>
        <v>0</v>
      </c>
      <c r="W22" s="55">
        <f>+'24-03-335 Ind. Habitabilidad'!AH134</f>
        <v>0</v>
      </c>
      <c r="X22" s="78">
        <f>+'24-03-335 Ind. Habitabilidad'!AI134</f>
        <v>0</v>
      </c>
      <c r="Y22" s="78">
        <f>+'24-03-335 Ind. Habitabilidad'!AJ134</f>
        <v>0</v>
      </c>
    </row>
    <row r="23" spans="1:25" ht="24.75" customHeight="1">
      <c r="A23" s="149" t="s">
        <v>239</v>
      </c>
      <c r="B23" s="55">
        <f>+'24-03-335 Ind. Habitabilidad'!J135</f>
        <v>869000000</v>
      </c>
      <c r="C23" s="55">
        <f>+'24-03-335 Ind. Habitabilidad'!K135</f>
        <v>0</v>
      </c>
      <c r="D23" s="55">
        <f>+'24-03-335 Ind. Habitabilidad'!M135</f>
        <v>0</v>
      </c>
      <c r="E23" s="55">
        <f>+'24-03-335 Ind. Habitabilidad'!N135</f>
        <v>0</v>
      </c>
      <c r="F23" s="55">
        <f>+'24-03-335 Ind. Habitabilidad'!O135</f>
        <v>0</v>
      </c>
      <c r="G23" s="55">
        <f>+'24-03-335 Ind. Habitabilidad'!R135</f>
        <v>0</v>
      </c>
      <c r="H23" s="55">
        <f>+'24-03-335 Ind. Habitabilidad'!S135</f>
        <v>0</v>
      </c>
      <c r="I23" s="55">
        <f>+'24-03-335 Ind. Habitabilidad'!T135</f>
        <v>0</v>
      </c>
      <c r="J23" s="55">
        <f>+'24-03-335 Ind. Habitabilidad'!U135</f>
        <v>0</v>
      </c>
      <c r="K23" s="55">
        <f>+'24-03-335 Ind. Habitabilidad'!V135</f>
        <v>0</v>
      </c>
      <c r="L23" s="55">
        <f>+'24-03-335 Ind. Habitabilidad'!W135</f>
        <v>0</v>
      </c>
      <c r="M23" s="55">
        <f>+'24-03-335 Ind. Habitabilidad'!X135</f>
        <v>0</v>
      </c>
      <c r="N23" s="55">
        <f>+'24-03-335 Ind. Habitabilidad'!Y135</f>
        <v>0</v>
      </c>
      <c r="O23" s="55">
        <f>+'24-03-335 Ind. Habitabilidad'!Z135</f>
        <v>0</v>
      </c>
      <c r="P23" s="55">
        <f>+'24-03-335 Ind. Habitabilidad'!AA135</f>
        <v>0</v>
      </c>
      <c r="Q23" s="55">
        <f>+'24-03-335 Ind. Habitabilidad'!AB135</f>
        <v>0</v>
      </c>
      <c r="R23" s="55">
        <f>+'24-03-335 Ind. Habitabilidad'!AC135</f>
        <v>0</v>
      </c>
      <c r="S23" s="55">
        <f>+'24-03-335 Ind. Habitabilidad'!AD135</f>
        <v>0</v>
      </c>
      <c r="T23" s="55">
        <f>+'24-03-335 Ind. Habitabilidad'!AE135</f>
        <v>0</v>
      </c>
      <c r="U23" s="55">
        <f>+'24-03-335 Ind. Habitabilidad'!AF135</f>
        <v>0</v>
      </c>
      <c r="V23" s="55">
        <f>+'24-03-335 Ind. Habitabilidad'!AG135</f>
        <v>0</v>
      </c>
      <c r="W23" s="55">
        <f>+'24-03-335 Ind. Habitabilidad'!AH135</f>
        <v>0</v>
      </c>
      <c r="X23" s="78">
        <f>+'24-03-335 Ind. Habitabilidad'!AI135</f>
        <v>0</v>
      </c>
      <c r="Y23" s="78">
        <f>+'24-03-335 Ind. Habitabilidad'!AJ135</f>
        <v>0</v>
      </c>
    </row>
    <row r="24" spans="1:25" ht="24.75" customHeight="1">
      <c r="A24" s="80" t="s">
        <v>76</v>
      </c>
      <c r="B24" s="55">
        <f>+'24-03-335 Ind. Habitabilidad'!J142</f>
        <v>1872756794</v>
      </c>
      <c r="C24" s="55">
        <f>+'24-03-335 Ind. Habitabilidad'!K142</f>
        <v>1841096794</v>
      </c>
      <c r="D24" s="55">
        <f>+'24-03-335 Ind. Habitabilidad'!M142</f>
        <v>0</v>
      </c>
      <c r="E24" s="55">
        <f>+'24-03-335 Ind. Habitabilidad'!N142</f>
        <v>0</v>
      </c>
      <c r="F24" s="55">
        <f>+'24-03-335 Ind. Habitabilidad'!O142</f>
        <v>0</v>
      </c>
      <c r="G24" s="55">
        <f>+'24-03-335 Ind. Habitabilidad'!R142</f>
        <v>0</v>
      </c>
      <c r="H24" s="55">
        <f>+'24-03-335 Ind. Habitabilidad'!S142</f>
        <v>733048397</v>
      </c>
      <c r="I24" s="55">
        <f>+'24-03-335 Ind. Habitabilidad'!T142</f>
        <v>375000000</v>
      </c>
      <c r="J24" s="55">
        <f>+'24-03-335 Ind. Habitabilidad'!U142</f>
        <v>1108048397</v>
      </c>
      <c r="K24" s="55">
        <f>+'24-03-335 Ind. Habitabilidad'!V142</f>
        <v>0</v>
      </c>
      <c r="L24" s="55">
        <f>+'24-03-335 Ind. Habitabilidad'!W142</f>
        <v>0</v>
      </c>
      <c r="M24" s="55">
        <f>+'24-03-335 Ind. Habitabilidad'!X142</f>
        <v>0</v>
      </c>
      <c r="N24" s="55">
        <f>+'24-03-335 Ind. Habitabilidad'!Y142</f>
        <v>0</v>
      </c>
      <c r="O24" s="55">
        <f>+'24-03-335 Ind. Habitabilidad'!Z142</f>
        <v>733048397</v>
      </c>
      <c r="P24" s="55">
        <f>+'24-03-335 Ind. Habitabilidad'!AA142</f>
        <v>0</v>
      </c>
      <c r="Q24" s="55">
        <f>+'24-03-335 Ind. Habitabilidad'!AB142</f>
        <v>0</v>
      </c>
      <c r="R24" s="55">
        <f>+'24-03-335 Ind. Habitabilidad'!AC142</f>
        <v>733048397</v>
      </c>
      <c r="S24" s="55">
        <f>+'24-03-335 Ind. Habitabilidad'!AD142</f>
        <v>0</v>
      </c>
      <c r="T24" s="55">
        <f>+'24-03-335 Ind. Habitabilidad'!AE142</f>
        <v>0</v>
      </c>
      <c r="U24" s="55">
        <f>+'24-03-335 Ind. Habitabilidad'!AF142</f>
        <v>0</v>
      </c>
      <c r="V24" s="55">
        <f>+'24-03-335 Ind. Habitabilidad'!AG142</f>
        <v>0</v>
      </c>
      <c r="W24" s="55">
        <f>+'24-03-335 Ind. Habitabilidad'!AH142</f>
        <v>1841096794</v>
      </c>
      <c r="X24" s="78">
        <f>+'24-03-335 Ind. Habitabilidad'!AI142</f>
        <v>0.9830944412528988</v>
      </c>
      <c r="Y24" s="78">
        <f>+'24-03-335 Ind. Habitabilidad'!AJ142</f>
        <v>0.75875616629137632</v>
      </c>
    </row>
    <row r="25" spans="1:25" ht="25.5">
      <c r="A25" s="200" t="str">
        <f>"TOTAL ASIG."&amp;" "&amp;$A$5</f>
        <v>TOTAL ASIG. 24-03-335 "Programa de Habitabilidad Chile Solidario"</v>
      </c>
      <c r="B25" s="66">
        <f>SUM(B8:B24)</f>
        <v>16065934000</v>
      </c>
      <c r="C25" s="66">
        <f t="shared" ref="C25:V25" si="0">SUM(C8:C24)</f>
        <v>5440684000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733048397</v>
      </c>
      <c r="I25" s="66">
        <f t="shared" si="0"/>
        <v>375000000</v>
      </c>
      <c r="J25" s="66">
        <f t="shared" si="0"/>
        <v>1108048397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733048397</v>
      </c>
      <c r="P25" s="66">
        <f t="shared" si="0"/>
        <v>0</v>
      </c>
      <c r="Q25" s="66">
        <f t="shared" si="0"/>
        <v>585370200</v>
      </c>
      <c r="R25" s="66">
        <f t="shared" si="0"/>
        <v>1318418597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2426466994</v>
      </c>
      <c r="X25" s="81">
        <f>+'24-03-335 Ind. Habitabilidad'!AI143</f>
        <v>0.15103180393993901</v>
      </c>
      <c r="Y25" s="81">
        <f>'24-03-335 Ind. Habitabilidad'!AJ143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0"/>
  <sheetViews>
    <sheetView topLeftCell="J1" zoomScaleNormal="100" workbookViewId="0" xr3:uid="{11A3ACCB-1F19-5AC9-A611-4158731A345D}">
      <selection activeCell="AI70" sqref="AI7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9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246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22097721000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30" customHeight="1" outlineLevel="1">
      <c r="A69" s="14">
        <v>1</v>
      </c>
      <c r="B69" s="14"/>
      <c r="C69" s="43" t="s">
        <v>247</v>
      </c>
      <c r="D69" s="44">
        <v>44956</v>
      </c>
      <c r="E69" s="60" t="s">
        <v>113</v>
      </c>
      <c r="F69" s="61" t="s">
        <v>248</v>
      </c>
      <c r="G69" s="93" t="s">
        <v>249</v>
      </c>
      <c r="H69" s="46"/>
      <c r="I69" s="48"/>
      <c r="J69" s="210"/>
      <c r="K69" s="63">
        <v>22097721000</v>
      </c>
      <c r="L69" s="52"/>
      <c r="M69" s="40"/>
      <c r="N69" s="64"/>
      <c r="O69" s="40"/>
      <c r="P69" s="65"/>
      <c r="Q69" s="65"/>
      <c r="R69" s="19"/>
      <c r="S69" s="19">
        <v>8839088400</v>
      </c>
      <c r="T69" s="19"/>
      <c r="U69" s="20">
        <f>SUM(R69:T69)</f>
        <v>8839088400</v>
      </c>
      <c r="V69" s="19"/>
      <c r="W69" s="19"/>
      <c r="X69" s="19">
        <v>6629316300</v>
      </c>
      <c r="Y69" s="20">
        <f>SUM(V69:X69)</f>
        <v>6629316300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15468404700</v>
      </c>
      <c r="AI69" s="21">
        <f>IF(ISERROR(AH69/J68),0,AH69/J68)</f>
        <v>0.7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35" t="s">
        <v>79</v>
      </c>
      <c r="B70" s="236"/>
      <c r="C70" s="236"/>
      <c r="D70" s="236"/>
      <c r="E70" s="237"/>
      <c r="F70" s="235"/>
      <c r="G70" s="236"/>
      <c r="H70" s="236"/>
      <c r="I70" s="236"/>
      <c r="J70" s="66">
        <f>J68</f>
        <v>22097721000</v>
      </c>
      <c r="K70" s="66">
        <f>SUM(K69:K69)</f>
        <v>22097721000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01"/>
      <c r="R70" s="66">
        <f t="shared" ref="R70:AH70" si="15">SUM(R69:R69)</f>
        <v>0</v>
      </c>
      <c r="S70" s="66">
        <f t="shared" si="15"/>
        <v>8839088400</v>
      </c>
      <c r="T70" s="66">
        <f t="shared" si="15"/>
        <v>0</v>
      </c>
      <c r="U70" s="66">
        <f t="shared" si="15"/>
        <v>8839088400</v>
      </c>
      <c r="V70" s="66">
        <f t="shared" si="15"/>
        <v>0</v>
      </c>
      <c r="W70" s="66">
        <f t="shared" si="15"/>
        <v>0</v>
      </c>
      <c r="X70" s="66">
        <f t="shared" si="15"/>
        <v>6629316300</v>
      </c>
      <c r="Y70" s="66">
        <f t="shared" si="15"/>
        <v>6629316300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15468404700</v>
      </c>
      <c r="AI70" s="69">
        <f>IF(ISERROR(AH70/J70),0,AH70/J70)</f>
        <v>0.7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>
      <c r="A71" s="232" t="str">
        <f>"TOTAL ASIG."&amp;" "&amp;$A$5</f>
        <v>TOTAL ASIG. 24-03-337 "Bonos Art. 2 Transitorio. Ley N°19.949"</v>
      </c>
      <c r="B71" s="233"/>
      <c r="C71" s="233"/>
      <c r="D71" s="233"/>
      <c r="E71" s="233"/>
      <c r="F71" s="233"/>
      <c r="G71" s="233"/>
      <c r="H71" s="233"/>
      <c r="I71" s="234"/>
      <c r="J71" s="27">
        <f>SUM(J11,J15,J19,J23,J27,J31,J35,J39,J43,J47,J51,J55,J59,J63,J67,J70)</f>
        <v>22097721000</v>
      </c>
      <c r="K71" s="27">
        <f>+K11+K15+K19+K23+K27+K31+K35+K39+K43+K47+K51+K55+K67+K59+K63+K70</f>
        <v>22097721000</v>
      </c>
      <c r="L71" s="199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8839088400</v>
      </c>
      <c r="T71" s="27">
        <f t="shared" si="16"/>
        <v>0</v>
      </c>
      <c r="U71" s="27">
        <f t="shared" si="16"/>
        <v>8839088400</v>
      </c>
      <c r="V71" s="27">
        <f t="shared" si="16"/>
        <v>0</v>
      </c>
      <c r="W71" s="27">
        <f t="shared" si="16"/>
        <v>0</v>
      </c>
      <c r="X71" s="27">
        <f t="shared" si="16"/>
        <v>6629316300</v>
      </c>
      <c r="Y71" s="27">
        <f t="shared" si="16"/>
        <v>6629316300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15468404700</v>
      </c>
      <c r="AI71" s="30">
        <f>IF(ISERROR(AH71/J71),0,AH71/J71)</f>
        <v>0.7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AD69:AF69 R69:T69" xr:uid="{00000000-0002-0000-1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zoomScaleNormal="100" workbookViewId="0" xr3:uid="{F1CDC194-CB96-5A2D-8E84-222F42300CFA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customWidth="1" outlineLevel="1"/>
    <col min="18" max="18" width="11.42578125" style="74" customWidth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'24-03-337 Ind. Art.2'!A5:U5</f>
        <v>24-03-337 "Bonos Art. 2 Transitorio. Ley N°19.949"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+'24-03-337 Ind. Art.2'!J11</f>
        <v>0</v>
      </c>
      <c r="C8" s="55">
        <f>+'24-03-337 Ind. Art.2'!K11</f>
        <v>0</v>
      </c>
      <c r="D8" s="55">
        <f>+'24-03-337 Ind. Art.2'!M11</f>
        <v>0</v>
      </c>
      <c r="E8" s="55">
        <f>+'24-03-337 Ind. Art.2'!N11</f>
        <v>0</v>
      </c>
      <c r="F8" s="55">
        <f>+'24-03-337 Ind. Art.2'!O11</f>
        <v>0</v>
      </c>
      <c r="G8" s="55">
        <f>+'24-03-337 Ind. Art.2'!R11</f>
        <v>0</v>
      </c>
      <c r="H8" s="55">
        <f>+'24-03-337 Ind. Art.2'!S11</f>
        <v>0</v>
      </c>
      <c r="I8" s="55">
        <f>+'24-03-337 Ind. Art.2'!T11</f>
        <v>0</v>
      </c>
      <c r="J8" s="55">
        <f>+'24-03-337 Ind. Art.2'!U11</f>
        <v>0</v>
      </c>
      <c r="K8" s="55">
        <f>+'24-03-337 Ind. Art.2'!V11</f>
        <v>0</v>
      </c>
      <c r="L8" s="55">
        <f>+'24-03-337 Ind. Art.2'!W11</f>
        <v>0</v>
      </c>
      <c r="M8" s="55">
        <f>+'24-03-337 Ind. Art.2'!X11</f>
        <v>0</v>
      </c>
      <c r="N8" s="55">
        <f>+'24-03-337 Ind. Art.2'!Y11</f>
        <v>0</v>
      </c>
      <c r="O8" s="55">
        <f>+'24-03-337 Ind. Art.2'!Z11</f>
        <v>0</v>
      </c>
      <c r="P8" s="55">
        <f>+'24-03-337 Ind. Art.2'!AA11</f>
        <v>0</v>
      </c>
      <c r="Q8" s="55">
        <f>+'24-03-337 Ind. Art.2'!AB11</f>
        <v>0</v>
      </c>
      <c r="R8" s="55">
        <f>+'24-03-337 Ind. Art.2'!AC11</f>
        <v>0</v>
      </c>
      <c r="S8" s="55">
        <f>+'24-03-337 Ind. Art.2'!AD11</f>
        <v>0</v>
      </c>
      <c r="T8" s="55">
        <f>+'24-03-337 Ind. Art.2'!AE11</f>
        <v>0</v>
      </c>
      <c r="U8" s="55">
        <f>+'24-03-337 Ind. Art.2'!AF11</f>
        <v>0</v>
      </c>
      <c r="V8" s="55">
        <f>+'24-03-337 Ind. Art.2'!AG11</f>
        <v>0</v>
      </c>
      <c r="W8" s="55">
        <f>+'24-03-337 Ind. Art.2'!AH11</f>
        <v>0</v>
      </c>
      <c r="X8" s="78">
        <f>+'24-03-337 Ind. Art.2'!AI11</f>
        <v>0</v>
      </c>
      <c r="Y8" s="78">
        <f>+'24-03-337 Ind. Art.2'!AJ11</f>
        <v>0</v>
      </c>
    </row>
    <row r="9" spans="1:25" ht="24.75" customHeight="1">
      <c r="A9" s="77" t="s">
        <v>48</v>
      </c>
      <c r="B9" s="55">
        <f>+'24-03-337 Ind. Art.2'!J15</f>
        <v>0</v>
      </c>
      <c r="C9" s="55">
        <f>+'24-03-337 Ind. Art.2'!K15</f>
        <v>0</v>
      </c>
      <c r="D9" s="55">
        <f>+'24-03-337 Ind. Art.2'!M15</f>
        <v>0</v>
      </c>
      <c r="E9" s="55">
        <f>+'24-03-337 Ind. Art.2'!N15</f>
        <v>0</v>
      </c>
      <c r="F9" s="55">
        <f>+'24-03-337 Ind. Art.2'!O15</f>
        <v>0</v>
      </c>
      <c r="G9" s="55">
        <f>+'24-03-337 Ind. Art.2'!R15</f>
        <v>0</v>
      </c>
      <c r="H9" s="55">
        <f>+'24-03-337 Ind. Art.2'!S15</f>
        <v>0</v>
      </c>
      <c r="I9" s="55">
        <f>+'24-03-337 Ind. Art.2'!T15</f>
        <v>0</v>
      </c>
      <c r="J9" s="55">
        <f>+'24-03-337 Ind. Art.2'!U15</f>
        <v>0</v>
      </c>
      <c r="K9" s="55">
        <f>+'24-03-337 Ind. Art.2'!V15</f>
        <v>0</v>
      </c>
      <c r="L9" s="55">
        <f>+'24-03-337 Ind. Art.2'!W15</f>
        <v>0</v>
      </c>
      <c r="M9" s="55">
        <f>+'24-03-337 Ind. Art.2'!X15</f>
        <v>0</v>
      </c>
      <c r="N9" s="55">
        <f>+'24-03-337 Ind. Art.2'!Y15</f>
        <v>0</v>
      </c>
      <c r="O9" s="55">
        <f>+'24-03-337 Ind. Art.2'!Z15</f>
        <v>0</v>
      </c>
      <c r="P9" s="55">
        <f>+'24-03-337 Ind. Art.2'!AA15</f>
        <v>0</v>
      </c>
      <c r="Q9" s="55">
        <f>+'24-03-337 Ind. Art.2'!AB15</f>
        <v>0</v>
      </c>
      <c r="R9" s="55">
        <f>+'24-03-337 Ind. Art.2'!AC15</f>
        <v>0</v>
      </c>
      <c r="S9" s="55">
        <f>+'24-03-337 Ind. Art.2'!AD15</f>
        <v>0</v>
      </c>
      <c r="T9" s="55">
        <f>+'24-03-337 Ind. Art.2'!AE15</f>
        <v>0</v>
      </c>
      <c r="U9" s="55">
        <f>+'24-03-337 Ind. Art.2'!AF15</f>
        <v>0</v>
      </c>
      <c r="V9" s="55">
        <f>+'24-03-337 Ind. Art.2'!AG15</f>
        <v>0</v>
      </c>
      <c r="W9" s="55">
        <f>+'24-03-337 Ind. Art.2'!AH15</f>
        <v>0</v>
      </c>
      <c r="X9" s="78">
        <f>+'24-03-337 Ind. Art.2'!AI15</f>
        <v>0</v>
      </c>
      <c r="Y9" s="78">
        <f>+'24-03-337 Ind. Art.2'!AJ15</f>
        <v>0</v>
      </c>
    </row>
    <row r="10" spans="1:25" ht="24.75" customHeight="1">
      <c r="A10" s="77" t="s">
        <v>50</v>
      </c>
      <c r="B10" s="55">
        <f>+'24-03-337 Ind. Art.2'!J19</f>
        <v>0</v>
      </c>
      <c r="C10" s="55">
        <f>+'24-03-337 Ind. Art.2'!K19</f>
        <v>0</v>
      </c>
      <c r="D10" s="55">
        <f>+'24-03-337 Ind. Art.2'!M19</f>
        <v>0</v>
      </c>
      <c r="E10" s="55">
        <f>+'24-03-337 Ind. Art.2'!N19</f>
        <v>0</v>
      </c>
      <c r="F10" s="55">
        <f>+'24-03-337 Ind. Art.2'!O19</f>
        <v>0</v>
      </c>
      <c r="G10" s="55">
        <f>+'24-03-337 Ind. Art.2'!R19</f>
        <v>0</v>
      </c>
      <c r="H10" s="55">
        <f>+'24-03-337 Ind. Art.2'!S19</f>
        <v>0</v>
      </c>
      <c r="I10" s="55">
        <f>+'24-03-337 Ind. Art.2'!T19</f>
        <v>0</v>
      </c>
      <c r="J10" s="55">
        <f>+'24-03-337 Ind. Art.2'!U19</f>
        <v>0</v>
      </c>
      <c r="K10" s="55">
        <f>+'24-03-337 Ind. Art.2'!V19</f>
        <v>0</v>
      </c>
      <c r="L10" s="55">
        <f>+'24-03-337 Ind. Art.2'!W19</f>
        <v>0</v>
      </c>
      <c r="M10" s="55">
        <f>+'24-03-337 Ind. Art.2'!X19</f>
        <v>0</v>
      </c>
      <c r="N10" s="55">
        <f>+'24-03-337 Ind. Art.2'!Y19</f>
        <v>0</v>
      </c>
      <c r="O10" s="55">
        <f>+'24-03-337 Ind. Art.2'!Z19</f>
        <v>0</v>
      </c>
      <c r="P10" s="55">
        <f>+'24-03-337 Ind. Art.2'!AA19</f>
        <v>0</v>
      </c>
      <c r="Q10" s="55">
        <f>+'24-03-337 Ind. Art.2'!AB19</f>
        <v>0</v>
      </c>
      <c r="R10" s="55">
        <f>+'24-03-337 Ind. Art.2'!AC19</f>
        <v>0</v>
      </c>
      <c r="S10" s="55">
        <f>+'24-03-337 Ind. Art.2'!AD19</f>
        <v>0</v>
      </c>
      <c r="T10" s="55">
        <f>+'24-03-337 Ind. Art.2'!AE19</f>
        <v>0</v>
      </c>
      <c r="U10" s="55">
        <f>+'24-03-337 Ind. Art.2'!AF19</f>
        <v>0</v>
      </c>
      <c r="V10" s="55">
        <f>+'24-03-337 Ind. Art.2'!AG19</f>
        <v>0</v>
      </c>
      <c r="W10" s="55">
        <f>+'24-03-337 Ind. Art.2'!AH19</f>
        <v>0</v>
      </c>
      <c r="X10" s="78">
        <f>+'24-03-337 Ind. Art.2'!AI19</f>
        <v>0</v>
      </c>
      <c r="Y10" s="78">
        <f>+'24-03-337 Ind. Art.2'!AJ19</f>
        <v>0</v>
      </c>
    </row>
    <row r="11" spans="1:25" ht="24.75" customHeight="1">
      <c r="A11" s="77" t="s">
        <v>52</v>
      </c>
      <c r="B11" s="55">
        <f>+'24-03-337 Ind. Art.2'!J23</f>
        <v>0</v>
      </c>
      <c r="C11" s="55">
        <f>+'24-03-337 Ind. Art.2'!K23</f>
        <v>0</v>
      </c>
      <c r="D11" s="55">
        <f>+'24-03-337 Ind. Art.2'!M23</f>
        <v>0</v>
      </c>
      <c r="E11" s="55">
        <f>+'24-03-337 Ind. Art.2'!N23</f>
        <v>0</v>
      </c>
      <c r="F11" s="55">
        <f>+'24-03-337 Ind. Art.2'!O23</f>
        <v>0</v>
      </c>
      <c r="G11" s="55">
        <f>+'24-03-337 Ind. Art.2'!R23</f>
        <v>0</v>
      </c>
      <c r="H11" s="55">
        <f>+'24-03-337 Ind. Art.2'!S23</f>
        <v>0</v>
      </c>
      <c r="I11" s="55">
        <f>+'24-03-337 Ind. Art.2'!T23</f>
        <v>0</v>
      </c>
      <c r="J11" s="55">
        <f>+'24-03-337 Ind. Art.2'!U23</f>
        <v>0</v>
      </c>
      <c r="K11" s="55">
        <f>+'24-03-337 Ind. Art.2'!V23</f>
        <v>0</v>
      </c>
      <c r="L11" s="55">
        <f>+'24-03-337 Ind. Art.2'!W23</f>
        <v>0</v>
      </c>
      <c r="M11" s="55">
        <f>+'24-03-337 Ind. Art.2'!X23</f>
        <v>0</v>
      </c>
      <c r="N11" s="55">
        <f>+'24-03-337 Ind. Art.2'!Y23</f>
        <v>0</v>
      </c>
      <c r="O11" s="55">
        <f>+'24-03-337 Ind. Art.2'!Z23</f>
        <v>0</v>
      </c>
      <c r="P11" s="55">
        <f>+'24-03-337 Ind. Art.2'!AA23</f>
        <v>0</v>
      </c>
      <c r="Q11" s="55">
        <f>+'24-03-337 Ind. Art.2'!AB23</f>
        <v>0</v>
      </c>
      <c r="R11" s="55">
        <f>+'24-03-337 Ind. Art.2'!AC23</f>
        <v>0</v>
      </c>
      <c r="S11" s="55">
        <f>+'24-03-337 Ind. Art.2'!AD23</f>
        <v>0</v>
      </c>
      <c r="T11" s="55">
        <f>+'24-03-337 Ind. Art.2'!AE23</f>
        <v>0</v>
      </c>
      <c r="U11" s="55">
        <f>+'24-03-337 Ind. Art.2'!AF23</f>
        <v>0</v>
      </c>
      <c r="V11" s="55">
        <f>+'24-03-337 Ind. Art.2'!AG23</f>
        <v>0</v>
      </c>
      <c r="W11" s="55">
        <f>+'24-03-337 Ind. Art.2'!AH23</f>
        <v>0</v>
      </c>
      <c r="X11" s="78">
        <f>+'24-03-337 Ind. Art.2'!AI23</f>
        <v>0</v>
      </c>
      <c r="Y11" s="78">
        <f>+'24-03-337 Ind. Art.2'!AJ23</f>
        <v>0</v>
      </c>
    </row>
    <row r="12" spans="1:25" ht="24.75" customHeight="1">
      <c r="A12" s="77" t="s">
        <v>54</v>
      </c>
      <c r="B12" s="55">
        <f>+'24-03-337 Ind. Art.2'!J27</f>
        <v>0</v>
      </c>
      <c r="C12" s="55">
        <f>+'24-03-337 Ind. Art.2'!K27</f>
        <v>0</v>
      </c>
      <c r="D12" s="55">
        <f>+'24-03-337 Ind. Art.2'!M27</f>
        <v>0</v>
      </c>
      <c r="E12" s="55">
        <f>+'24-03-337 Ind. Art.2'!N27</f>
        <v>0</v>
      </c>
      <c r="F12" s="55">
        <f>+'24-03-337 Ind. Art.2'!O27</f>
        <v>0</v>
      </c>
      <c r="G12" s="55">
        <f>+'24-03-337 Ind. Art.2'!R27</f>
        <v>0</v>
      </c>
      <c r="H12" s="55">
        <f>+'24-03-337 Ind. Art.2'!S27</f>
        <v>0</v>
      </c>
      <c r="I12" s="55">
        <f>+'24-03-337 Ind. Art.2'!T27</f>
        <v>0</v>
      </c>
      <c r="J12" s="55">
        <f>+'24-03-337 Ind. Art.2'!U27</f>
        <v>0</v>
      </c>
      <c r="K12" s="55">
        <f>+'24-03-337 Ind. Art.2'!V27</f>
        <v>0</v>
      </c>
      <c r="L12" s="55">
        <f>+'24-03-337 Ind. Art.2'!W27</f>
        <v>0</v>
      </c>
      <c r="M12" s="55">
        <f>+'24-03-337 Ind. Art.2'!X27</f>
        <v>0</v>
      </c>
      <c r="N12" s="55">
        <f>+'24-03-337 Ind. Art.2'!Y27</f>
        <v>0</v>
      </c>
      <c r="O12" s="55">
        <f>+'24-03-337 Ind. Art.2'!Z27</f>
        <v>0</v>
      </c>
      <c r="P12" s="55">
        <f>+'24-03-337 Ind. Art.2'!AA27</f>
        <v>0</v>
      </c>
      <c r="Q12" s="55">
        <f>+'24-03-337 Ind. Art.2'!AB27</f>
        <v>0</v>
      </c>
      <c r="R12" s="55">
        <f>+'24-03-337 Ind. Art.2'!AC27</f>
        <v>0</v>
      </c>
      <c r="S12" s="55">
        <f>+'24-03-337 Ind. Art.2'!AD27</f>
        <v>0</v>
      </c>
      <c r="T12" s="55">
        <f>+'24-03-337 Ind. Art.2'!AE27</f>
        <v>0</v>
      </c>
      <c r="U12" s="55">
        <f>+'24-03-337 Ind. Art.2'!AF27</f>
        <v>0</v>
      </c>
      <c r="V12" s="55">
        <f>+'24-03-337 Ind. Art.2'!AG27</f>
        <v>0</v>
      </c>
      <c r="W12" s="55">
        <f>+'24-03-337 Ind. Art.2'!AH27</f>
        <v>0</v>
      </c>
      <c r="X12" s="78">
        <f>+'24-03-337 Ind. Art.2'!AI27</f>
        <v>0</v>
      </c>
      <c r="Y12" s="78">
        <f>+'24-03-337 Ind. Art.2'!AJ27</f>
        <v>0</v>
      </c>
    </row>
    <row r="13" spans="1:25" ht="24.75" customHeight="1">
      <c r="A13" s="77" t="s">
        <v>56</v>
      </c>
      <c r="B13" s="55">
        <f>+'24-03-337 Ind. Art.2'!J31</f>
        <v>0</v>
      </c>
      <c r="C13" s="55">
        <f>+'24-03-337 Ind. Art.2'!K31</f>
        <v>0</v>
      </c>
      <c r="D13" s="55">
        <f>+'24-03-337 Ind. Art.2'!M31</f>
        <v>0</v>
      </c>
      <c r="E13" s="55">
        <f>+'24-03-337 Ind. Art.2'!N31</f>
        <v>0</v>
      </c>
      <c r="F13" s="55">
        <f>+'24-03-337 Ind. Art.2'!O31</f>
        <v>0</v>
      </c>
      <c r="G13" s="55">
        <f>+'24-03-337 Ind. Art.2'!R31</f>
        <v>0</v>
      </c>
      <c r="H13" s="55">
        <f>+'24-03-337 Ind. Art.2'!S31</f>
        <v>0</v>
      </c>
      <c r="I13" s="55">
        <f>+'24-03-337 Ind. Art.2'!T31</f>
        <v>0</v>
      </c>
      <c r="J13" s="55">
        <f>+'24-03-337 Ind. Art.2'!U31</f>
        <v>0</v>
      </c>
      <c r="K13" s="55">
        <f>+'24-03-337 Ind. Art.2'!V31</f>
        <v>0</v>
      </c>
      <c r="L13" s="55">
        <f>+'24-03-337 Ind. Art.2'!W31</f>
        <v>0</v>
      </c>
      <c r="M13" s="55">
        <f>+'24-03-337 Ind. Art.2'!X31</f>
        <v>0</v>
      </c>
      <c r="N13" s="55">
        <f>+'24-03-337 Ind. Art.2'!Y31</f>
        <v>0</v>
      </c>
      <c r="O13" s="55">
        <f>+'24-03-337 Ind. Art.2'!Z31</f>
        <v>0</v>
      </c>
      <c r="P13" s="55">
        <f>+'24-03-337 Ind. Art.2'!AA31</f>
        <v>0</v>
      </c>
      <c r="Q13" s="55">
        <f>+'24-03-337 Ind. Art.2'!AB31</f>
        <v>0</v>
      </c>
      <c r="R13" s="55">
        <f>+'24-03-337 Ind. Art.2'!AC31</f>
        <v>0</v>
      </c>
      <c r="S13" s="55">
        <f>+'24-03-337 Ind. Art.2'!AD31</f>
        <v>0</v>
      </c>
      <c r="T13" s="55">
        <f>+'24-03-337 Ind. Art.2'!AE31</f>
        <v>0</v>
      </c>
      <c r="U13" s="55">
        <f>+'24-03-337 Ind. Art.2'!AF31</f>
        <v>0</v>
      </c>
      <c r="V13" s="55">
        <f>+'24-03-337 Ind. Art.2'!AG31</f>
        <v>0</v>
      </c>
      <c r="W13" s="55">
        <f>+'24-03-337 Ind. Art.2'!AH31</f>
        <v>0</v>
      </c>
      <c r="X13" s="78">
        <f>+'24-03-337 Ind. Art.2'!AI31</f>
        <v>0</v>
      </c>
      <c r="Y13" s="78">
        <f>+'24-03-337 Ind. Art.2'!AJ31</f>
        <v>0</v>
      </c>
    </row>
    <row r="14" spans="1:25" ht="24.75" customHeight="1">
      <c r="A14" s="77" t="s">
        <v>58</v>
      </c>
      <c r="B14" s="55">
        <f>+'24-03-337 Ind. Art.2'!J35</f>
        <v>0</v>
      </c>
      <c r="C14" s="55">
        <f>+'24-03-337 Ind. Art.2'!K35</f>
        <v>0</v>
      </c>
      <c r="D14" s="55">
        <f>+'24-03-337 Ind. Art.2'!M35</f>
        <v>0</v>
      </c>
      <c r="E14" s="55">
        <f>+'24-03-337 Ind. Art.2'!N35</f>
        <v>0</v>
      </c>
      <c r="F14" s="55">
        <f>+'24-03-337 Ind. Art.2'!O35</f>
        <v>0</v>
      </c>
      <c r="G14" s="55">
        <f>+'24-03-337 Ind. Art.2'!R35</f>
        <v>0</v>
      </c>
      <c r="H14" s="55">
        <f>+'24-03-337 Ind. Art.2'!S35</f>
        <v>0</v>
      </c>
      <c r="I14" s="55">
        <f>+'24-03-337 Ind. Art.2'!T35</f>
        <v>0</v>
      </c>
      <c r="J14" s="55">
        <f>+'24-03-337 Ind. Art.2'!U35</f>
        <v>0</v>
      </c>
      <c r="K14" s="55">
        <f>+'24-03-337 Ind. Art.2'!V35</f>
        <v>0</v>
      </c>
      <c r="L14" s="55">
        <f>+'24-03-337 Ind. Art.2'!W35</f>
        <v>0</v>
      </c>
      <c r="M14" s="55">
        <f>+'24-03-337 Ind. Art.2'!X35</f>
        <v>0</v>
      </c>
      <c r="N14" s="55">
        <f>+'24-03-337 Ind. Art.2'!Y35</f>
        <v>0</v>
      </c>
      <c r="O14" s="55">
        <f>+'24-03-337 Ind. Art.2'!Z35</f>
        <v>0</v>
      </c>
      <c r="P14" s="55">
        <f>+'24-03-337 Ind. Art.2'!AA35</f>
        <v>0</v>
      </c>
      <c r="Q14" s="55">
        <f>+'24-03-337 Ind. Art.2'!AB35</f>
        <v>0</v>
      </c>
      <c r="R14" s="55">
        <f>+'24-03-337 Ind. Art.2'!AC35</f>
        <v>0</v>
      </c>
      <c r="S14" s="55">
        <f>+'24-03-337 Ind. Art.2'!AD35</f>
        <v>0</v>
      </c>
      <c r="T14" s="55">
        <f>+'24-03-337 Ind. Art.2'!AE35</f>
        <v>0</v>
      </c>
      <c r="U14" s="55">
        <f>+'24-03-337 Ind. Art.2'!AF35</f>
        <v>0</v>
      </c>
      <c r="V14" s="55">
        <f>+'24-03-337 Ind. Art.2'!AG35</f>
        <v>0</v>
      </c>
      <c r="W14" s="55">
        <f>+'24-03-337 Ind. Art.2'!AH35</f>
        <v>0</v>
      </c>
      <c r="X14" s="78">
        <f>+'24-03-337 Ind. Art.2'!AI35</f>
        <v>0</v>
      </c>
      <c r="Y14" s="78">
        <f>+'24-03-337 Ind. Art.2'!AJ35</f>
        <v>0</v>
      </c>
    </row>
    <row r="15" spans="1:25" ht="24.75" customHeight="1">
      <c r="A15" s="77" t="s">
        <v>60</v>
      </c>
      <c r="B15" s="55">
        <f>+'24-03-337 Ind. Art.2'!J39</f>
        <v>0</v>
      </c>
      <c r="C15" s="55">
        <f>+'24-03-337 Ind. Art.2'!K39</f>
        <v>0</v>
      </c>
      <c r="D15" s="55">
        <f>+'24-03-337 Ind. Art.2'!M39</f>
        <v>0</v>
      </c>
      <c r="E15" s="55">
        <f>+'24-03-337 Ind. Art.2'!N39</f>
        <v>0</v>
      </c>
      <c r="F15" s="55">
        <f>+'24-03-337 Ind. Art.2'!O39</f>
        <v>0</v>
      </c>
      <c r="G15" s="55">
        <f>+'24-03-337 Ind. Art.2'!R39</f>
        <v>0</v>
      </c>
      <c r="H15" s="55">
        <f>+'24-03-337 Ind. Art.2'!S39</f>
        <v>0</v>
      </c>
      <c r="I15" s="55">
        <f>+'24-03-337 Ind. Art.2'!T39</f>
        <v>0</v>
      </c>
      <c r="J15" s="55">
        <f>+'24-03-337 Ind. Art.2'!U39</f>
        <v>0</v>
      </c>
      <c r="K15" s="55">
        <f>+'24-03-337 Ind. Art.2'!V39</f>
        <v>0</v>
      </c>
      <c r="L15" s="55">
        <f>+'24-03-337 Ind. Art.2'!W39</f>
        <v>0</v>
      </c>
      <c r="M15" s="55">
        <f>+'24-03-337 Ind. Art.2'!X39</f>
        <v>0</v>
      </c>
      <c r="N15" s="55">
        <f>+'24-03-337 Ind. Art.2'!Y39</f>
        <v>0</v>
      </c>
      <c r="O15" s="55">
        <f>+'24-03-337 Ind. Art.2'!Z39</f>
        <v>0</v>
      </c>
      <c r="P15" s="55">
        <f>+'24-03-337 Ind. Art.2'!AA39</f>
        <v>0</v>
      </c>
      <c r="Q15" s="55">
        <f>+'24-03-337 Ind. Art.2'!AB39</f>
        <v>0</v>
      </c>
      <c r="R15" s="55">
        <f>+'24-03-337 Ind. Art.2'!AC39</f>
        <v>0</v>
      </c>
      <c r="S15" s="55">
        <f>+'24-03-337 Ind. Art.2'!AD39</f>
        <v>0</v>
      </c>
      <c r="T15" s="55">
        <f>+'24-03-337 Ind. Art.2'!AE39</f>
        <v>0</v>
      </c>
      <c r="U15" s="55">
        <f>+'24-03-337 Ind. Art.2'!AF39</f>
        <v>0</v>
      </c>
      <c r="V15" s="55">
        <f>+'24-03-337 Ind. Art.2'!AG39</f>
        <v>0</v>
      </c>
      <c r="W15" s="55">
        <f>+'24-03-337 Ind. Art.2'!AH39</f>
        <v>0</v>
      </c>
      <c r="X15" s="78">
        <f>+'24-03-337 Ind. Art.2'!AI39</f>
        <v>0</v>
      </c>
      <c r="Y15" s="78">
        <f>+'24-03-337 Ind. Art.2'!AJ39</f>
        <v>0</v>
      </c>
    </row>
    <row r="16" spans="1:25" ht="24.75" customHeight="1">
      <c r="A16" s="77" t="s">
        <v>62</v>
      </c>
      <c r="B16" s="55">
        <f>+'24-03-337 Ind. Art.2'!J43</f>
        <v>0</v>
      </c>
      <c r="C16" s="55">
        <f>+'24-03-337 Ind. Art.2'!K43</f>
        <v>0</v>
      </c>
      <c r="D16" s="55">
        <f>+'24-03-337 Ind. Art.2'!M43</f>
        <v>0</v>
      </c>
      <c r="E16" s="55">
        <f>+'24-03-337 Ind. Art.2'!N43</f>
        <v>0</v>
      </c>
      <c r="F16" s="55">
        <f>+'24-03-337 Ind. Art.2'!O43</f>
        <v>0</v>
      </c>
      <c r="G16" s="55">
        <f>+'24-03-337 Ind. Art.2'!R43</f>
        <v>0</v>
      </c>
      <c r="H16" s="55">
        <f>+'24-03-337 Ind. Art.2'!S43</f>
        <v>0</v>
      </c>
      <c r="I16" s="55">
        <f>+'24-03-337 Ind. Art.2'!T43</f>
        <v>0</v>
      </c>
      <c r="J16" s="55">
        <f>+'24-03-337 Ind. Art.2'!U43</f>
        <v>0</v>
      </c>
      <c r="K16" s="55">
        <f>+'24-03-337 Ind. Art.2'!V43</f>
        <v>0</v>
      </c>
      <c r="L16" s="55">
        <f>+'24-03-337 Ind. Art.2'!W43</f>
        <v>0</v>
      </c>
      <c r="M16" s="55">
        <f>+'24-03-337 Ind. Art.2'!X43</f>
        <v>0</v>
      </c>
      <c r="N16" s="55">
        <f>+'24-03-337 Ind. Art.2'!Y43</f>
        <v>0</v>
      </c>
      <c r="O16" s="55">
        <f>+'24-03-337 Ind. Art.2'!Z43</f>
        <v>0</v>
      </c>
      <c r="P16" s="55">
        <f>+'24-03-337 Ind. Art.2'!AA43</f>
        <v>0</v>
      </c>
      <c r="Q16" s="55">
        <f>+'24-03-337 Ind. Art.2'!AB43</f>
        <v>0</v>
      </c>
      <c r="R16" s="55">
        <f>+'24-03-337 Ind. Art.2'!AC43</f>
        <v>0</v>
      </c>
      <c r="S16" s="55">
        <f>+'24-03-337 Ind. Art.2'!AD43</f>
        <v>0</v>
      </c>
      <c r="T16" s="55">
        <f>+'24-03-337 Ind. Art.2'!AE43</f>
        <v>0</v>
      </c>
      <c r="U16" s="55">
        <f>+'24-03-337 Ind. Art.2'!AF43</f>
        <v>0</v>
      </c>
      <c r="V16" s="55">
        <f>+'24-03-337 Ind. Art.2'!AG43</f>
        <v>0</v>
      </c>
      <c r="W16" s="55">
        <f>+'24-03-337 Ind. Art.2'!AH43</f>
        <v>0</v>
      </c>
      <c r="X16" s="78">
        <f>+'24-03-337 Ind. Art.2'!AI43</f>
        <v>0</v>
      </c>
      <c r="Y16" s="78">
        <f>+'24-03-337 Ind. Art.2'!AJ43</f>
        <v>0</v>
      </c>
    </row>
    <row r="17" spans="1:25" ht="24.75" customHeight="1">
      <c r="A17" s="77" t="s">
        <v>64</v>
      </c>
      <c r="B17" s="55">
        <f>+'24-03-337 Ind. Art.2'!J47</f>
        <v>0</v>
      </c>
      <c r="C17" s="55">
        <f>+'24-03-337 Ind. Art.2'!K47</f>
        <v>0</v>
      </c>
      <c r="D17" s="55">
        <f>+'24-03-337 Ind. Art.2'!M47</f>
        <v>0</v>
      </c>
      <c r="E17" s="55">
        <f>+'24-03-337 Ind. Art.2'!N47</f>
        <v>0</v>
      </c>
      <c r="F17" s="55">
        <f>+'24-03-337 Ind. Art.2'!O47</f>
        <v>0</v>
      </c>
      <c r="G17" s="55">
        <f>+'24-03-337 Ind. Art.2'!R47</f>
        <v>0</v>
      </c>
      <c r="H17" s="55">
        <f>+'24-03-337 Ind. Art.2'!S47</f>
        <v>0</v>
      </c>
      <c r="I17" s="55">
        <f>+'24-03-337 Ind. Art.2'!T47</f>
        <v>0</v>
      </c>
      <c r="J17" s="55">
        <f>+'24-03-337 Ind. Art.2'!U47</f>
        <v>0</v>
      </c>
      <c r="K17" s="55">
        <f>+'24-03-337 Ind. Art.2'!V47</f>
        <v>0</v>
      </c>
      <c r="L17" s="55">
        <f>+'24-03-337 Ind. Art.2'!W47</f>
        <v>0</v>
      </c>
      <c r="M17" s="55">
        <f>+'24-03-337 Ind. Art.2'!X47</f>
        <v>0</v>
      </c>
      <c r="N17" s="55">
        <f>+'24-03-337 Ind. Art.2'!Y47</f>
        <v>0</v>
      </c>
      <c r="O17" s="55">
        <f>+'24-03-337 Ind. Art.2'!Z47</f>
        <v>0</v>
      </c>
      <c r="P17" s="55">
        <f>+'24-03-337 Ind. Art.2'!AA47</f>
        <v>0</v>
      </c>
      <c r="Q17" s="55">
        <f>+'24-03-337 Ind. Art.2'!AB47</f>
        <v>0</v>
      </c>
      <c r="R17" s="55">
        <f>+'24-03-337 Ind. Art.2'!AC47</f>
        <v>0</v>
      </c>
      <c r="S17" s="55">
        <f>+'24-03-337 Ind. Art.2'!AD47</f>
        <v>0</v>
      </c>
      <c r="T17" s="55">
        <f>+'24-03-337 Ind. Art.2'!AE47</f>
        <v>0</v>
      </c>
      <c r="U17" s="55">
        <f>+'24-03-337 Ind. Art.2'!AF47</f>
        <v>0</v>
      </c>
      <c r="V17" s="55">
        <f>+'24-03-337 Ind. Art.2'!AG47</f>
        <v>0</v>
      </c>
      <c r="W17" s="55">
        <f>+'24-03-337 Ind. Art.2'!AH47</f>
        <v>0</v>
      </c>
      <c r="X17" s="78">
        <f>+'24-03-337 Ind. Art.2'!AI47</f>
        <v>0</v>
      </c>
      <c r="Y17" s="78">
        <f>+'24-03-337 Ind. Art.2'!AJ44</f>
        <v>0</v>
      </c>
    </row>
    <row r="18" spans="1:25" ht="24.75" customHeight="1">
      <c r="A18" s="77" t="s">
        <v>66</v>
      </c>
      <c r="B18" s="55">
        <f>+'24-03-337 Ind. Art.2'!J51</f>
        <v>0</v>
      </c>
      <c r="C18" s="55">
        <f>+'24-03-337 Ind. Art.2'!K51</f>
        <v>0</v>
      </c>
      <c r="D18" s="55">
        <f>+'24-03-337 Ind. Art.2'!M51</f>
        <v>0</v>
      </c>
      <c r="E18" s="55">
        <f>+'24-03-337 Ind. Art.2'!N51</f>
        <v>0</v>
      </c>
      <c r="F18" s="55">
        <f>+'24-03-337 Ind. Art.2'!O51</f>
        <v>0</v>
      </c>
      <c r="G18" s="55">
        <f>+'24-03-337 Ind. Art.2'!R51</f>
        <v>0</v>
      </c>
      <c r="H18" s="55">
        <f>+'24-03-337 Ind. Art.2'!S51</f>
        <v>0</v>
      </c>
      <c r="I18" s="55">
        <f>+'24-03-337 Ind. Art.2'!T51</f>
        <v>0</v>
      </c>
      <c r="J18" s="55">
        <f>+'24-03-337 Ind. Art.2'!U51</f>
        <v>0</v>
      </c>
      <c r="K18" s="55">
        <f>+'24-03-337 Ind. Art.2'!V51</f>
        <v>0</v>
      </c>
      <c r="L18" s="55">
        <f>+'24-03-337 Ind. Art.2'!W51</f>
        <v>0</v>
      </c>
      <c r="M18" s="55">
        <f>+'24-03-337 Ind. Art.2'!X51</f>
        <v>0</v>
      </c>
      <c r="N18" s="55">
        <f>+'24-03-337 Ind. Art.2'!Y51</f>
        <v>0</v>
      </c>
      <c r="O18" s="55">
        <f>+'24-03-337 Ind. Art.2'!Z51</f>
        <v>0</v>
      </c>
      <c r="P18" s="55">
        <f>+'24-03-337 Ind. Art.2'!AA51</f>
        <v>0</v>
      </c>
      <c r="Q18" s="55">
        <f>+'24-03-337 Ind. Art.2'!AB51</f>
        <v>0</v>
      </c>
      <c r="R18" s="55">
        <f>+'24-03-337 Ind. Art.2'!AC51</f>
        <v>0</v>
      </c>
      <c r="S18" s="55">
        <f>+'24-03-337 Ind. Art.2'!AD51</f>
        <v>0</v>
      </c>
      <c r="T18" s="55">
        <f>+'24-03-337 Ind. Art.2'!AE51</f>
        <v>0</v>
      </c>
      <c r="U18" s="55">
        <f>+'24-03-337 Ind. Art.2'!AF51</f>
        <v>0</v>
      </c>
      <c r="V18" s="55">
        <f>+'24-03-337 Ind. Art.2'!AG51</f>
        <v>0</v>
      </c>
      <c r="W18" s="55">
        <f>+'24-03-337 Ind. Art.2'!AH51</f>
        <v>0</v>
      </c>
      <c r="X18" s="78">
        <f>+'24-03-337 Ind. Art.2'!AI51</f>
        <v>0</v>
      </c>
      <c r="Y18" s="78">
        <f>+'24-03-337 Ind. Art.2'!AJ51</f>
        <v>0</v>
      </c>
    </row>
    <row r="19" spans="1:25" ht="24.75" customHeight="1">
      <c r="A19" s="77" t="s">
        <v>68</v>
      </c>
      <c r="B19" s="55">
        <f>+'24-03-337 Ind. Art.2'!J55</f>
        <v>0</v>
      </c>
      <c r="C19" s="55">
        <f>+'24-03-337 Ind. Art.2'!K55</f>
        <v>0</v>
      </c>
      <c r="D19" s="55">
        <f>+'24-03-337 Ind. Art.2'!M55</f>
        <v>0</v>
      </c>
      <c r="E19" s="55">
        <f>+'24-03-337 Ind. Art.2'!N55</f>
        <v>0</v>
      </c>
      <c r="F19" s="55">
        <f>+'24-03-337 Ind. Art.2'!O55</f>
        <v>0</v>
      </c>
      <c r="G19" s="55">
        <f>+'24-03-337 Ind. Art.2'!R55</f>
        <v>0</v>
      </c>
      <c r="H19" s="55">
        <f>+'24-03-337 Ind. Art.2'!S55</f>
        <v>0</v>
      </c>
      <c r="I19" s="55">
        <f>+'24-03-337 Ind. Art.2'!T55</f>
        <v>0</v>
      </c>
      <c r="J19" s="55">
        <f>+'24-03-337 Ind. Art.2'!U55</f>
        <v>0</v>
      </c>
      <c r="K19" s="55">
        <f>+'24-03-337 Ind. Art.2'!V55</f>
        <v>0</v>
      </c>
      <c r="L19" s="55">
        <f>+'24-03-337 Ind. Art.2'!W55</f>
        <v>0</v>
      </c>
      <c r="M19" s="55">
        <f>+'24-03-337 Ind. Art.2'!X55</f>
        <v>0</v>
      </c>
      <c r="N19" s="55">
        <f>+'24-03-337 Ind. Art.2'!Y55</f>
        <v>0</v>
      </c>
      <c r="O19" s="55">
        <f>+'24-03-337 Ind. Art.2'!Z55</f>
        <v>0</v>
      </c>
      <c r="P19" s="55">
        <f>+'24-03-337 Ind. Art.2'!AA55</f>
        <v>0</v>
      </c>
      <c r="Q19" s="55">
        <f>+'24-03-337 Ind. Art.2'!AB55</f>
        <v>0</v>
      </c>
      <c r="R19" s="55">
        <f>+'24-03-337 Ind. Art.2'!AC55</f>
        <v>0</v>
      </c>
      <c r="S19" s="55">
        <f>+'24-03-337 Ind. Art.2'!AD55</f>
        <v>0</v>
      </c>
      <c r="T19" s="55">
        <f>+'24-03-337 Ind. Art.2'!AE55</f>
        <v>0</v>
      </c>
      <c r="U19" s="55">
        <f>+'24-03-337 Ind. Art.2'!AF55</f>
        <v>0</v>
      </c>
      <c r="V19" s="55">
        <f>+'24-03-337 Ind. Art.2'!AG55</f>
        <v>0</v>
      </c>
      <c r="W19" s="55">
        <f>+'24-03-337 Ind. Art.2'!AH55</f>
        <v>0</v>
      </c>
      <c r="X19" s="78">
        <f>+'24-03-337 Ind. Art.2'!AI55</f>
        <v>0</v>
      </c>
      <c r="Y19" s="78">
        <f>+'24-03-337 Ind. Art.2'!AJ55</f>
        <v>0</v>
      </c>
    </row>
    <row r="20" spans="1:25" ht="24.75" customHeight="1">
      <c r="A20" s="79" t="s">
        <v>70</v>
      </c>
      <c r="B20" s="55">
        <f>+'24-03-337 Ind. Art.2'!J59</f>
        <v>0</v>
      </c>
      <c r="C20" s="55">
        <f>+'24-03-337 Ind. Art.2'!K59</f>
        <v>0</v>
      </c>
      <c r="D20" s="55">
        <f>+'24-03-337 Ind. Art.2'!M59</f>
        <v>0</v>
      </c>
      <c r="E20" s="55">
        <f>+'24-03-337 Ind. Art.2'!N59</f>
        <v>0</v>
      </c>
      <c r="F20" s="55">
        <f>+'24-03-337 Ind. Art.2'!O59</f>
        <v>0</v>
      </c>
      <c r="G20" s="55">
        <f>+'24-03-337 Ind. Art.2'!R59</f>
        <v>0</v>
      </c>
      <c r="H20" s="55">
        <f>+'24-03-337 Ind. Art.2'!S59</f>
        <v>0</v>
      </c>
      <c r="I20" s="55">
        <f>+'24-03-337 Ind. Art.2'!T59</f>
        <v>0</v>
      </c>
      <c r="J20" s="55">
        <f>+'24-03-337 Ind. Art.2'!U59</f>
        <v>0</v>
      </c>
      <c r="K20" s="55">
        <f>+'24-03-337 Ind. Art.2'!V59</f>
        <v>0</v>
      </c>
      <c r="L20" s="55">
        <f>+'24-03-337 Ind. Art.2'!W59</f>
        <v>0</v>
      </c>
      <c r="M20" s="55">
        <f>+'24-03-337 Ind. Art.2'!X59</f>
        <v>0</v>
      </c>
      <c r="N20" s="55">
        <f>+'24-03-337 Ind. Art.2'!Y59</f>
        <v>0</v>
      </c>
      <c r="O20" s="55">
        <f>+'24-03-337 Ind. Art.2'!Z59</f>
        <v>0</v>
      </c>
      <c r="P20" s="55">
        <f>+'24-03-337 Ind. Art.2'!AA59</f>
        <v>0</v>
      </c>
      <c r="Q20" s="55">
        <f>+'24-03-337 Ind. Art.2'!AB59</f>
        <v>0</v>
      </c>
      <c r="R20" s="55">
        <f>+'24-03-337 Ind. Art.2'!AC59</f>
        <v>0</v>
      </c>
      <c r="S20" s="55">
        <f>+'24-03-337 Ind. Art.2'!AD59</f>
        <v>0</v>
      </c>
      <c r="T20" s="55">
        <f>+'24-03-337 Ind. Art.2'!AE59</f>
        <v>0</v>
      </c>
      <c r="U20" s="55">
        <f>+'24-03-337 Ind. Art.2'!AF59</f>
        <v>0</v>
      </c>
      <c r="V20" s="55">
        <f>+'24-03-337 Ind. Art.2'!AG59</f>
        <v>0</v>
      </c>
      <c r="W20" s="55">
        <f>+'24-03-337 Ind. Art.2'!AH59</f>
        <v>0</v>
      </c>
      <c r="X20" s="78">
        <f>+'24-03-337 Ind. Art.2'!AI59</f>
        <v>0</v>
      </c>
      <c r="Y20" s="78">
        <f>+'24-03-337 Ind. Art.2'!AJ59</f>
        <v>0</v>
      </c>
    </row>
    <row r="21" spans="1:25" ht="24.75" customHeight="1">
      <c r="A21" s="79" t="s">
        <v>72</v>
      </c>
      <c r="B21" s="55">
        <f>+'24-03-337 Ind. Art.2'!J63</f>
        <v>0</v>
      </c>
      <c r="C21" s="55">
        <f>+'24-03-337 Ind. Art.2'!K63</f>
        <v>0</v>
      </c>
      <c r="D21" s="55">
        <f>+'24-03-337 Ind. Art.2'!M63</f>
        <v>0</v>
      </c>
      <c r="E21" s="55">
        <f>+'24-03-337 Ind. Art.2'!N63</f>
        <v>0</v>
      </c>
      <c r="F21" s="55">
        <f>+'24-03-337 Ind. Art.2'!O63</f>
        <v>0</v>
      </c>
      <c r="G21" s="55">
        <f>+'24-03-337 Ind. Art.2'!R63</f>
        <v>0</v>
      </c>
      <c r="H21" s="55">
        <f>+'24-03-337 Ind. Art.2'!S63</f>
        <v>0</v>
      </c>
      <c r="I21" s="55">
        <f>+'24-03-337 Ind. Art.2'!T63</f>
        <v>0</v>
      </c>
      <c r="J21" s="55">
        <f>+'24-03-337 Ind. Art.2'!U63</f>
        <v>0</v>
      </c>
      <c r="K21" s="55">
        <f>+'24-03-337 Ind. Art.2'!V63</f>
        <v>0</v>
      </c>
      <c r="L21" s="55">
        <f>+'24-03-337 Ind. Art.2'!W63</f>
        <v>0</v>
      </c>
      <c r="M21" s="55">
        <f>+'24-03-337 Ind. Art.2'!X63</f>
        <v>0</v>
      </c>
      <c r="N21" s="55">
        <f>+'24-03-337 Ind. Art.2'!Y63</f>
        <v>0</v>
      </c>
      <c r="O21" s="55">
        <f>+'24-03-337 Ind. Art.2'!Z63</f>
        <v>0</v>
      </c>
      <c r="P21" s="55">
        <f>+'24-03-337 Ind. Art.2'!AA63</f>
        <v>0</v>
      </c>
      <c r="Q21" s="55">
        <f>+'24-03-337 Ind. Art.2'!AB63</f>
        <v>0</v>
      </c>
      <c r="R21" s="55">
        <f>+'24-03-337 Ind. Art.2'!AC63</f>
        <v>0</v>
      </c>
      <c r="S21" s="55">
        <f>+'24-03-337 Ind. Art.2'!AD63</f>
        <v>0</v>
      </c>
      <c r="T21" s="55">
        <f>+'24-03-337 Ind. Art.2'!AE63</f>
        <v>0</v>
      </c>
      <c r="U21" s="55">
        <f>+'24-03-337 Ind. Art.2'!AF63</f>
        <v>0</v>
      </c>
      <c r="V21" s="55">
        <f>+'24-03-337 Ind. Art.2'!AG63</f>
        <v>0</v>
      </c>
      <c r="W21" s="55">
        <f>+'24-03-337 Ind. Art.2'!AH63</f>
        <v>0</v>
      </c>
      <c r="X21" s="78">
        <f>+'24-03-337 Ind. Art.2'!AI63</f>
        <v>0</v>
      </c>
      <c r="Y21" s="78">
        <f>+'24-03-337 Ind. Art.2'!AJ63</f>
        <v>0</v>
      </c>
    </row>
    <row r="22" spans="1:25" ht="24.75" customHeight="1">
      <c r="A22" s="79" t="s">
        <v>74</v>
      </c>
      <c r="B22" s="55">
        <f>+'24-03-337 Ind. Art.2'!J67</f>
        <v>0</v>
      </c>
      <c r="C22" s="55">
        <f>+'24-03-337 Ind. Art.2'!K67</f>
        <v>0</v>
      </c>
      <c r="D22" s="55">
        <f>+'24-03-337 Ind. Art.2'!M67</f>
        <v>0</v>
      </c>
      <c r="E22" s="55">
        <f>+'24-03-337 Ind. Art.2'!N67</f>
        <v>0</v>
      </c>
      <c r="F22" s="55">
        <f>+'24-03-337 Ind. Art.2'!O67</f>
        <v>0</v>
      </c>
      <c r="G22" s="55">
        <f>+'24-03-337 Ind. Art.2'!R67</f>
        <v>0</v>
      </c>
      <c r="H22" s="55">
        <f>+'24-03-337 Ind. Art.2'!S67</f>
        <v>0</v>
      </c>
      <c r="I22" s="55">
        <f>+'24-03-337 Ind. Art.2'!T67</f>
        <v>0</v>
      </c>
      <c r="J22" s="55">
        <f>+'24-03-337 Ind. Art.2'!U67</f>
        <v>0</v>
      </c>
      <c r="K22" s="55">
        <f>+'24-03-337 Ind. Art.2'!V67</f>
        <v>0</v>
      </c>
      <c r="L22" s="55">
        <f>+'24-03-337 Ind. Art.2'!W67</f>
        <v>0</v>
      </c>
      <c r="M22" s="55">
        <f>+'24-03-337 Ind. Art.2'!X67</f>
        <v>0</v>
      </c>
      <c r="N22" s="55">
        <f>+'24-03-337 Ind. Art.2'!Y67</f>
        <v>0</v>
      </c>
      <c r="O22" s="55">
        <f>+'24-03-337 Ind. Art.2'!Z67</f>
        <v>0</v>
      </c>
      <c r="P22" s="55">
        <f>+'24-03-337 Ind. Art.2'!AA67</f>
        <v>0</v>
      </c>
      <c r="Q22" s="55">
        <f>+'24-03-337 Ind. Art.2'!AB67</f>
        <v>0</v>
      </c>
      <c r="R22" s="55">
        <f>+'24-03-337 Ind. Art.2'!AC67</f>
        <v>0</v>
      </c>
      <c r="S22" s="55">
        <f>+'24-03-337 Ind. Art.2'!AD67</f>
        <v>0</v>
      </c>
      <c r="T22" s="55">
        <f>+'24-03-337 Ind. Art.2'!AE67</f>
        <v>0</v>
      </c>
      <c r="U22" s="55">
        <f>+'24-03-337 Ind. Art.2'!AF67</f>
        <v>0</v>
      </c>
      <c r="V22" s="55">
        <f>+'24-03-337 Ind. Art.2'!AG67</f>
        <v>0</v>
      </c>
      <c r="W22" s="55">
        <f>+'24-03-337 Ind. Art.2'!AH67</f>
        <v>0</v>
      </c>
      <c r="X22" s="78">
        <f>+'24-03-337 Ind. Art.2'!AI67</f>
        <v>0</v>
      </c>
      <c r="Y22" s="78">
        <f>+'24-03-337 Ind. Art.2'!AJ67</f>
        <v>0</v>
      </c>
    </row>
    <row r="23" spans="1:25" ht="24.75" customHeight="1">
      <c r="A23" s="80" t="s">
        <v>76</v>
      </c>
      <c r="B23" s="55">
        <f>+'24-03-337 Ind. Art.2'!J70</f>
        <v>22097721000</v>
      </c>
      <c r="C23" s="55">
        <f>+'24-03-337 Ind. Art.2'!K70</f>
        <v>22097721000</v>
      </c>
      <c r="D23" s="55">
        <f>+'24-03-337 Ind. Art.2'!M70</f>
        <v>0</v>
      </c>
      <c r="E23" s="55">
        <f>+'24-03-337 Ind. Art.2'!N70</f>
        <v>0</v>
      </c>
      <c r="F23" s="55">
        <f>+'24-03-337 Ind. Art.2'!O70</f>
        <v>0</v>
      </c>
      <c r="G23" s="55">
        <f>+'24-03-337 Ind. Art.2'!R70</f>
        <v>0</v>
      </c>
      <c r="H23" s="55">
        <f>+'24-03-337 Ind. Art.2'!S70</f>
        <v>8839088400</v>
      </c>
      <c r="I23" s="55">
        <f>+'24-03-337 Ind. Art.2'!T70</f>
        <v>0</v>
      </c>
      <c r="J23" s="55">
        <f>+'24-03-337 Ind. Art.2'!U70</f>
        <v>8839088400</v>
      </c>
      <c r="K23" s="55">
        <f>+'24-03-337 Ind. Art.2'!V70</f>
        <v>0</v>
      </c>
      <c r="L23" s="55">
        <f>+'24-03-337 Ind. Art.2'!W70</f>
        <v>0</v>
      </c>
      <c r="M23" s="55">
        <f>+'24-03-337 Ind. Art.2'!X70</f>
        <v>6629316300</v>
      </c>
      <c r="N23" s="55">
        <f>+'24-03-337 Ind. Art.2'!Y70</f>
        <v>6629316300</v>
      </c>
      <c r="O23" s="55">
        <f>+'24-03-337 Ind. Art.2'!Z70</f>
        <v>0</v>
      </c>
      <c r="P23" s="55">
        <f>+'24-03-337 Ind. Art.2'!AA70</f>
        <v>0</v>
      </c>
      <c r="Q23" s="55">
        <f>+'24-03-337 Ind. Art.2'!AB70</f>
        <v>0</v>
      </c>
      <c r="R23" s="55">
        <f>+'24-03-337 Ind. Art.2'!AC70</f>
        <v>0</v>
      </c>
      <c r="S23" s="55">
        <f>+'24-03-337 Ind. Art.2'!AD70</f>
        <v>0</v>
      </c>
      <c r="T23" s="55">
        <f>+'24-03-337 Ind. Art.2'!AE70</f>
        <v>0</v>
      </c>
      <c r="U23" s="55">
        <f>+'24-03-337 Ind. Art.2'!AF70</f>
        <v>0</v>
      </c>
      <c r="V23" s="55">
        <f>+'24-03-337 Ind. Art.2'!AG70</f>
        <v>0</v>
      </c>
      <c r="W23" s="55">
        <f>+'24-03-337 Ind. Art.2'!AH70</f>
        <v>15468404700</v>
      </c>
      <c r="X23" s="78">
        <f>+'24-03-337 Ind. Art.2'!AI70</f>
        <v>0.7</v>
      </c>
      <c r="Y23" s="78">
        <f>+'24-03-337 Ind. Art.2'!AJ70</f>
        <v>1</v>
      </c>
    </row>
    <row r="24" spans="1:25" ht="25.5">
      <c r="A24" s="200" t="str">
        <f>"TOTAL ASIG."&amp;" "&amp;$A$5</f>
        <v>TOTAL ASIG. 24-03-337 "Bonos Art. 2 Transitorio. Ley N°19.949"</v>
      </c>
      <c r="B24" s="66">
        <f>SUM(B8:B23)</f>
        <v>22097721000</v>
      </c>
      <c r="C24" s="66">
        <f t="shared" ref="C24:V24" si="0">SUM(C8:C23)</f>
        <v>22097721000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8839088400</v>
      </c>
      <c r="I24" s="66">
        <f t="shared" si="0"/>
        <v>0</v>
      </c>
      <c r="J24" s="66">
        <f t="shared" si="0"/>
        <v>8839088400</v>
      </c>
      <c r="K24" s="66">
        <f t="shared" si="0"/>
        <v>0</v>
      </c>
      <c r="L24" s="66">
        <f t="shared" si="0"/>
        <v>0</v>
      </c>
      <c r="M24" s="66">
        <f t="shared" si="0"/>
        <v>6629316300</v>
      </c>
      <c r="N24" s="66">
        <f t="shared" si="0"/>
        <v>6629316300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15468404700</v>
      </c>
      <c r="X24" s="81">
        <f>+'24-03-337 Ind. Art.2'!AI71</f>
        <v>0.7</v>
      </c>
      <c r="Y24" s="81">
        <f>'24-03-337 Ind. Art.2'!AJ71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159"/>
  <sheetViews>
    <sheetView tabSelected="1" topLeftCell="A81" zoomScaleNormal="100" workbookViewId="0" xr3:uid="{CF366857-BBDD-5199-9BC9-FF52903B0715}">
      <selection activeCell="C102" sqref="C102:D102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6" width="23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250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57" t="s">
        <v>46</v>
      </c>
      <c r="B8" s="258"/>
      <c r="C8" s="258"/>
      <c r="D8" s="227"/>
      <c r="E8" s="228"/>
      <c r="F8" s="4"/>
      <c r="G8" s="5"/>
      <c r="H8" s="6"/>
      <c r="I8" s="6"/>
      <c r="J8" s="209">
        <v>57795000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>
      <c r="A9" s="14">
        <v>1</v>
      </c>
      <c r="B9" s="14"/>
      <c r="C9" s="154" t="s">
        <v>251</v>
      </c>
      <c r="D9" s="178">
        <v>44893</v>
      </c>
      <c r="E9" s="17" t="s">
        <v>252</v>
      </c>
      <c r="F9" s="17" t="s">
        <v>253</v>
      </c>
      <c r="G9" s="117" t="s">
        <v>254</v>
      </c>
      <c r="H9" s="16"/>
      <c r="I9" s="16"/>
      <c r="J9" s="210"/>
      <c r="K9" s="135">
        <v>7541000</v>
      </c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35">
        <v>7541000</v>
      </c>
      <c r="AC9" s="20">
        <f>SUM(Z9:AB9)</f>
        <v>7541000</v>
      </c>
      <c r="AD9" s="19"/>
      <c r="AE9" s="19"/>
      <c r="AF9" s="19"/>
      <c r="AG9" s="20">
        <f>SUM(AD9:AF9)</f>
        <v>0</v>
      </c>
      <c r="AH9" s="20">
        <f>SUM(U9,Y9,AC9,AG9)</f>
        <v>7541000</v>
      </c>
      <c r="AI9" s="21">
        <f>IF(ISERROR(AH9/$J$8),0,AH9/$J$8)</f>
        <v>0.13047841508781036</v>
      </c>
      <c r="AJ9" s="22">
        <f>IF(ISERROR(AH9/$AH$140),"-",AH9/$AH$140)</f>
        <v>8.9366023845950555E-3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>
      <c r="A10" s="14">
        <v>2</v>
      </c>
      <c r="B10" s="14"/>
      <c r="C10" s="154" t="s">
        <v>255</v>
      </c>
      <c r="D10" s="178">
        <v>44901</v>
      </c>
      <c r="E10" s="17" t="s">
        <v>256</v>
      </c>
      <c r="F10" s="17" t="s">
        <v>253</v>
      </c>
      <c r="G10" s="117" t="s">
        <v>254</v>
      </c>
      <c r="H10" s="16"/>
      <c r="I10" s="16"/>
      <c r="J10" s="210"/>
      <c r="K10" s="135">
        <v>19928000</v>
      </c>
      <c r="L10" s="17"/>
      <c r="M10" s="19"/>
      <c r="N10" s="19"/>
      <c r="O10" s="19"/>
      <c r="P10" s="17"/>
      <c r="Q10" s="17"/>
      <c r="R10" s="19"/>
      <c r="S10" s="19"/>
      <c r="T10" s="19"/>
      <c r="U10" s="20"/>
      <c r="V10" s="19"/>
      <c r="W10" s="19"/>
      <c r="X10" s="19"/>
      <c r="Y10" s="20"/>
      <c r="Z10" s="19"/>
      <c r="AA10" s="19"/>
      <c r="AB10" s="135">
        <v>19928000</v>
      </c>
      <c r="AC10" s="20">
        <f t="shared" ref="AC10:AC11" si="0">SUM(Z10:AB10)</f>
        <v>19928000</v>
      </c>
      <c r="AD10" s="19"/>
      <c r="AE10" s="19"/>
      <c r="AF10" s="19"/>
      <c r="AG10" s="20">
        <f t="shared" ref="AG10:AG11" si="1">SUM(AD10:AF10)</f>
        <v>0</v>
      </c>
      <c r="AH10" s="20">
        <f t="shared" ref="AH10:AH11" si="2">SUM(U10,Y10,AC10,AG10)</f>
        <v>19928000</v>
      </c>
      <c r="AI10" s="21">
        <f t="shared" ref="AI10:AI11" si="3">IF(ISERROR(AH10/$J$8),0,AH10/$J$8)</f>
        <v>0.34480491391988927</v>
      </c>
      <c r="AJ10" s="22">
        <f t="shared" ref="AJ10:AJ11" si="4">IF(ISERROR(AH10/$AH$140),"-",AH10/$AH$140)</f>
        <v>2.3616047251055601E-2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>
      <c r="A11" s="14">
        <v>3</v>
      </c>
      <c r="B11" s="14"/>
      <c r="C11" s="154" t="s">
        <v>257</v>
      </c>
      <c r="D11" s="187">
        <v>45244</v>
      </c>
      <c r="E11" s="17" t="s">
        <v>258</v>
      </c>
      <c r="F11" s="17" t="s">
        <v>253</v>
      </c>
      <c r="G11" s="117" t="s">
        <v>254</v>
      </c>
      <c r="H11" s="16"/>
      <c r="I11" s="16"/>
      <c r="J11" s="210"/>
      <c r="K11" s="135">
        <v>7541000</v>
      </c>
      <c r="L11" s="17"/>
      <c r="M11" s="19"/>
      <c r="N11" s="19"/>
      <c r="O11" s="19"/>
      <c r="P11" s="17"/>
      <c r="Q11" s="17"/>
      <c r="R11" s="19"/>
      <c r="S11" s="19"/>
      <c r="T11" s="19"/>
      <c r="U11" s="20"/>
      <c r="V11" s="19"/>
      <c r="W11" s="19"/>
      <c r="X11" s="19"/>
      <c r="Y11" s="20"/>
      <c r="Z11" s="19"/>
      <c r="AA11" s="19"/>
      <c r="AB11" s="135">
        <v>7541000</v>
      </c>
      <c r="AC11" s="20">
        <f t="shared" si="0"/>
        <v>7541000</v>
      </c>
      <c r="AD11" s="19"/>
      <c r="AE11" s="19"/>
      <c r="AF11" s="19"/>
      <c r="AG11" s="20">
        <f t="shared" si="1"/>
        <v>0</v>
      </c>
      <c r="AH11" s="20">
        <f t="shared" si="2"/>
        <v>7541000</v>
      </c>
      <c r="AI11" s="21">
        <f t="shared" si="3"/>
        <v>0.13047841508781036</v>
      </c>
      <c r="AJ11" s="22">
        <f t="shared" si="4"/>
        <v>8.9366023845950555E-3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s="31" customFormat="1" ht="12.75" customHeight="1">
      <c r="A12" s="253" t="s">
        <v>47</v>
      </c>
      <c r="B12" s="244"/>
      <c r="C12" s="244"/>
      <c r="D12" s="239"/>
      <c r="E12" s="239"/>
      <c r="F12" s="239"/>
      <c r="G12" s="239"/>
      <c r="H12" s="239"/>
      <c r="I12" s="240"/>
      <c r="J12" s="27">
        <f>+J8</f>
        <v>57795000</v>
      </c>
      <c r="K12" s="27">
        <f>SUM(K9:K11)</f>
        <v>35010000</v>
      </c>
      <c r="L12" s="199"/>
      <c r="M12" s="27">
        <f>SUM(M9:M11)</f>
        <v>0</v>
      </c>
      <c r="N12" s="27">
        <f>SUM(N9:N11)</f>
        <v>0</v>
      </c>
      <c r="O12" s="27">
        <f>SUM(O9:O11)</f>
        <v>0</v>
      </c>
      <c r="P12" s="28"/>
      <c r="Q12" s="29"/>
      <c r="R12" s="27">
        <f>SUM(R9:R11)</f>
        <v>0</v>
      </c>
      <c r="S12" s="27">
        <f>SUM(S9:S11)</f>
        <v>0</v>
      </c>
      <c r="T12" s="27">
        <f>SUM(T9:T11)</f>
        <v>0</v>
      </c>
      <c r="U12" s="27">
        <f>SUM(U9:U11)</f>
        <v>0</v>
      </c>
      <c r="V12" s="27">
        <f>SUM(V9:V11)</f>
        <v>0</v>
      </c>
      <c r="W12" s="27">
        <f>SUM(W9:W11)</f>
        <v>0</v>
      </c>
      <c r="X12" s="27">
        <f>SUM(X9:X11)</f>
        <v>0</v>
      </c>
      <c r="Y12" s="27">
        <f>SUM(Y9:Y11)</f>
        <v>0</v>
      </c>
      <c r="Z12" s="27">
        <f>SUM(Z9:Z11)</f>
        <v>0</v>
      </c>
      <c r="AA12" s="27">
        <f>SUM(AA9:AA11)</f>
        <v>0</v>
      </c>
      <c r="AB12" s="27">
        <f>SUM(AB9:AB11)</f>
        <v>35010000</v>
      </c>
      <c r="AC12" s="27">
        <f>SUM(AC9:AC11)</f>
        <v>35010000</v>
      </c>
      <c r="AD12" s="27">
        <f>SUM(AD9:AD11)</f>
        <v>0</v>
      </c>
      <c r="AE12" s="27">
        <f>SUM(AE9:AE11)</f>
        <v>0</v>
      </c>
      <c r="AF12" s="27">
        <f>SUM(AF9:AF11)</f>
        <v>0</v>
      </c>
      <c r="AG12" s="27">
        <f>SUM(AG9:AG11)</f>
        <v>0</v>
      </c>
      <c r="AH12" s="27">
        <f>SUM(AH9:AH11)</f>
        <v>35010000</v>
      </c>
      <c r="AI12" s="30">
        <f>IF(ISERROR(AH12/J12),0,AH12/J12)</f>
        <v>0.60576174409550998</v>
      </c>
      <c r="AJ12" s="30">
        <f>IF(ISERROR(AH12/$AH$140),0,AH12/$AH$140)</f>
        <v>4.1489252020245712E-2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>
      <c r="A13" s="235" t="s">
        <v>48</v>
      </c>
      <c r="B13" s="236"/>
      <c r="C13" s="255"/>
      <c r="D13" s="236"/>
      <c r="E13" s="237"/>
      <c r="F13" s="4"/>
      <c r="G13" s="5"/>
      <c r="H13" s="6"/>
      <c r="I13" s="6"/>
      <c r="J13" s="246">
        <v>85582000</v>
      </c>
      <c r="K13" s="8"/>
      <c r="L13" s="9"/>
      <c r="M13" s="10"/>
      <c r="N13" s="10"/>
      <c r="O13" s="10"/>
      <c r="P13" s="5"/>
      <c r="Q13" s="11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12"/>
      <c r="AJ13" s="12"/>
    </row>
    <row r="14" spans="1:106" ht="12.75" customHeight="1" outlineLevel="1">
      <c r="A14" s="13">
        <v>1</v>
      </c>
      <c r="B14" s="13"/>
      <c r="C14" s="56"/>
      <c r="D14" s="118"/>
      <c r="E14" s="17"/>
      <c r="F14" s="17"/>
      <c r="G14" s="17"/>
      <c r="H14" s="16"/>
      <c r="I14" s="16"/>
      <c r="J14" s="261"/>
      <c r="K14" s="18"/>
      <c r="L14" s="17"/>
      <c r="M14" s="19"/>
      <c r="N14" s="19"/>
      <c r="O14" s="19"/>
      <c r="P14" s="17"/>
      <c r="Q14" s="17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IF(ISERROR(AH14/$AH$140),"-",AH14/$AH$140)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>
      <c r="A15" s="13">
        <v>2</v>
      </c>
      <c r="B15" s="13"/>
      <c r="C15" s="56"/>
      <c r="D15" s="119"/>
      <c r="E15" s="25"/>
      <c r="F15" s="25"/>
      <c r="G15" s="25"/>
      <c r="H15" s="24"/>
      <c r="I15" s="24"/>
      <c r="J15" s="247"/>
      <c r="K15" s="26"/>
      <c r="L15" s="25"/>
      <c r="M15" s="19"/>
      <c r="N15" s="19"/>
      <c r="O15" s="19"/>
      <c r="P15" s="25"/>
      <c r="Q15" s="25"/>
      <c r="R15" s="19"/>
      <c r="S15" s="19"/>
      <c r="T15" s="19"/>
      <c r="U15" s="20">
        <f>SUM(R15:T15)</f>
        <v>0</v>
      </c>
      <c r="V15" s="19"/>
      <c r="W15" s="19"/>
      <c r="X15" s="19"/>
      <c r="Y15" s="20">
        <f>SUM(V15:X15)</f>
        <v>0</v>
      </c>
      <c r="Z15" s="19"/>
      <c r="AA15" s="19"/>
      <c r="AB15" s="19"/>
      <c r="AC15" s="20">
        <f>SUM(Z15:AB15)</f>
        <v>0</v>
      </c>
      <c r="AD15" s="19"/>
      <c r="AE15" s="19"/>
      <c r="AF15" s="19"/>
      <c r="AG15" s="20">
        <f>SUM(AD15:AF15)</f>
        <v>0</v>
      </c>
      <c r="AH15" s="20">
        <f>SUM(U15,Y15,AC15,AG15)</f>
        <v>0</v>
      </c>
      <c r="AI15" s="21">
        <f>IF(ISERROR(AH15/J15),0,AH15/J15)</f>
        <v>0</v>
      </c>
      <c r="AJ15" s="22">
        <f>IF(ISERROR(AH15/$AH$140),"-",AH15/$AH$140)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1" customFormat="1" ht="12.75" customHeight="1">
      <c r="A16" s="238" t="s">
        <v>49</v>
      </c>
      <c r="B16" s="244"/>
      <c r="C16" s="244"/>
      <c r="D16" s="239"/>
      <c r="E16" s="239"/>
      <c r="F16" s="239"/>
      <c r="G16" s="239"/>
      <c r="H16" s="239"/>
      <c r="I16" s="240"/>
      <c r="J16" s="27">
        <f>+J13</f>
        <v>85582000</v>
      </c>
      <c r="K16" s="27">
        <f>SUM(K14:K15)</f>
        <v>0</v>
      </c>
      <c r="L16" s="199"/>
      <c r="M16" s="27">
        <f>SUM(M14:M15)</f>
        <v>0</v>
      </c>
      <c r="N16" s="27">
        <f>SUM(N14:N15)</f>
        <v>0</v>
      </c>
      <c r="O16" s="27">
        <f>SUM(O14:O15)</f>
        <v>0</v>
      </c>
      <c r="P16" s="28"/>
      <c r="Q16" s="29"/>
      <c r="R16" s="27">
        <f t="shared" ref="R16:AH16" si="5">SUM(R14:R15)</f>
        <v>0</v>
      </c>
      <c r="S16" s="27">
        <f t="shared" si="5"/>
        <v>0</v>
      </c>
      <c r="T16" s="27">
        <f t="shared" si="5"/>
        <v>0</v>
      </c>
      <c r="U16" s="27">
        <f t="shared" si="5"/>
        <v>0</v>
      </c>
      <c r="V16" s="27">
        <f t="shared" si="5"/>
        <v>0</v>
      </c>
      <c r="W16" s="27">
        <f t="shared" si="5"/>
        <v>0</v>
      </c>
      <c r="X16" s="27">
        <f t="shared" si="5"/>
        <v>0</v>
      </c>
      <c r="Y16" s="27">
        <f t="shared" si="5"/>
        <v>0</v>
      </c>
      <c r="Z16" s="27">
        <f t="shared" si="5"/>
        <v>0</v>
      </c>
      <c r="AA16" s="27">
        <f t="shared" si="5"/>
        <v>0</v>
      </c>
      <c r="AB16" s="27">
        <f t="shared" si="5"/>
        <v>0</v>
      </c>
      <c r="AC16" s="27">
        <f t="shared" si="5"/>
        <v>0</v>
      </c>
      <c r="AD16" s="27">
        <f t="shared" si="5"/>
        <v>0</v>
      </c>
      <c r="AE16" s="27">
        <f t="shared" si="5"/>
        <v>0</v>
      </c>
      <c r="AF16" s="27">
        <f t="shared" si="5"/>
        <v>0</v>
      </c>
      <c r="AG16" s="27">
        <f t="shared" si="5"/>
        <v>0</v>
      </c>
      <c r="AH16" s="27">
        <f t="shared" si="5"/>
        <v>0</v>
      </c>
      <c r="AI16" s="30">
        <f>IF(ISERROR(AH16/J16),0,AH16/J16)</f>
        <v>0</v>
      </c>
      <c r="AJ16" s="30">
        <f>IF(ISERROR(AH16/$AH$140),0,AH16/$AH$140)</f>
        <v>0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>
      <c r="A17" s="235" t="s">
        <v>50</v>
      </c>
      <c r="B17" s="236"/>
      <c r="C17" s="255"/>
      <c r="D17" s="236"/>
      <c r="E17" s="237"/>
      <c r="F17" s="4"/>
      <c r="G17" s="5"/>
      <c r="H17" s="6"/>
      <c r="I17" s="6"/>
      <c r="J17" s="209">
        <v>101872000</v>
      </c>
      <c r="K17" s="8"/>
      <c r="L17" s="9"/>
      <c r="M17" s="10"/>
      <c r="N17" s="10"/>
      <c r="O17" s="10"/>
      <c r="P17" s="5"/>
      <c r="Q17" s="11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2"/>
      <c r="AJ17" s="12"/>
    </row>
    <row r="18" spans="1:106" ht="12.75" customHeight="1" outlineLevel="1">
      <c r="A18" s="13">
        <v>1</v>
      </c>
      <c r="B18" s="13"/>
      <c r="C18" s="56"/>
      <c r="D18" s="118"/>
      <c r="E18" s="17"/>
      <c r="F18" s="17"/>
      <c r="G18" s="17"/>
      <c r="H18" s="16"/>
      <c r="I18" s="16"/>
      <c r="J18" s="210"/>
      <c r="K18" s="18"/>
      <c r="L18" s="17"/>
      <c r="M18" s="19"/>
      <c r="N18" s="19"/>
      <c r="O18" s="19"/>
      <c r="P18" s="17"/>
      <c r="Q18" s="17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IF(ISERROR(AH18/$AH$140),"-",AH18/$AH$140)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>
      <c r="A19" s="13">
        <v>2</v>
      </c>
      <c r="B19" s="13"/>
      <c r="C19" s="56"/>
      <c r="D19" s="119"/>
      <c r="E19" s="25"/>
      <c r="F19" s="25"/>
      <c r="G19" s="25"/>
      <c r="H19" s="24"/>
      <c r="I19" s="24"/>
      <c r="J19" s="211"/>
      <c r="K19" s="26"/>
      <c r="L19" s="25"/>
      <c r="M19" s="19"/>
      <c r="N19" s="19"/>
      <c r="O19" s="19"/>
      <c r="P19" s="25"/>
      <c r="Q19" s="25"/>
      <c r="R19" s="19"/>
      <c r="S19" s="19"/>
      <c r="T19" s="19"/>
      <c r="U19" s="20">
        <f>SUM(R19:T19)</f>
        <v>0</v>
      </c>
      <c r="V19" s="19"/>
      <c r="W19" s="19"/>
      <c r="X19" s="19"/>
      <c r="Y19" s="20">
        <f>SUM(V19:X19)</f>
        <v>0</v>
      </c>
      <c r="Z19" s="19"/>
      <c r="AA19" s="19"/>
      <c r="AB19" s="19"/>
      <c r="AC19" s="20">
        <f>SUM(Z19:AB19)</f>
        <v>0</v>
      </c>
      <c r="AD19" s="19"/>
      <c r="AE19" s="19"/>
      <c r="AF19" s="19"/>
      <c r="AG19" s="20">
        <f>SUM(AD19:AF19)</f>
        <v>0</v>
      </c>
      <c r="AH19" s="20">
        <f>SUM(U19,Y19,AC19,AG19)</f>
        <v>0</v>
      </c>
      <c r="AI19" s="21">
        <f>IF(ISERROR(AH19/J19),0,AH19/J19)</f>
        <v>0</v>
      </c>
      <c r="AJ19" s="22">
        <f>IF(ISERROR(AH19/$AH$140),"-",AH19/$AH$140)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31" customFormat="1" ht="12.75" customHeight="1">
      <c r="A20" s="238" t="s">
        <v>51</v>
      </c>
      <c r="B20" s="244"/>
      <c r="C20" s="244"/>
      <c r="D20" s="239"/>
      <c r="E20" s="239"/>
      <c r="F20" s="239"/>
      <c r="G20" s="239"/>
      <c r="H20" s="239"/>
      <c r="I20" s="240"/>
      <c r="J20" s="27">
        <f>+J17</f>
        <v>101872000</v>
      </c>
      <c r="K20" s="27">
        <f>SUM(K18:K19)</f>
        <v>0</v>
      </c>
      <c r="L20" s="199"/>
      <c r="M20" s="27">
        <f>SUM(M18:M19)</f>
        <v>0</v>
      </c>
      <c r="N20" s="27">
        <f>SUM(N18:N19)</f>
        <v>0</v>
      </c>
      <c r="O20" s="27">
        <f>SUM(O18:O19)</f>
        <v>0</v>
      </c>
      <c r="P20" s="28"/>
      <c r="Q20" s="29"/>
      <c r="R20" s="27">
        <f t="shared" ref="R20:AH20" si="6">SUM(R18:R19)</f>
        <v>0</v>
      </c>
      <c r="S20" s="27">
        <f t="shared" si="6"/>
        <v>0</v>
      </c>
      <c r="T20" s="27">
        <f t="shared" si="6"/>
        <v>0</v>
      </c>
      <c r="U20" s="27">
        <f t="shared" si="6"/>
        <v>0</v>
      </c>
      <c r="V20" s="27">
        <f t="shared" si="6"/>
        <v>0</v>
      </c>
      <c r="W20" s="27">
        <f t="shared" si="6"/>
        <v>0</v>
      </c>
      <c r="X20" s="27">
        <f t="shared" si="6"/>
        <v>0</v>
      </c>
      <c r="Y20" s="27">
        <f t="shared" si="6"/>
        <v>0</v>
      </c>
      <c r="Z20" s="27">
        <f t="shared" si="6"/>
        <v>0</v>
      </c>
      <c r="AA20" s="27">
        <f t="shared" si="6"/>
        <v>0</v>
      </c>
      <c r="AB20" s="27">
        <f t="shared" si="6"/>
        <v>0</v>
      </c>
      <c r="AC20" s="27">
        <f t="shared" si="6"/>
        <v>0</v>
      </c>
      <c r="AD20" s="27">
        <f t="shared" si="6"/>
        <v>0</v>
      </c>
      <c r="AE20" s="27">
        <f t="shared" si="6"/>
        <v>0</v>
      </c>
      <c r="AF20" s="27">
        <f t="shared" si="6"/>
        <v>0</v>
      </c>
      <c r="AG20" s="27">
        <f t="shared" si="6"/>
        <v>0</v>
      </c>
      <c r="AH20" s="27">
        <f t="shared" si="6"/>
        <v>0</v>
      </c>
      <c r="AI20" s="30">
        <f>IF(ISERROR(AH20/J20),0,AH20/J20)</f>
        <v>0</v>
      </c>
      <c r="AJ20" s="30">
        <f>IF(ISERROR(AH20/$AH$140),0,AH20/$AH$140)</f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>
      <c r="A21" s="235" t="s">
        <v>52</v>
      </c>
      <c r="B21" s="236"/>
      <c r="C21" s="236"/>
      <c r="D21" s="236"/>
      <c r="E21" s="237"/>
      <c r="F21" s="4"/>
      <c r="G21" s="5"/>
      <c r="H21" s="6"/>
      <c r="I21" s="6"/>
      <c r="J21" s="209">
        <v>218531000</v>
      </c>
      <c r="K21" s="8"/>
      <c r="L21" s="9"/>
      <c r="M21" s="10"/>
      <c r="N21" s="10"/>
      <c r="O21" s="10"/>
      <c r="P21" s="5"/>
      <c r="Q21" s="11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2"/>
      <c r="AJ21" s="12"/>
    </row>
    <row r="22" spans="1:106" ht="12.75" customHeight="1" outlineLevel="1">
      <c r="A22" s="13">
        <v>1</v>
      </c>
      <c r="B22" s="14"/>
      <c r="C22" s="15"/>
      <c r="D22" s="16"/>
      <c r="E22" s="17"/>
      <c r="F22" s="17"/>
      <c r="G22" s="17"/>
      <c r="H22" s="16"/>
      <c r="I22" s="16"/>
      <c r="J22" s="210"/>
      <c r="K22" s="18"/>
      <c r="L22" s="17"/>
      <c r="M22" s="19"/>
      <c r="N22" s="19"/>
      <c r="O22" s="19"/>
      <c r="P22" s="17"/>
      <c r="Q22" s="17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IF(ISERROR(AH22/$AH$140),"-",AH22/$AH$140)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>
      <c r="A23" s="13">
        <v>2</v>
      </c>
      <c r="B23" s="14"/>
      <c r="C23" s="23"/>
      <c r="D23" s="24"/>
      <c r="E23" s="25"/>
      <c r="F23" s="25"/>
      <c r="G23" s="25"/>
      <c r="H23" s="24"/>
      <c r="I23" s="24"/>
      <c r="J23" s="211"/>
      <c r="K23" s="26"/>
      <c r="L23" s="25"/>
      <c r="M23" s="19"/>
      <c r="N23" s="19"/>
      <c r="O23" s="19"/>
      <c r="P23" s="25"/>
      <c r="Q23" s="25"/>
      <c r="R23" s="19"/>
      <c r="S23" s="19"/>
      <c r="T23" s="19"/>
      <c r="U23" s="20">
        <f>SUM(R23:T23)</f>
        <v>0</v>
      </c>
      <c r="V23" s="19"/>
      <c r="W23" s="19"/>
      <c r="X23" s="19"/>
      <c r="Y23" s="20">
        <f>SUM(V23:X23)</f>
        <v>0</v>
      </c>
      <c r="Z23" s="19"/>
      <c r="AA23" s="19"/>
      <c r="AB23" s="19"/>
      <c r="AC23" s="20">
        <f>SUM(Z23:AB23)</f>
        <v>0</v>
      </c>
      <c r="AD23" s="19"/>
      <c r="AE23" s="19"/>
      <c r="AF23" s="19"/>
      <c r="AG23" s="20">
        <f>SUM(AD23:AF23)</f>
        <v>0</v>
      </c>
      <c r="AH23" s="20">
        <f>SUM(U23,Y23,AC23,AG23)</f>
        <v>0</v>
      </c>
      <c r="AI23" s="21">
        <f>IF(ISERROR(AH23/J23),0,AH23/J23)</f>
        <v>0</v>
      </c>
      <c r="AJ23" s="22">
        <f>IF(ISERROR(AH23/$AH$140),"-",AH23/$AH$140)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s="31" customFormat="1" ht="12.75" customHeight="1">
      <c r="A24" s="238" t="s">
        <v>53</v>
      </c>
      <c r="B24" s="244"/>
      <c r="C24" s="239"/>
      <c r="D24" s="239"/>
      <c r="E24" s="239"/>
      <c r="F24" s="239"/>
      <c r="G24" s="239"/>
      <c r="H24" s="239"/>
      <c r="I24" s="240"/>
      <c r="J24" s="27">
        <f>+J21</f>
        <v>218531000</v>
      </c>
      <c r="K24" s="27">
        <f>SUM(K22:K23)</f>
        <v>0</v>
      </c>
      <c r="L24" s="199"/>
      <c r="M24" s="27">
        <f>SUM(M22:M23)</f>
        <v>0</v>
      </c>
      <c r="N24" s="27">
        <f>SUM(N22:N23)</f>
        <v>0</v>
      </c>
      <c r="O24" s="27">
        <f>SUM(O22:O23)</f>
        <v>0</v>
      </c>
      <c r="P24" s="28"/>
      <c r="Q24" s="29"/>
      <c r="R24" s="27">
        <f t="shared" ref="R24:AH24" si="7">SUM(R22:R23)</f>
        <v>0</v>
      </c>
      <c r="S24" s="27">
        <f t="shared" si="7"/>
        <v>0</v>
      </c>
      <c r="T24" s="27">
        <f>SUM(T22:T23)</f>
        <v>0</v>
      </c>
      <c r="U24" s="27">
        <f>SUM(U22:U23)</f>
        <v>0</v>
      </c>
      <c r="V24" s="27">
        <f t="shared" si="7"/>
        <v>0</v>
      </c>
      <c r="W24" s="27">
        <f t="shared" si="7"/>
        <v>0</v>
      </c>
      <c r="X24" s="27">
        <f t="shared" si="7"/>
        <v>0</v>
      </c>
      <c r="Y24" s="27">
        <f t="shared" si="7"/>
        <v>0</v>
      </c>
      <c r="Z24" s="27">
        <f t="shared" si="7"/>
        <v>0</v>
      </c>
      <c r="AA24" s="27">
        <f t="shared" si="7"/>
        <v>0</v>
      </c>
      <c r="AB24" s="27">
        <f t="shared" si="7"/>
        <v>0</v>
      </c>
      <c r="AC24" s="27">
        <f t="shared" si="7"/>
        <v>0</v>
      </c>
      <c r="AD24" s="27">
        <f t="shared" si="7"/>
        <v>0</v>
      </c>
      <c r="AE24" s="27">
        <f t="shared" si="7"/>
        <v>0</v>
      </c>
      <c r="AF24" s="27">
        <f t="shared" si="7"/>
        <v>0</v>
      </c>
      <c r="AG24" s="27">
        <f t="shared" si="7"/>
        <v>0</v>
      </c>
      <c r="AH24" s="27">
        <f t="shared" si="7"/>
        <v>0</v>
      </c>
      <c r="AI24" s="30">
        <f>IF(ISERROR(AH24/J24),0,AH24/J24)</f>
        <v>0</v>
      </c>
      <c r="AJ24" s="30">
        <f>IF(ISERROR(AH24/$AH$140),0,AH24/$AH$140)</f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>
      <c r="A25" s="235" t="s">
        <v>54</v>
      </c>
      <c r="B25" s="236"/>
      <c r="C25" s="236"/>
      <c r="D25" s="236"/>
      <c r="E25" s="237"/>
      <c r="F25" s="4"/>
      <c r="G25" s="5"/>
      <c r="H25" s="6"/>
      <c r="I25" s="6"/>
      <c r="J25" s="209">
        <v>476717000</v>
      </c>
      <c r="K25" s="8"/>
      <c r="L25" s="9"/>
      <c r="M25" s="10"/>
      <c r="N25" s="10"/>
      <c r="O25" s="10"/>
      <c r="P25" s="5"/>
      <c r="Q25" s="11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2"/>
      <c r="AJ25" s="12"/>
    </row>
    <row r="26" spans="1:106" outlineLevel="1">
      <c r="A26" s="13">
        <v>1</v>
      </c>
      <c r="B26" s="14"/>
      <c r="C26" s="33"/>
      <c r="D26" s="34"/>
      <c r="E26" s="35"/>
      <c r="F26" s="36"/>
      <c r="G26" s="36"/>
      <c r="H26" s="37"/>
      <c r="I26" s="37"/>
      <c r="J26" s="210"/>
      <c r="K26" s="38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IF(ISERROR(AH26/$AH$140),"-",AH26/$AH$140)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outlineLevel="1">
      <c r="A27" s="13">
        <v>2</v>
      </c>
      <c r="B27" s="14"/>
      <c r="C27" s="43"/>
      <c r="D27" s="44"/>
      <c r="E27" s="45"/>
      <c r="F27" s="36"/>
      <c r="G27" s="36"/>
      <c r="H27" s="46"/>
      <c r="I27" s="37"/>
      <c r="J27" s="211"/>
      <c r="K27" s="47"/>
      <c r="L27" s="39"/>
      <c r="M27" s="40"/>
      <c r="N27" s="41"/>
      <c r="O27" s="40"/>
      <c r="P27" s="42"/>
      <c r="Q27" s="42"/>
      <c r="R27" s="19"/>
      <c r="S27" s="19"/>
      <c r="T27" s="19"/>
      <c r="U27" s="20">
        <f>SUM(R27:T27)</f>
        <v>0</v>
      </c>
      <c r="V27" s="19"/>
      <c r="W27" s="19"/>
      <c r="X27" s="19"/>
      <c r="Y27" s="20">
        <f>SUM(V27:X27)</f>
        <v>0</v>
      </c>
      <c r="Z27" s="19"/>
      <c r="AA27" s="19"/>
      <c r="AB27" s="19"/>
      <c r="AC27" s="20">
        <f>SUM(Z27:AB27)</f>
        <v>0</v>
      </c>
      <c r="AD27" s="19"/>
      <c r="AE27" s="19">
        <v>0</v>
      </c>
      <c r="AF27" s="19">
        <v>0</v>
      </c>
      <c r="AG27" s="20">
        <f>SUM(AD27:AF27)</f>
        <v>0</v>
      </c>
      <c r="AH27" s="20">
        <f>SUM(U27,Y27,AC27,AG27)</f>
        <v>0</v>
      </c>
      <c r="AI27" s="21">
        <f>IF(ISERROR(AH27/J27),0,AH27/J27)</f>
        <v>0</v>
      </c>
      <c r="AJ27" s="22">
        <f>IF(ISERROR(AH27/$AH$140),"-",AH27/$AH$140)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31" customFormat="1" ht="12.75" customHeight="1">
      <c r="A28" s="238" t="s">
        <v>55</v>
      </c>
      <c r="B28" s="244"/>
      <c r="C28" s="239"/>
      <c r="D28" s="239"/>
      <c r="E28" s="239"/>
      <c r="F28" s="239"/>
      <c r="G28" s="239"/>
      <c r="H28" s="239"/>
      <c r="I28" s="240"/>
      <c r="J28" s="27">
        <f>+J25</f>
        <v>476717000</v>
      </c>
      <c r="K28" s="27">
        <f>SUM(K26:K27)</f>
        <v>0</v>
      </c>
      <c r="L28" s="199"/>
      <c r="M28" s="27">
        <f>SUM(M26:M27)</f>
        <v>0</v>
      </c>
      <c r="N28" s="27">
        <f>SUM(N26:N27)</f>
        <v>0</v>
      </c>
      <c r="O28" s="27">
        <f>SUM(O26:O27)</f>
        <v>0</v>
      </c>
      <c r="P28" s="28"/>
      <c r="Q28" s="29"/>
      <c r="R28" s="27">
        <f t="shared" ref="R28:AH28" si="8">SUM(R26:R27)</f>
        <v>0</v>
      </c>
      <c r="S28" s="27">
        <f t="shared" si="8"/>
        <v>0</v>
      </c>
      <c r="T28" s="27">
        <f t="shared" si="8"/>
        <v>0</v>
      </c>
      <c r="U28" s="27">
        <f t="shared" si="8"/>
        <v>0</v>
      </c>
      <c r="V28" s="27">
        <f t="shared" si="8"/>
        <v>0</v>
      </c>
      <c r="W28" s="27">
        <f t="shared" si="8"/>
        <v>0</v>
      </c>
      <c r="X28" s="27">
        <f t="shared" si="8"/>
        <v>0</v>
      </c>
      <c r="Y28" s="27">
        <f t="shared" si="8"/>
        <v>0</v>
      </c>
      <c r="Z28" s="27">
        <f t="shared" si="8"/>
        <v>0</v>
      </c>
      <c r="AA28" s="27">
        <f t="shared" si="8"/>
        <v>0</v>
      </c>
      <c r="AB28" s="27">
        <f t="shared" si="8"/>
        <v>0</v>
      </c>
      <c r="AC28" s="27">
        <f t="shared" si="8"/>
        <v>0</v>
      </c>
      <c r="AD28" s="27">
        <f t="shared" si="8"/>
        <v>0</v>
      </c>
      <c r="AE28" s="27">
        <f t="shared" si="8"/>
        <v>0</v>
      </c>
      <c r="AF28" s="27">
        <f t="shared" si="8"/>
        <v>0</v>
      </c>
      <c r="AG28" s="27">
        <f t="shared" si="8"/>
        <v>0</v>
      </c>
      <c r="AH28" s="27">
        <f t="shared" si="8"/>
        <v>0</v>
      </c>
      <c r="AI28" s="30">
        <f>IF(ISERROR(AH28/J28),0,AH28/J28)</f>
        <v>0</v>
      </c>
      <c r="AJ28" s="30">
        <f>IF(ISERROR(AH28/$AH$140),0,AH28/$AH$140)</f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>
      <c r="A29" s="235" t="s">
        <v>56</v>
      </c>
      <c r="B29" s="236"/>
      <c r="C29" s="255"/>
      <c r="D29" s="236"/>
      <c r="E29" s="237"/>
      <c r="F29" s="4"/>
      <c r="G29" s="5"/>
      <c r="H29" s="6"/>
      <c r="I29" s="6"/>
      <c r="J29" s="209">
        <v>354259000</v>
      </c>
      <c r="K29" s="8"/>
      <c r="L29" s="9"/>
      <c r="M29" s="10"/>
      <c r="N29" s="10"/>
      <c r="O29" s="10"/>
      <c r="P29" s="5"/>
      <c r="Q29" s="11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12"/>
      <c r="AJ29" s="12"/>
    </row>
    <row r="30" spans="1:106" ht="12.75" customHeight="1" outlineLevel="1">
      <c r="A30" s="13">
        <v>1</v>
      </c>
      <c r="B30" s="13"/>
      <c r="C30" s="116" t="s">
        <v>259</v>
      </c>
      <c r="D30" s="118"/>
      <c r="E30" s="17" t="s">
        <v>260</v>
      </c>
      <c r="F30" s="17" t="s">
        <v>253</v>
      </c>
      <c r="G30" s="117" t="s">
        <v>254</v>
      </c>
      <c r="H30" s="16"/>
      <c r="I30" s="16"/>
      <c r="J30" s="210"/>
      <c r="K30" s="18">
        <v>11311000</v>
      </c>
      <c r="L30" s="17"/>
      <c r="M30" s="19"/>
      <c r="N30" s="19"/>
      <c r="O30" s="19"/>
      <c r="P30" s="17"/>
      <c r="Q30" s="17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IF(ISERROR(AH30/$AH$140),"-",AH30/$AH$140)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>
      <c r="A31" s="13">
        <v>2</v>
      </c>
      <c r="B31" s="13"/>
      <c r="C31" s="116" t="s">
        <v>259</v>
      </c>
      <c r="D31" s="118"/>
      <c r="E31" s="17" t="s">
        <v>261</v>
      </c>
      <c r="F31" s="17" t="s">
        <v>253</v>
      </c>
      <c r="G31" s="117" t="s">
        <v>254</v>
      </c>
      <c r="H31" s="16"/>
      <c r="I31" s="16"/>
      <c r="J31" s="210"/>
      <c r="K31" s="18">
        <v>13196000</v>
      </c>
      <c r="L31" s="17"/>
      <c r="M31" s="19"/>
      <c r="N31" s="19"/>
      <c r="O31" s="19"/>
      <c r="P31" s="17"/>
      <c r="Q31" s="17"/>
      <c r="R31" s="19"/>
      <c r="S31" s="19"/>
      <c r="T31" s="19"/>
      <c r="U31" s="20">
        <f t="shared" ref="U31:U44" si="9">SUM(R31:T31)</f>
        <v>0</v>
      </c>
      <c r="V31" s="19"/>
      <c r="W31" s="19"/>
      <c r="X31" s="19"/>
      <c r="Y31" s="20">
        <f t="shared" ref="Y31:Y44" si="10">SUM(V31:X31)</f>
        <v>0</v>
      </c>
      <c r="Z31" s="19"/>
      <c r="AA31" s="19"/>
      <c r="AB31" s="19"/>
      <c r="AC31" s="20">
        <f t="shared" ref="AC31:AC44" si="11">SUM(Z31:AB31)</f>
        <v>0</v>
      </c>
      <c r="AD31" s="19"/>
      <c r="AE31" s="19"/>
      <c r="AF31" s="19"/>
      <c r="AG31" s="20">
        <f t="shared" ref="AG31:AG44" si="12">SUM(AD31:AF31)</f>
        <v>0</v>
      </c>
      <c r="AH31" s="20">
        <f t="shared" ref="AH31:AH44" si="13">SUM(U31,Y31,AC31,AG31)</f>
        <v>0</v>
      </c>
      <c r="AI31" s="21">
        <f t="shared" ref="AI31:AI44" si="14">IF(ISERROR(AH31/J31),0,AH31/J31)</f>
        <v>0</v>
      </c>
      <c r="AJ31" s="22">
        <f t="shared" ref="AJ31:AJ44" si="15">IF(ISERROR(AH31/$AH$140),"-",AH31/$AH$140)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>
      <c r="A32" s="13">
        <v>3</v>
      </c>
      <c r="B32" s="13"/>
      <c r="C32" s="116" t="s">
        <v>262</v>
      </c>
      <c r="D32" s="118"/>
      <c r="E32" s="17" t="s">
        <v>263</v>
      </c>
      <c r="F32" s="17" t="s">
        <v>253</v>
      </c>
      <c r="G32" s="117" t="s">
        <v>254</v>
      </c>
      <c r="H32" s="16"/>
      <c r="I32" s="16"/>
      <c r="J32" s="210"/>
      <c r="K32" s="18">
        <v>10020000</v>
      </c>
      <c r="L32" s="17"/>
      <c r="M32" s="19"/>
      <c r="N32" s="19"/>
      <c r="O32" s="19"/>
      <c r="P32" s="17"/>
      <c r="Q32" s="17"/>
      <c r="R32" s="19"/>
      <c r="S32" s="19"/>
      <c r="T32" s="19"/>
      <c r="U32" s="20">
        <f t="shared" si="9"/>
        <v>0</v>
      </c>
      <c r="V32" s="19"/>
      <c r="W32" s="19"/>
      <c r="X32" s="19"/>
      <c r="Y32" s="20">
        <f t="shared" si="10"/>
        <v>0</v>
      </c>
      <c r="Z32" s="19"/>
      <c r="AA32" s="19"/>
      <c r="AB32" s="19"/>
      <c r="AC32" s="20">
        <f t="shared" si="11"/>
        <v>0</v>
      </c>
      <c r="AD32" s="19"/>
      <c r="AE32" s="19"/>
      <c r="AF32" s="19"/>
      <c r="AG32" s="20">
        <f t="shared" si="12"/>
        <v>0</v>
      </c>
      <c r="AH32" s="20">
        <f t="shared" si="13"/>
        <v>0</v>
      </c>
      <c r="AI32" s="21">
        <f t="shared" si="14"/>
        <v>0</v>
      </c>
      <c r="AJ32" s="22">
        <f t="shared" si="15"/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>
      <c r="A33" s="13">
        <v>4</v>
      </c>
      <c r="B33" s="13"/>
      <c r="C33" s="116" t="s">
        <v>264</v>
      </c>
      <c r="D33" s="118"/>
      <c r="E33" s="17" t="s">
        <v>265</v>
      </c>
      <c r="F33" s="17" t="s">
        <v>253</v>
      </c>
      <c r="G33" s="117" t="s">
        <v>254</v>
      </c>
      <c r="H33" s="16"/>
      <c r="I33" s="16"/>
      <c r="J33" s="210"/>
      <c r="K33" s="18">
        <v>13359000</v>
      </c>
      <c r="L33" s="17"/>
      <c r="M33" s="19"/>
      <c r="N33" s="19"/>
      <c r="O33" s="19"/>
      <c r="P33" s="17"/>
      <c r="Q33" s="17"/>
      <c r="R33" s="19"/>
      <c r="S33" s="19"/>
      <c r="T33" s="19"/>
      <c r="U33" s="20">
        <f t="shared" si="9"/>
        <v>0</v>
      </c>
      <c r="V33" s="19"/>
      <c r="W33" s="19"/>
      <c r="X33" s="19"/>
      <c r="Y33" s="20">
        <f t="shared" si="10"/>
        <v>0</v>
      </c>
      <c r="Z33" s="19"/>
      <c r="AA33" s="19"/>
      <c r="AB33" s="19"/>
      <c r="AC33" s="20">
        <f t="shared" si="11"/>
        <v>0</v>
      </c>
      <c r="AD33" s="19"/>
      <c r="AE33" s="19"/>
      <c r="AF33" s="19"/>
      <c r="AG33" s="20">
        <f t="shared" si="12"/>
        <v>0</v>
      </c>
      <c r="AH33" s="20">
        <f t="shared" si="13"/>
        <v>0</v>
      </c>
      <c r="AI33" s="21">
        <f t="shared" si="14"/>
        <v>0</v>
      </c>
      <c r="AJ33" s="22">
        <f t="shared" si="15"/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>
      <c r="A34" s="13">
        <v>5</v>
      </c>
      <c r="B34" s="13"/>
      <c r="C34" s="116" t="s">
        <v>266</v>
      </c>
      <c r="D34" s="118"/>
      <c r="E34" s="17" t="s">
        <v>267</v>
      </c>
      <c r="F34" s="17" t="s">
        <v>253</v>
      </c>
      <c r="G34" s="117" t="s">
        <v>254</v>
      </c>
      <c r="H34" s="16"/>
      <c r="I34" s="16"/>
      <c r="J34" s="210"/>
      <c r="K34" s="18">
        <v>40470000</v>
      </c>
      <c r="L34" s="17"/>
      <c r="M34" s="19"/>
      <c r="N34" s="19"/>
      <c r="O34" s="19"/>
      <c r="P34" s="17"/>
      <c r="Q34" s="17"/>
      <c r="R34" s="19"/>
      <c r="S34" s="19"/>
      <c r="T34" s="19"/>
      <c r="U34" s="20">
        <f t="shared" si="9"/>
        <v>0</v>
      </c>
      <c r="V34" s="19"/>
      <c r="W34" s="19"/>
      <c r="X34" s="19"/>
      <c r="Y34" s="20">
        <f t="shared" si="10"/>
        <v>0</v>
      </c>
      <c r="Z34" s="19"/>
      <c r="AA34" s="19"/>
      <c r="AB34" s="19"/>
      <c r="AC34" s="20">
        <f t="shared" si="11"/>
        <v>0</v>
      </c>
      <c r="AD34" s="19"/>
      <c r="AE34" s="19"/>
      <c r="AF34" s="19"/>
      <c r="AG34" s="20">
        <f t="shared" si="12"/>
        <v>0</v>
      </c>
      <c r="AH34" s="20">
        <f t="shared" si="13"/>
        <v>0</v>
      </c>
      <c r="AI34" s="21">
        <f t="shared" si="14"/>
        <v>0</v>
      </c>
      <c r="AJ34" s="22">
        <f t="shared" si="15"/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>
      <c r="A35" s="13">
        <v>6</v>
      </c>
      <c r="B35" s="13"/>
      <c r="C35" s="116" t="s">
        <v>268</v>
      </c>
      <c r="D35" s="118"/>
      <c r="E35" s="17" t="s">
        <v>269</v>
      </c>
      <c r="F35" s="17" t="s">
        <v>253</v>
      </c>
      <c r="G35" s="117" t="s">
        <v>254</v>
      </c>
      <c r="H35" s="16"/>
      <c r="I35" s="16"/>
      <c r="J35" s="210"/>
      <c r="K35" s="18">
        <v>11577000</v>
      </c>
      <c r="L35" s="17"/>
      <c r="M35" s="19"/>
      <c r="N35" s="19"/>
      <c r="O35" s="19"/>
      <c r="P35" s="17"/>
      <c r="Q35" s="17"/>
      <c r="R35" s="19"/>
      <c r="S35" s="19"/>
      <c r="T35" s="19"/>
      <c r="U35" s="20">
        <f t="shared" si="9"/>
        <v>0</v>
      </c>
      <c r="V35" s="19"/>
      <c r="W35" s="19"/>
      <c r="X35" s="19"/>
      <c r="Y35" s="20">
        <f t="shared" si="10"/>
        <v>0</v>
      </c>
      <c r="Z35" s="19"/>
      <c r="AA35" s="19"/>
      <c r="AB35" s="19"/>
      <c r="AC35" s="20">
        <f t="shared" si="11"/>
        <v>0</v>
      </c>
      <c r="AD35" s="19"/>
      <c r="AE35" s="19"/>
      <c r="AF35" s="19"/>
      <c r="AG35" s="20">
        <f t="shared" si="12"/>
        <v>0</v>
      </c>
      <c r="AH35" s="20">
        <f t="shared" si="13"/>
        <v>0</v>
      </c>
      <c r="AI35" s="21">
        <f t="shared" si="14"/>
        <v>0</v>
      </c>
      <c r="AJ35" s="22">
        <f t="shared" si="15"/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>
      <c r="A36" s="13">
        <v>7</v>
      </c>
      <c r="B36" s="13"/>
      <c r="C36" s="116" t="s">
        <v>270</v>
      </c>
      <c r="D36" s="118"/>
      <c r="E36" s="17" t="s">
        <v>271</v>
      </c>
      <c r="F36" s="17" t="s">
        <v>253</v>
      </c>
      <c r="G36" s="117" t="s">
        <v>254</v>
      </c>
      <c r="H36" s="16"/>
      <c r="I36" s="16"/>
      <c r="J36" s="210"/>
      <c r="K36" s="18">
        <v>9426000</v>
      </c>
      <c r="L36" s="17"/>
      <c r="M36" s="19"/>
      <c r="N36" s="19"/>
      <c r="O36" s="19"/>
      <c r="P36" s="17"/>
      <c r="Q36" s="17"/>
      <c r="R36" s="19"/>
      <c r="S36" s="19"/>
      <c r="T36" s="19"/>
      <c r="U36" s="20">
        <f t="shared" si="9"/>
        <v>0</v>
      </c>
      <c r="V36" s="19"/>
      <c r="W36" s="19"/>
      <c r="X36" s="19"/>
      <c r="Y36" s="20">
        <f t="shared" si="10"/>
        <v>0</v>
      </c>
      <c r="Z36" s="19"/>
      <c r="AA36" s="19"/>
      <c r="AB36" s="19"/>
      <c r="AC36" s="20">
        <f t="shared" si="11"/>
        <v>0</v>
      </c>
      <c r="AD36" s="19"/>
      <c r="AE36" s="19"/>
      <c r="AF36" s="19"/>
      <c r="AG36" s="20">
        <f t="shared" si="12"/>
        <v>0</v>
      </c>
      <c r="AH36" s="20">
        <f t="shared" si="13"/>
        <v>0</v>
      </c>
      <c r="AI36" s="21">
        <f t="shared" si="14"/>
        <v>0</v>
      </c>
      <c r="AJ36" s="22">
        <f t="shared" si="15"/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>
      <c r="A37" s="13">
        <v>8</v>
      </c>
      <c r="B37" s="13"/>
      <c r="C37" s="116" t="s">
        <v>272</v>
      </c>
      <c r="D37" s="118"/>
      <c r="E37" s="17" t="s">
        <v>273</v>
      </c>
      <c r="F37" s="17" t="s">
        <v>253</v>
      </c>
      <c r="G37" s="117" t="s">
        <v>254</v>
      </c>
      <c r="H37" s="16"/>
      <c r="I37" s="16"/>
      <c r="J37" s="210"/>
      <c r="K37" s="18">
        <v>7541000</v>
      </c>
      <c r="L37" s="17"/>
      <c r="M37" s="19"/>
      <c r="N37" s="19"/>
      <c r="O37" s="19"/>
      <c r="P37" s="17"/>
      <c r="Q37" s="17"/>
      <c r="R37" s="19"/>
      <c r="S37" s="19"/>
      <c r="T37" s="19"/>
      <c r="U37" s="20">
        <f t="shared" si="9"/>
        <v>0</v>
      </c>
      <c r="V37" s="19"/>
      <c r="W37" s="19"/>
      <c r="X37" s="19"/>
      <c r="Y37" s="20">
        <f t="shared" si="10"/>
        <v>0</v>
      </c>
      <c r="Z37" s="19"/>
      <c r="AA37" s="19"/>
      <c r="AB37" s="19"/>
      <c r="AC37" s="20">
        <f t="shared" si="11"/>
        <v>0</v>
      </c>
      <c r="AD37" s="19"/>
      <c r="AE37" s="19"/>
      <c r="AF37" s="19"/>
      <c r="AG37" s="20">
        <f t="shared" si="12"/>
        <v>0</v>
      </c>
      <c r="AH37" s="20">
        <f t="shared" si="13"/>
        <v>0</v>
      </c>
      <c r="AI37" s="21">
        <f t="shared" si="14"/>
        <v>0</v>
      </c>
      <c r="AJ37" s="22">
        <f t="shared" si="15"/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>
      <c r="A38" s="13">
        <v>9</v>
      </c>
      <c r="B38" s="13"/>
      <c r="C38" s="116" t="s">
        <v>274</v>
      </c>
      <c r="D38" s="118"/>
      <c r="E38" s="17" t="s">
        <v>275</v>
      </c>
      <c r="F38" s="17" t="s">
        <v>253</v>
      </c>
      <c r="G38" s="117" t="s">
        <v>254</v>
      </c>
      <c r="H38" s="16"/>
      <c r="I38" s="16"/>
      <c r="J38" s="210"/>
      <c r="K38" s="18">
        <v>9426000</v>
      </c>
      <c r="L38" s="17"/>
      <c r="M38" s="19"/>
      <c r="N38" s="19"/>
      <c r="O38" s="19"/>
      <c r="P38" s="17"/>
      <c r="Q38" s="17"/>
      <c r="R38" s="19"/>
      <c r="S38" s="19"/>
      <c r="T38" s="19"/>
      <c r="U38" s="20">
        <f t="shared" si="9"/>
        <v>0</v>
      </c>
      <c r="V38" s="19"/>
      <c r="W38" s="19"/>
      <c r="X38" s="19"/>
      <c r="Y38" s="20">
        <f t="shared" si="10"/>
        <v>0</v>
      </c>
      <c r="Z38" s="19"/>
      <c r="AA38" s="19"/>
      <c r="AB38" s="19"/>
      <c r="AC38" s="20">
        <f t="shared" si="11"/>
        <v>0</v>
      </c>
      <c r="AD38" s="19"/>
      <c r="AE38" s="19"/>
      <c r="AF38" s="19"/>
      <c r="AG38" s="20">
        <f t="shared" si="12"/>
        <v>0</v>
      </c>
      <c r="AH38" s="20">
        <f t="shared" si="13"/>
        <v>0</v>
      </c>
      <c r="AI38" s="21">
        <f t="shared" si="14"/>
        <v>0</v>
      </c>
      <c r="AJ38" s="22">
        <f t="shared" si="15"/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>
      <c r="A39" s="13">
        <v>10</v>
      </c>
      <c r="B39" s="13"/>
      <c r="C39" s="116" t="s">
        <v>276</v>
      </c>
      <c r="D39" s="118"/>
      <c r="E39" s="17" t="s">
        <v>277</v>
      </c>
      <c r="F39" s="17" t="s">
        <v>253</v>
      </c>
      <c r="G39" s="117" t="s">
        <v>254</v>
      </c>
      <c r="H39" s="16"/>
      <c r="I39" s="16"/>
      <c r="J39" s="210"/>
      <c r="K39" s="18">
        <v>7541000</v>
      </c>
      <c r="L39" s="17"/>
      <c r="M39" s="19"/>
      <c r="N39" s="19"/>
      <c r="O39" s="19"/>
      <c r="P39" s="17"/>
      <c r="Q39" s="17"/>
      <c r="R39" s="19"/>
      <c r="S39" s="19"/>
      <c r="T39" s="19"/>
      <c r="U39" s="20">
        <f t="shared" si="9"/>
        <v>0</v>
      </c>
      <c r="V39" s="19"/>
      <c r="W39" s="19"/>
      <c r="X39" s="19"/>
      <c r="Y39" s="20">
        <f t="shared" si="10"/>
        <v>0</v>
      </c>
      <c r="Z39" s="19"/>
      <c r="AA39" s="19"/>
      <c r="AB39" s="19"/>
      <c r="AC39" s="20">
        <f t="shared" si="11"/>
        <v>0</v>
      </c>
      <c r="AD39" s="19"/>
      <c r="AE39" s="19"/>
      <c r="AF39" s="19"/>
      <c r="AG39" s="20">
        <f t="shared" si="12"/>
        <v>0</v>
      </c>
      <c r="AH39" s="20">
        <f t="shared" si="13"/>
        <v>0</v>
      </c>
      <c r="AI39" s="21">
        <f t="shared" si="14"/>
        <v>0</v>
      </c>
      <c r="AJ39" s="22">
        <f t="shared" si="15"/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>
      <c r="A40" s="13">
        <v>11</v>
      </c>
      <c r="B40" s="13"/>
      <c r="C40" s="116" t="s">
        <v>278</v>
      </c>
      <c r="D40" s="118"/>
      <c r="E40" s="17" t="s">
        <v>279</v>
      </c>
      <c r="F40" s="17" t="s">
        <v>253</v>
      </c>
      <c r="G40" s="117" t="s">
        <v>254</v>
      </c>
      <c r="H40" s="16"/>
      <c r="I40" s="16"/>
      <c r="J40" s="210"/>
      <c r="K40" s="18">
        <v>11311000</v>
      </c>
      <c r="L40" s="17"/>
      <c r="M40" s="19"/>
      <c r="N40" s="19"/>
      <c r="O40" s="19"/>
      <c r="P40" s="17"/>
      <c r="Q40" s="17"/>
      <c r="R40" s="19"/>
      <c r="S40" s="19"/>
      <c r="T40" s="19"/>
      <c r="U40" s="20">
        <f t="shared" si="9"/>
        <v>0</v>
      </c>
      <c r="V40" s="19"/>
      <c r="W40" s="19"/>
      <c r="X40" s="19"/>
      <c r="Y40" s="20">
        <f t="shared" si="10"/>
        <v>0</v>
      </c>
      <c r="Z40" s="19"/>
      <c r="AA40" s="19"/>
      <c r="AB40" s="19"/>
      <c r="AC40" s="20">
        <f t="shared" si="11"/>
        <v>0</v>
      </c>
      <c r="AD40" s="19"/>
      <c r="AE40" s="19"/>
      <c r="AF40" s="19"/>
      <c r="AG40" s="20">
        <f t="shared" si="12"/>
        <v>0</v>
      </c>
      <c r="AH40" s="20">
        <f t="shared" si="13"/>
        <v>0</v>
      </c>
      <c r="AI40" s="21">
        <f t="shared" si="14"/>
        <v>0</v>
      </c>
      <c r="AJ40" s="22">
        <f t="shared" si="15"/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>
      <c r="A41" s="13">
        <v>12</v>
      </c>
      <c r="B41" s="13"/>
      <c r="C41" s="116" t="s">
        <v>280</v>
      </c>
      <c r="D41" s="118"/>
      <c r="E41" s="17" t="s">
        <v>281</v>
      </c>
      <c r="F41" s="17" t="s">
        <v>253</v>
      </c>
      <c r="G41" s="117" t="s">
        <v>254</v>
      </c>
      <c r="H41" s="16"/>
      <c r="I41" s="16"/>
      <c r="J41" s="210"/>
      <c r="K41" s="18">
        <v>11577000</v>
      </c>
      <c r="L41" s="17"/>
      <c r="M41" s="19"/>
      <c r="N41" s="19"/>
      <c r="O41" s="19"/>
      <c r="P41" s="17"/>
      <c r="Q41" s="17"/>
      <c r="R41" s="19"/>
      <c r="S41" s="19"/>
      <c r="T41" s="19"/>
      <c r="U41" s="20">
        <f t="shared" si="9"/>
        <v>0</v>
      </c>
      <c r="V41" s="19"/>
      <c r="W41" s="19"/>
      <c r="X41" s="19"/>
      <c r="Y41" s="20">
        <f t="shared" si="10"/>
        <v>0</v>
      </c>
      <c r="Z41" s="19"/>
      <c r="AA41" s="19"/>
      <c r="AB41" s="19"/>
      <c r="AC41" s="20">
        <f t="shared" si="11"/>
        <v>0</v>
      </c>
      <c r="AD41" s="19"/>
      <c r="AE41" s="19"/>
      <c r="AF41" s="19"/>
      <c r="AG41" s="20">
        <f t="shared" si="12"/>
        <v>0</v>
      </c>
      <c r="AH41" s="20">
        <f t="shared" si="13"/>
        <v>0</v>
      </c>
      <c r="AI41" s="21">
        <f t="shared" si="14"/>
        <v>0</v>
      </c>
      <c r="AJ41" s="22">
        <f t="shared" si="15"/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>
      <c r="A42" s="13">
        <v>13</v>
      </c>
      <c r="B42" s="13"/>
      <c r="C42" s="116" t="s">
        <v>282</v>
      </c>
      <c r="D42" s="118"/>
      <c r="E42" s="17" t="s">
        <v>283</v>
      </c>
      <c r="F42" s="17" t="s">
        <v>253</v>
      </c>
      <c r="G42" s="117" t="s">
        <v>254</v>
      </c>
      <c r="H42" s="16"/>
      <c r="I42" s="16"/>
      <c r="J42" s="210"/>
      <c r="K42" s="18">
        <v>11577000</v>
      </c>
      <c r="L42" s="17"/>
      <c r="M42" s="19"/>
      <c r="N42" s="19"/>
      <c r="O42" s="19"/>
      <c r="P42" s="17"/>
      <c r="Q42" s="17"/>
      <c r="R42" s="19"/>
      <c r="S42" s="19"/>
      <c r="T42" s="19"/>
      <c r="U42" s="20">
        <f t="shared" si="9"/>
        <v>0</v>
      </c>
      <c r="V42" s="19"/>
      <c r="W42" s="19"/>
      <c r="X42" s="19"/>
      <c r="Y42" s="20">
        <f t="shared" si="10"/>
        <v>0</v>
      </c>
      <c r="Z42" s="19"/>
      <c r="AA42" s="19"/>
      <c r="AB42" s="19"/>
      <c r="AC42" s="20">
        <f t="shared" si="11"/>
        <v>0</v>
      </c>
      <c r="AD42" s="19"/>
      <c r="AE42" s="19"/>
      <c r="AF42" s="19"/>
      <c r="AG42" s="20">
        <f t="shared" si="12"/>
        <v>0</v>
      </c>
      <c r="AH42" s="20">
        <f t="shared" si="13"/>
        <v>0</v>
      </c>
      <c r="AI42" s="21">
        <f t="shared" si="14"/>
        <v>0</v>
      </c>
      <c r="AJ42" s="22">
        <f t="shared" si="15"/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>
      <c r="A43" s="13">
        <v>14</v>
      </c>
      <c r="B43" s="13"/>
      <c r="C43" s="116" t="s">
        <v>284</v>
      </c>
      <c r="D43" s="118"/>
      <c r="E43" s="17" t="s">
        <v>285</v>
      </c>
      <c r="F43" s="17" t="s">
        <v>253</v>
      </c>
      <c r="G43" s="117" t="s">
        <v>254</v>
      </c>
      <c r="H43" s="16"/>
      <c r="I43" s="16"/>
      <c r="J43" s="210"/>
      <c r="K43" s="18">
        <v>11311000</v>
      </c>
      <c r="L43" s="17"/>
      <c r="M43" s="19"/>
      <c r="N43" s="19"/>
      <c r="O43" s="19"/>
      <c r="P43" s="17"/>
      <c r="Q43" s="17"/>
      <c r="R43" s="19"/>
      <c r="S43" s="19"/>
      <c r="T43" s="19"/>
      <c r="U43" s="20">
        <f t="shared" si="9"/>
        <v>0</v>
      </c>
      <c r="V43" s="19"/>
      <c r="W43" s="19"/>
      <c r="X43" s="19"/>
      <c r="Y43" s="20">
        <f t="shared" si="10"/>
        <v>0</v>
      </c>
      <c r="Z43" s="19"/>
      <c r="AA43" s="19"/>
      <c r="AB43" s="19"/>
      <c r="AC43" s="20">
        <f t="shared" si="11"/>
        <v>0</v>
      </c>
      <c r="AD43" s="19"/>
      <c r="AE43" s="19"/>
      <c r="AF43" s="19"/>
      <c r="AG43" s="20">
        <f t="shared" si="12"/>
        <v>0</v>
      </c>
      <c r="AH43" s="20">
        <f t="shared" si="13"/>
        <v>0</v>
      </c>
      <c r="AI43" s="21">
        <f t="shared" si="14"/>
        <v>0</v>
      </c>
      <c r="AJ43" s="22">
        <f t="shared" si="15"/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>
      <c r="A44" s="13">
        <v>15</v>
      </c>
      <c r="B44" s="13"/>
      <c r="C44" s="116" t="s">
        <v>286</v>
      </c>
      <c r="D44" s="118"/>
      <c r="E44" s="17" t="s">
        <v>287</v>
      </c>
      <c r="F44" s="17" t="s">
        <v>253</v>
      </c>
      <c r="G44" s="117" t="s">
        <v>254</v>
      </c>
      <c r="H44" s="16"/>
      <c r="I44" s="16"/>
      <c r="J44" s="210"/>
      <c r="K44" s="18">
        <v>7541000</v>
      </c>
      <c r="L44" s="17"/>
      <c r="M44" s="19"/>
      <c r="N44" s="19"/>
      <c r="O44" s="19"/>
      <c r="P44" s="17"/>
      <c r="Q44" s="17"/>
      <c r="R44" s="19"/>
      <c r="S44" s="19"/>
      <c r="T44" s="19"/>
      <c r="U44" s="20">
        <f t="shared" si="9"/>
        <v>0</v>
      </c>
      <c r="V44" s="19"/>
      <c r="W44" s="19"/>
      <c r="X44" s="19"/>
      <c r="Y44" s="20">
        <f t="shared" si="10"/>
        <v>0</v>
      </c>
      <c r="Z44" s="19"/>
      <c r="AA44" s="19"/>
      <c r="AB44" s="19"/>
      <c r="AC44" s="20">
        <f t="shared" si="11"/>
        <v>0</v>
      </c>
      <c r="AD44" s="19"/>
      <c r="AE44" s="19"/>
      <c r="AF44" s="19"/>
      <c r="AG44" s="20">
        <f t="shared" si="12"/>
        <v>0</v>
      </c>
      <c r="AH44" s="20">
        <f t="shared" si="13"/>
        <v>0</v>
      </c>
      <c r="AI44" s="21">
        <f t="shared" si="14"/>
        <v>0</v>
      </c>
      <c r="AJ44" s="22">
        <f t="shared" si="15"/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s="31" customFormat="1" ht="12.75" customHeight="1">
      <c r="A45" s="238" t="s">
        <v>57</v>
      </c>
      <c r="B45" s="244"/>
      <c r="C45" s="244"/>
      <c r="D45" s="239"/>
      <c r="E45" s="239"/>
      <c r="F45" s="239"/>
      <c r="G45" s="239"/>
      <c r="H45" s="239"/>
      <c r="I45" s="240"/>
      <c r="J45" s="27">
        <f>+J29</f>
        <v>354259000</v>
      </c>
      <c r="K45" s="27">
        <f>SUM(K30:K44)</f>
        <v>187184000</v>
      </c>
      <c r="L45" s="199"/>
      <c r="M45" s="27">
        <f>SUM(M30:M44)</f>
        <v>0</v>
      </c>
      <c r="N45" s="27">
        <f>SUM(N30:N44)</f>
        <v>0</v>
      </c>
      <c r="O45" s="27">
        <f>SUM(O30:O44)</f>
        <v>0</v>
      </c>
      <c r="P45" s="28"/>
      <c r="Q45" s="29"/>
      <c r="R45" s="27">
        <f>SUM(R30:R44)</f>
        <v>0</v>
      </c>
      <c r="S45" s="27">
        <f>SUM(S30:S44)</f>
        <v>0</v>
      </c>
      <c r="T45" s="27">
        <f>SUM(T30:T44)</f>
        <v>0</v>
      </c>
      <c r="U45" s="27">
        <f>SUM(U30:U44)</f>
        <v>0</v>
      </c>
      <c r="V45" s="27">
        <f>SUM(V30:V44)</f>
        <v>0</v>
      </c>
      <c r="W45" s="27">
        <f>SUM(W30:W44)</f>
        <v>0</v>
      </c>
      <c r="X45" s="27">
        <f>SUM(X30:X44)</f>
        <v>0</v>
      </c>
      <c r="Y45" s="27">
        <f>SUM(Y30:Y44)</f>
        <v>0</v>
      </c>
      <c r="Z45" s="27">
        <f>SUM(Z30:Z44)</f>
        <v>0</v>
      </c>
      <c r="AA45" s="27">
        <f>SUM(AA30:AA44)</f>
        <v>0</v>
      </c>
      <c r="AB45" s="27">
        <f>SUM(AB30:AB44)</f>
        <v>0</v>
      </c>
      <c r="AC45" s="27">
        <f>SUM(AC30:AC44)</f>
        <v>0</v>
      </c>
      <c r="AD45" s="27">
        <f>SUM(AD30:AD44)</f>
        <v>0</v>
      </c>
      <c r="AE45" s="27">
        <f>SUM(AE30:AE44)</f>
        <v>0</v>
      </c>
      <c r="AF45" s="27">
        <f>SUM(AF30:AF44)</f>
        <v>0</v>
      </c>
      <c r="AG45" s="27">
        <f>SUM(AG30:AG44)</f>
        <v>0</v>
      </c>
      <c r="AH45" s="27">
        <f>SUM(AH30:AH44)</f>
        <v>0</v>
      </c>
      <c r="AI45" s="30">
        <f>IF(ISERROR(AH45/J45),0,AH45/J45)</f>
        <v>0</v>
      </c>
      <c r="AJ45" s="30">
        <f>IF(ISERROR(AH45/$AH$140),0,AH45/$AH$140)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>
      <c r="A46" s="235" t="s">
        <v>58</v>
      </c>
      <c r="B46" s="236"/>
      <c r="C46" s="255"/>
      <c r="D46" s="236"/>
      <c r="E46" s="237"/>
      <c r="F46" s="4"/>
      <c r="G46" s="5"/>
      <c r="H46" s="6"/>
      <c r="I46" s="6"/>
      <c r="J46" s="209">
        <v>397934000</v>
      </c>
      <c r="K46" s="8"/>
      <c r="L46" s="9"/>
      <c r="M46" s="10"/>
      <c r="N46" s="10"/>
      <c r="O46" s="10"/>
      <c r="P46" s="5"/>
      <c r="Q46" s="11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12"/>
      <c r="AJ46" s="12"/>
    </row>
    <row r="47" spans="1:106" ht="12.75" customHeight="1" outlineLevel="1">
      <c r="A47" s="13">
        <v>1</v>
      </c>
      <c r="B47" s="13"/>
      <c r="C47" s="116" t="s">
        <v>288</v>
      </c>
      <c r="D47" s="118"/>
      <c r="E47" s="17" t="s">
        <v>289</v>
      </c>
      <c r="F47" s="17" t="s">
        <v>253</v>
      </c>
      <c r="G47" s="117" t="s">
        <v>254</v>
      </c>
      <c r="H47" s="16"/>
      <c r="I47" s="16"/>
      <c r="J47" s="210"/>
      <c r="K47" s="18">
        <v>11311000</v>
      </c>
      <c r="L47" s="17"/>
      <c r="M47" s="19"/>
      <c r="N47" s="19"/>
      <c r="O47" s="19"/>
      <c r="P47" s="17"/>
      <c r="Q47" s="17"/>
      <c r="R47" s="19"/>
      <c r="S47" s="19"/>
      <c r="T47" s="19"/>
      <c r="U47" s="20">
        <f>SUM(R47:T47)</f>
        <v>0</v>
      </c>
      <c r="V47" s="19"/>
      <c r="W47" s="19"/>
      <c r="X47" s="19"/>
      <c r="Y47" s="20">
        <f>SUM(V47:X47)</f>
        <v>0</v>
      </c>
      <c r="Z47" s="19"/>
      <c r="AA47" s="19"/>
      <c r="AB47" s="19"/>
      <c r="AC47" s="20">
        <f>SUM(Z47:AB47)</f>
        <v>0</v>
      </c>
      <c r="AD47" s="19"/>
      <c r="AE47" s="19"/>
      <c r="AF47" s="19"/>
      <c r="AG47" s="20">
        <f>SUM(AD47:AF47)</f>
        <v>0</v>
      </c>
      <c r="AH47" s="20">
        <f>SUM(U47,Y47,AC47,AG47)</f>
        <v>0</v>
      </c>
      <c r="AI47" s="21">
        <f>IF(ISERROR(AH47/J47),0,AH47/J47)</f>
        <v>0</v>
      </c>
      <c r="AJ47" s="22">
        <f>IF(ISERROR(AH47/$AH$140),"-",AH47/$AH$140)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>
      <c r="A48" s="13">
        <v>2</v>
      </c>
      <c r="B48" s="13"/>
      <c r="C48" s="116" t="s">
        <v>290</v>
      </c>
      <c r="D48" s="118"/>
      <c r="E48" s="17" t="s">
        <v>291</v>
      </c>
      <c r="F48" s="17" t="s">
        <v>253</v>
      </c>
      <c r="G48" s="117" t="s">
        <v>254</v>
      </c>
      <c r="H48" s="16"/>
      <c r="I48" s="16"/>
      <c r="J48" s="210"/>
      <c r="K48" s="18">
        <v>11311000</v>
      </c>
      <c r="L48" s="17"/>
      <c r="M48" s="19"/>
      <c r="N48" s="19"/>
      <c r="O48" s="19"/>
      <c r="P48" s="17"/>
      <c r="Q48" s="17"/>
      <c r="R48" s="19"/>
      <c r="S48" s="19"/>
      <c r="T48" s="19"/>
      <c r="U48" s="20">
        <f t="shared" ref="U48:U76" si="16">SUM(R48:T48)</f>
        <v>0</v>
      </c>
      <c r="V48" s="19"/>
      <c r="W48" s="19"/>
      <c r="X48" s="19"/>
      <c r="Y48" s="20">
        <f t="shared" ref="Y48:Y76" si="17">SUM(V48:X48)</f>
        <v>0</v>
      </c>
      <c r="Z48" s="19"/>
      <c r="AA48" s="19"/>
      <c r="AB48" s="19"/>
      <c r="AC48" s="20">
        <f t="shared" ref="AC48:AC66" si="18">SUM(Z48:AB48)</f>
        <v>0</v>
      </c>
      <c r="AD48" s="19"/>
      <c r="AE48" s="19"/>
      <c r="AF48" s="19"/>
      <c r="AG48" s="20">
        <f t="shared" ref="AG48:AG66" si="19">SUM(AD48:AF48)</f>
        <v>0</v>
      </c>
      <c r="AH48" s="20">
        <f t="shared" ref="AH48:AH66" si="20">SUM(U48,Y48,AC48,AG48)</f>
        <v>0</v>
      </c>
      <c r="AI48" s="21">
        <f t="shared" ref="AI48:AI66" si="21">IF(ISERROR(AH48/J48),0,AH48/J48)</f>
        <v>0</v>
      </c>
      <c r="AJ48" s="22">
        <f>IF(ISERROR(AH48/$AH$140),"-",AH48/$AH$140)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>
      <c r="A49" s="13">
        <v>3</v>
      </c>
      <c r="B49" s="13"/>
      <c r="C49" s="116" t="s">
        <v>292</v>
      </c>
      <c r="D49" s="118"/>
      <c r="E49" s="17" t="s">
        <v>293</v>
      </c>
      <c r="F49" s="17" t="s">
        <v>253</v>
      </c>
      <c r="G49" s="117" t="s">
        <v>254</v>
      </c>
      <c r="H49" s="16"/>
      <c r="I49" s="16"/>
      <c r="J49" s="210"/>
      <c r="K49" s="18">
        <v>9262000</v>
      </c>
      <c r="L49" s="17"/>
      <c r="M49" s="19"/>
      <c r="N49" s="19"/>
      <c r="O49" s="19"/>
      <c r="P49" s="17"/>
      <c r="Q49" s="17"/>
      <c r="R49" s="19"/>
      <c r="S49" s="19"/>
      <c r="T49" s="19"/>
      <c r="U49" s="20">
        <f t="shared" si="16"/>
        <v>0</v>
      </c>
      <c r="V49" s="19"/>
      <c r="W49" s="19"/>
      <c r="X49" s="19"/>
      <c r="Y49" s="20">
        <f t="shared" si="17"/>
        <v>0</v>
      </c>
      <c r="Z49" s="19"/>
      <c r="AA49" s="19"/>
      <c r="AB49" s="19"/>
      <c r="AC49" s="20">
        <f t="shared" si="18"/>
        <v>0</v>
      </c>
      <c r="AD49" s="19"/>
      <c r="AE49" s="19"/>
      <c r="AF49" s="19"/>
      <c r="AG49" s="20">
        <f t="shared" si="19"/>
        <v>0</v>
      </c>
      <c r="AH49" s="20">
        <f t="shared" si="20"/>
        <v>0</v>
      </c>
      <c r="AI49" s="21">
        <f t="shared" si="21"/>
        <v>0</v>
      </c>
      <c r="AJ49" s="22">
        <f>IF(ISERROR(AH49/$AH$140),"-",AH49/$AH$140)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>
      <c r="A50" s="13">
        <v>4</v>
      </c>
      <c r="B50" s="13"/>
      <c r="C50" s="116" t="s">
        <v>294</v>
      </c>
      <c r="D50" s="118"/>
      <c r="E50" s="17" t="s">
        <v>295</v>
      </c>
      <c r="F50" s="17" t="s">
        <v>253</v>
      </c>
      <c r="G50" s="117" t="s">
        <v>254</v>
      </c>
      <c r="H50" s="16"/>
      <c r="I50" s="16"/>
      <c r="J50" s="210"/>
      <c r="K50" s="18">
        <v>11311000</v>
      </c>
      <c r="L50" s="17"/>
      <c r="M50" s="19"/>
      <c r="N50" s="19"/>
      <c r="O50" s="19"/>
      <c r="P50" s="17"/>
      <c r="Q50" s="17"/>
      <c r="R50" s="19"/>
      <c r="S50" s="19"/>
      <c r="T50" s="19"/>
      <c r="U50" s="20">
        <f t="shared" si="16"/>
        <v>0</v>
      </c>
      <c r="V50" s="19"/>
      <c r="W50" s="19"/>
      <c r="X50" s="19"/>
      <c r="Y50" s="20">
        <f t="shared" si="17"/>
        <v>0</v>
      </c>
      <c r="Z50" s="19"/>
      <c r="AA50" s="19"/>
      <c r="AB50" s="19"/>
      <c r="AC50" s="20">
        <f t="shared" si="18"/>
        <v>0</v>
      </c>
      <c r="AD50" s="19"/>
      <c r="AE50" s="19"/>
      <c r="AF50" s="19"/>
      <c r="AG50" s="20">
        <f t="shared" si="19"/>
        <v>0</v>
      </c>
      <c r="AH50" s="20">
        <f t="shared" si="20"/>
        <v>0</v>
      </c>
      <c r="AI50" s="21">
        <f t="shared" si="21"/>
        <v>0</v>
      </c>
      <c r="AJ50" s="22">
        <f>IF(ISERROR(AH50/$AH$140),"-",AH50/$AH$140)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>
      <c r="A51" s="13">
        <v>5</v>
      </c>
      <c r="B51" s="13"/>
      <c r="C51" s="116" t="s">
        <v>296</v>
      </c>
      <c r="D51" s="118"/>
      <c r="E51" s="17" t="s">
        <v>297</v>
      </c>
      <c r="F51" s="17" t="s">
        <v>253</v>
      </c>
      <c r="G51" s="117" t="s">
        <v>254</v>
      </c>
      <c r="H51" s="16"/>
      <c r="I51" s="16"/>
      <c r="J51" s="210"/>
      <c r="K51" s="18">
        <v>32498000</v>
      </c>
      <c r="L51" s="17"/>
      <c r="M51" s="19"/>
      <c r="N51" s="19"/>
      <c r="O51" s="19"/>
      <c r="P51" s="17"/>
      <c r="Q51" s="17"/>
      <c r="R51" s="19"/>
      <c r="S51" s="19"/>
      <c r="T51" s="19"/>
      <c r="U51" s="20">
        <f t="shared" si="16"/>
        <v>0</v>
      </c>
      <c r="V51" s="19"/>
      <c r="W51" s="19"/>
      <c r="X51" s="19"/>
      <c r="Y51" s="20">
        <f t="shared" si="17"/>
        <v>0</v>
      </c>
      <c r="Z51" s="19"/>
      <c r="AA51" s="19"/>
      <c r="AB51" s="19"/>
      <c r="AC51" s="20">
        <f t="shared" si="18"/>
        <v>0</v>
      </c>
      <c r="AD51" s="19"/>
      <c r="AE51" s="19"/>
      <c r="AF51" s="19"/>
      <c r="AG51" s="20">
        <f t="shared" si="19"/>
        <v>0</v>
      </c>
      <c r="AH51" s="20">
        <f t="shared" si="20"/>
        <v>0</v>
      </c>
      <c r="AI51" s="21">
        <f t="shared" si="21"/>
        <v>0</v>
      </c>
      <c r="AJ51" s="22">
        <f>IF(ISERROR(AH51/$AH$140),"-",AH51/$AH$140)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>
      <c r="A52" s="13">
        <v>6</v>
      </c>
      <c r="B52" s="13"/>
      <c r="C52" s="116" t="s">
        <v>298</v>
      </c>
      <c r="D52" s="118"/>
      <c r="E52" s="17" t="s">
        <v>299</v>
      </c>
      <c r="F52" s="17" t="s">
        <v>253</v>
      </c>
      <c r="G52" s="117" t="s">
        <v>254</v>
      </c>
      <c r="H52" s="16"/>
      <c r="I52" s="16"/>
      <c r="J52" s="210"/>
      <c r="K52" s="18">
        <v>12442000</v>
      </c>
      <c r="L52" s="17"/>
      <c r="M52" s="19"/>
      <c r="N52" s="19"/>
      <c r="O52" s="19"/>
      <c r="P52" s="17"/>
      <c r="Q52" s="17"/>
      <c r="R52" s="19"/>
      <c r="S52" s="19"/>
      <c r="T52" s="19"/>
      <c r="U52" s="20">
        <f t="shared" si="16"/>
        <v>0</v>
      </c>
      <c r="V52" s="19"/>
      <c r="W52" s="19"/>
      <c r="X52" s="19"/>
      <c r="Y52" s="20">
        <f t="shared" si="17"/>
        <v>0</v>
      </c>
      <c r="Z52" s="19"/>
      <c r="AA52" s="19"/>
      <c r="AB52" s="19"/>
      <c r="AC52" s="20">
        <f t="shared" si="18"/>
        <v>0</v>
      </c>
      <c r="AD52" s="19"/>
      <c r="AE52" s="19"/>
      <c r="AF52" s="19"/>
      <c r="AG52" s="20">
        <f t="shared" si="19"/>
        <v>0</v>
      </c>
      <c r="AH52" s="20">
        <f t="shared" si="20"/>
        <v>0</v>
      </c>
      <c r="AI52" s="21">
        <f t="shared" si="21"/>
        <v>0</v>
      </c>
      <c r="AJ52" s="22">
        <f>IF(ISERROR(AH52/$AH$140),"-",AH52/$AH$140)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>
      <c r="A53" s="13">
        <v>7</v>
      </c>
      <c r="B53" s="13"/>
      <c r="C53" s="116" t="s">
        <v>300</v>
      </c>
      <c r="D53" s="118"/>
      <c r="E53" s="17" t="s">
        <v>301</v>
      </c>
      <c r="F53" s="17" t="s">
        <v>253</v>
      </c>
      <c r="G53" s="117" t="s">
        <v>254</v>
      </c>
      <c r="H53" s="16"/>
      <c r="I53" s="16"/>
      <c r="J53" s="210"/>
      <c r="K53" s="18">
        <v>12065000</v>
      </c>
      <c r="L53" s="17"/>
      <c r="M53" s="19"/>
      <c r="N53" s="19"/>
      <c r="O53" s="19"/>
      <c r="P53" s="17"/>
      <c r="Q53" s="17"/>
      <c r="R53" s="19"/>
      <c r="S53" s="19"/>
      <c r="T53" s="19"/>
      <c r="U53" s="20">
        <f t="shared" si="16"/>
        <v>0</v>
      </c>
      <c r="V53" s="19"/>
      <c r="W53" s="19"/>
      <c r="X53" s="19"/>
      <c r="Y53" s="20">
        <f t="shared" si="17"/>
        <v>0</v>
      </c>
      <c r="Z53" s="19"/>
      <c r="AA53" s="19"/>
      <c r="AB53" s="19"/>
      <c r="AC53" s="20">
        <f t="shared" si="18"/>
        <v>0</v>
      </c>
      <c r="AD53" s="19"/>
      <c r="AE53" s="19"/>
      <c r="AF53" s="19"/>
      <c r="AG53" s="20">
        <f t="shared" si="19"/>
        <v>0</v>
      </c>
      <c r="AH53" s="20">
        <f t="shared" si="20"/>
        <v>0</v>
      </c>
      <c r="AI53" s="21">
        <f t="shared" si="21"/>
        <v>0</v>
      </c>
      <c r="AJ53" s="22">
        <f>IF(ISERROR(AH53/$AH$140),"-",AH53/$AH$140)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>
      <c r="A54" s="13">
        <v>8</v>
      </c>
      <c r="B54" s="13"/>
      <c r="C54" s="116" t="s">
        <v>302</v>
      </c>
      <c r="D54" s="118"/>
      <c r="E54" s="17" t="s">
        <v>303</v>
      </c>
      <c r="F54" s="17" t="s">
        <v>253</v>
      </c>
      <c r="G54" s="117" t="s">
        <v>254</v>
      </c>
      <c r="H54" s="16"/>
      <c r="I54" s="16"/>
      <c r="J54" s="210"/>
      <c r="K54" s="18">
        <v>11311000</v>
      </c>
      <c r="L54" s="17"/>
      <c r="M54" s="19"/>
      <c r="N54" s="19"/>
      <c r="O54" s="19"/>
      <c r="P54" s="17"/>
      <c r="Q54" s="17"/>
      <c r="R54" s="19"/>
      <c r="S54" s="19"/>
      <c r="T54" s="19"/>
      <c r="U54" s="20">
        <f t="shared" si="16"/>
        <v>0</v>
      </c>
      <c r="V54" s="19"/>
      <c r="W54" s="19"/>
      <c r="X54" s="19"/>
      <c r="Y54" s="20">
        <f t="shared" si="17"/>
        <v>0</v>
      </c>
      <c r="Z54" s="19"/>
      <c r="AA54" s="19"/>
      <c r="AB54" s="19"/>
      <c r="AC54" s="20">
        <f t="shared" si="18"/>
        <v>0</v>
      </c>
      <c r="AD54" s="19"/>
      <c r="AE54" s="19"/>
      <c r="AF54" s="19"/>
      <c r="AG54" s="20">
        <f t="shared" si="19"/>
        <v>0</v>
      </c>
      <c r="AH54" s="20">
        <f t="shared" si="20"/>
        <v>0</v>
      </c>
      <c r="AI54" s="21">
        <f t="shared" si="21"/>
        <v>0</v>
      </c>
      <c r="AJ54" s="22">
        <f>IF(ISERROR(AH54/$AH$140),"-",AH54/$AH$140)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>
      <c r="A55" s="13">
        <v>9</v>
      </c>
      <c r="B55" s="13"/>
      <c r="C55" s="116" t="s">
        <v>304</v>
      </c>
      <c r="D55" s="118"/>
      <c r="E55" s="17" t="s">
        <v>305</v>
      </c>
      <c r="F55" s="17" t="s">
        <v>253</v>
      </c>
      <c r="G55" s="117" t="s">
        <v>254</v>
      </c>
      <c r="H55" s="16"/>
      <c r="I55" s="16"/>
      <c r="J55" s="210"/>
      <c r="K55" s="18">
        <v>13196000</v>
      </c>
      <c r="L55" s="17"/>
      <c r="M55" s="19"/>
      <c r="N55" s="19"/>
      <c r="O55" s="19"/>
      <c r="P55" s="17"/>
      <c r="Q55" s="17"/>
      <c r="R55" s="19"/>
      <c r="S55" s="19"/>
      <c r="T55" s="19"/>
      <c r="U55" s="20">
        <f t="shared" si="16"/>
        <v>0</v>
      </c>
      <c r="V55" s="19"/>
      <c r="W55" s="19"/>
      <c r="X55" s="19"/>
      <c r="Y55" s="20">
        <f t="shared" si="17"/>
        <v>0</v>
      </c>
      <c r="Z55" s="19"/>
      <c r="AA55" s="19"/>
      <c r="AB55" s="19"/>
      <c r="AC55" s="20">
        <f t="shared" si="18"/>
        <v>0</v>
      </c>
      <c r="AD55" s="19"/>
      <c r="AE55" s="19"/>
      <c r="AF55" s="19"/>
      <c r="AG55" s="20">
        <f t="shared" si="19"/>
        <v>0</v>
      </c>
      <c r="AH55" s="20">
        <f t="shared" si="20"/>
        <v>0</v>
      </c>
      <c r="AI55" s="21">
        <f t="shared" si="21"/>
        <v>0</v>
      </c>
      <c r="AJ55" s="22">
        <f>IF(ISERROR(AH55/$AH$140),"-",AH55/$AH$140)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>
      <c r="A56" s="13">
        <v>10</v>
      </c>
      <c r="B56" s="13"/>
      <c r="C56" s="116" t="s">
        <v>306</v>
      </c>
      <c r="D56" s="118"/>
      <c r="E56" s="17" t="s">
        <v>307</v>
      </c>
      <c r="F56" s="17" t="s">
        <v>253</v>
      </c>
      <c r="G56" s="117" t="s">
        <v>254</v>
      </c>
      <c r="H56" s="16"/>
      <c r="I56" s="16"/>
      <c r="J56" s="210"/>
      <c r="K56" s="18">
        <v>11311000</v>
      </c>
      <c r="L56" s="17"/>
      <c r="M56" s="19"/>
      <c r="N56" s="19"/>
      <c r="O56" s="19"/>
      <c r="P56" s="17"/>
      <c r="Q56" s="17"/>
      <c r="R56" s="19"/>
      <c r="S56" s="19"/>
      <c r="T56" s="19"/>
      <c r="U56" s="20">
        <f t="shared" si="16"/>
        <v>0</v>
      </c>
      <c r="V56" s="19"/>
      <c r="W56" s="19"/>
      <c r="X56" s="19"/>
      <c r="Y56" s="20">
        <f t="shared" si="17"/>
        <v>0</v>
      </c>
      <c r="Z56" s="19"/>
      <c r="AA56" s="19"/>
      <c r="AB56" s="19"/>
      <c r="AC56" s="20">
        <f t="shared" si="18"/>
        <v>0</v>
      </c>
      <c r="AD56" s="19"/>
      <c r="AE56" s="19"/>
      <c r="AF56" s="19"/>
      <c r="AG56" s="20">
        <f t="shared" si="19"/>
        <v>0</v>
      </c>
      <c r="AH56" s="20">
        <f t="shared" si="20"/>
        <v>0</v>
      </c>
      <c r="AI56" s="21">
        <f t="shared" si="21"/>
        <v>0</v>
      </c>
      <c r="AJ56" s="22">
        <f>IF(ISERROR(AH56/$AH$140),"-",AH56/$AH$140)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>
      <c r="A57" s="13">
        <v>11</v>
      </c>
      <c r="B57" s="13"/>
      <c r="C57" s="116" t="s">
        <v>308</v>
      </c>
      <c r="D57" s="118"/>
      <c r="E57" s="17" t="s">
        <v>309</v>
      </c>
      <c r="F57" s="17" t="s">
        <v>253</v>
      </c>
      <c r="G57" s="117" t="s">
        <v>254</v>
      </c>
      <c r="H57" s="16"/>
      <c r="I57" s="16"/>
      <c r="J57" s="210"/>
      <c r="K57" s="18">
        <v>11311000</v>
      </c>
      <c r="L57" s="17"/>
      <c r="M57" s="19"/>
      <c r="N57" s="19"/>
      <c r="O57" s="19"/>
      <c r="P57" s="17"/>
      <c r="Q57" s="17"/>
      <c r="R57" s="19"/>
      <c r="S57" s="19"/>
      <c r="T57" s="19"/>
      <c r="U57" s="20">
        <f t="shared" si="16"/>
        <v>0</v>
      </c>
      <c r="V57" s="19"/>
      <c r="W57" s="19"/>
      <c r="X57" s="19"/>
      <c r="Y57" s="20">
        <f t="shared" si="17"/>
        <v>0</v>
      </c>
      <c r="Z57" s="19"/>
      <c r="AA57" s="19"/>
      <c r="AB57" s="19"/>
      <c r="AC57" s="20">
        <f t="shared" si="18"/>
        <v>0</v>
      </c>
      <c r="AD57" s="19"/>
      <c r="AE57" s="19"/>
      <c r="AF57" s="19"/>
      <c r="AG57" s="20">
        <f t="shared" si="19"/>
        <v>0</v>
      </c>
      <c r="AH57" s="20">
        <f t="shared" si="20"/>
        <v>0</v>
      </c>
      <c r="AI57" s="21">
        <f t="shared" si="21"/>
        <v>0</v>
      </c>
      <c r="AJ57" s="22">
        <f>IF(ISERROR(AH57/$AH$140),"-",AH57/$AH$140)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>
      <c r="A58" s="13">
        <v>12</v>
      </c>
      <c r="B58" s="13"/>
      <c r="C58" s="116" t="s">
        <v>310</v>
      </c>
      <c r="D58" s="118"/>
      <c r="E58" s="17" t="s">
        <v>311</v>
      </c>
      <c r="F58" s="17" t="s">
        <v>253</v>
      </c>
      <c r="G58" s="117" t="s">
        <v>254</v>
      </c>
      <c r="H58" s="16"/>
      <c r="I58" s="16"/>
      <c r="J58" s="210"/>
      <c r="K58" s="18">
        <v>10557000</v>
      </c>
      <c r="L58" s="17"/>
      <c r="M58" s="19"/>
      <c r="N58" s="19"/>
      <c r="O58" s="19"/>
      <c r="P58" s="17"/>
      <c r="Q58" s="17"/>
      <c r="R58" s="19"/>
      <c r="S58" s="19"/>
      <c r="T58" s="19"/>
      <c r="U58" s="20">
        <f t="shared" si="16"/>
        <v>0</v>
      </c>
      <c r="V58" s="19"/>
      <c r="W58" s="19"/>
      <c r="X58" s="19"/>
      <c r="Y58" s="20">
        <f t="shared" si="17"/>
        <v>0</v>
      </c>
      <c r="Z58" s="19"/>
      <c r="AA58" s="19"/>
      <c r="AB58" s="19"/>
      <c r="AC58" s="20">
        <f t="shared" ref="AC58:AC76" si="22">SUM(Z58:AB58)</f>
        <v>0</v>
      </c>
      <c r="AD58" s="19"/>
      <c r="AE58" s="19"/>
      <c r="AF58" s="19"/>
      <c r="AG58" s="20">
        <f t="shared" ref="AG58:AG76" si="23">SUM(AD58:AF58)</f>
        <v>0</v>
      </c>
      <c r="AH58" s="20">
        <f t="shared" ref="AH58:AH76" si="24">SUM(U58,Y58,AC58,AG58)</f>
        <v>0</v>
      </c>
      <c r="AI58" s="21">
        <f t="shared" ref="AI58:AI76" si="25">IF(ISERROR(AH58/J58),0,AH58/J58)</f>
        <v>0</v>
      </c>
      <c r="AJ58" s="22">
        <f t="shared" ref="AJ58:AJ76" si="26">IF(ISERROR(AH58/$AH$140),"-",AH58/$AH$140)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>
      <c r="A59" s="13">
        <v>13</v>
      </c>
      <c r="B59" s="13"/>
      <c r="C59" s="116" t="s">
        <v>312</v>
      </c>
      <c r="D59" s="118"/>
      <c r="E59" s="17" t="s">
        <v>313</v>
      </c>
      <c r="F59" s="17" t="s">
        <v>253</v>
      </c>
      <c r="G59" s="117" t="s">
        <v>254</v>
      </c>
      <c r="H59" s="16"/>
      <c r="I59" s="16"/>
      <c r="J59" s="210"/>
      <c r="K59" s="18">
        <v>10557000</v>
      </c>
      <c r="L59" s="17"/>
      <c r="M59" s="19"/>
      <c r="N59" s="19"/>
      <c r="O59" s="19"/>
      <c r="P59" s="17"/>
      <c r="Q59" s="17"/>
      <c r="R59" s="19"/>
      <c r="S59" s="19"/>
      <c r="T59" s="19"/>
      <c r="U59" s="20">
        <f t="shared" si="16"/>
        <v>0</v>
      </c>
      <c r="V59" s="19"/>
      <c r="W59" s="19"/>
      <c r="X59" s="19"/>
      <c r="Y59" s="20">
        <f t="shared" si="17"/>
        <v>0</v>
      </c>
      <c r="Z59" s="19"/>
      <c r="AA59" s="19"/>
      <c r="AB59" s="19"/>
      <c r="AC59" s="20">
        <f t="shared" si="22"/>
        <v>0</v>
      </c>
      <c r="AD59" s="19"/>
      <c r="AE59" s="19"/>
      <c r="AF59" s="19"/>
      <c r="AG59" s="20">
        <f t="shared" si="23"/>
        <v>0</v>
      </c>
      <c r="AH59" s="20">
        <f t="shared" si="24"/>
        <v>0</v>
      </c>
      <c r="AI59" s="21">
        <f t="shared" si="25"/>
        <v>0</v>
      </c>
      <c r="AJ59" s="22">
        <f t="shared" si="26"/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>
      <c r="A60" s="13">
        <v>14</v>
      </c>
      <c r="B60" s="13"/>
      <c r="C60" s="116" t="s">
        <v>314</v>
      </c>
      <c r="D60" s="118"/>
      <c r="E60" s="17" t="s">
        <v>315</v>
      </c>
      <c r="F60" s="17" t="s">
        <v>253</v>
      </c>
      <c r="G60" s="117" t="s">
        <v>254</v>
      </c>
      <c r="H60" s="16"/>
      <c r="I60" s="16"/>
      <c r="J60" s="210"/>
      <c r="K60" s="18">
        <v>9426000</v>
      </c>
      <c r="L60" s="17"/>
      <c r="M60" s="19"/>
      <c r="N60" s="19"/>
      <c r="O60" s="19"/>
      <c r="P60" s="17"/>
      <c r="Q60" s="17"/>
      <c r="R60" s="19"/>
      <c r="S60" s="19"/>
      <c r="T60" s="19"/>
      <c r="U60" s="20">
        <f t="shared" si="16"/>
        <v>0</v>
      </c>
      <c r="V60" s="19"/>
      <c r="W60" s="19"/>
      <c r="X60" s="19"/>
      <c r="Y60" s="20">
        <f t="shared" si="17"/>
        <v>0</v>
      </c>
      <c r="Z60" s="19"/>
      <c r="AA60" s="19"/>
      <c r="AB60" s="19"/>
      <c r="AC60" s="20">
        <f t="shared" si="22"/>
        <v>0</v>
      </c>
      <c r="AD60" s="19"/>
      <c r="AE60" s="19"/>
      <c r="AF60" s="19"/>
      <c r="AG60" s="20">
        <f t="shared" si="23"/>
        <v>0</v>
      </c>
      <c r="AH60" s="20">
        <f t="shared" si="24"/>
        <v>0</v>
      </c>
      <c r="AI60" s="21">
        <f t="shared" si="25"/>
        <v>0</v>
      </c>
      <c r="AJ60" s="22">
        <f t="shared" si="26"/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>
      <c r="A61" s="13">
        <v>15</v>
      </c>
      <c r="B61" s="13"/>
      <c r="C61" s="116" t="s">
        <v>316</v>
      </c>
      <c r="D61" s="118"/>
      <c r="E61" s="17" t="s">
        <v>317</v>
      </c>
      <c r="F61" s="17" t="s">
        <v>253</v>
      </c>
      <c r="G61" s="117" t="s">
        <v>254</v>
      </c>
      <c r="H61" s="16"/>
      <c r="I61" s="16"/>
      <c r="J61" s="210"/>
      <c r="K61" s="18">
        <v>12966000</v>
      </c>
      <c r="L61" s="17"/>
      <c r="M61" s="19"/>
      <c r="N61" s="19"/>
      <c r="O61" s="19"/>
      <c r="P61" s="17"/>
      <c r="Q61" s="17"/>
      <c r="R61" s="19"/>
      <c r="S61" s="19"/>
      <c r="T61" s="19"/>
      <c r="U61" s="20">
        <f t="shared" si="16"/>
        <v>0</v>
      </c>
      <c r="V61" s="19"/>
      <c r="W61" s="19"/>
      <c r="X61" s="19"/>
      <c r="Y61" s="20">
        <f t="shared" si="17"/>
        <v>0</v>
      </c>
      <c r="Z61" s="19"/>
      <c r="AA61" s="19"/>
      <c r="AB61" s="19"/>
      <c r="AC61" s="20">
        <f t="shared" si="22"/>
        <v>0</v>
      </c>
      <c r="AD61" s="19"/>
      <c r="AE61" s="19"/>
      <c r="AF61" s="19"/>
      <c r="AG61" s="20">
        <f t="shared" si="23"/>
        <v>0</v>
      </c>
      <c r="AH61" s="20">
        <f t="shared" si="24"/>
        <v>0</v>
      </c>
      <c r="AI61" s="21">
        <f t="shared" si="25"/>
        <v>0</v>
      </c>
      <c r="AJ61" s="22">
        <f t="shared" si="26"/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>
      <c r="A62" s="13">
        <v>16</v>
      </c>
      <c r="B62" s="13"/>
      <c r="C62" s="116" t="s">
        <v>318</v>
      </c>
      <c r="D62" s="118"/>
      <c r="E62" s="17" t="s">
        <v>319</v>
      </c>
      <c r="F62" s="17" t="s">
        <v>253</v>
      </c>
      <c r="G62" s="117" t="s">
        <v>254</v>
      </c>
      <c r="H62" s="16"/>
      <c r="I62" s="16"/>
      <c r="J62" s="210"/>
      <c r="K62" s="18">
        <v>11311000</v>
      </c>
      <c r="L62" s="17"/>
      <c r="M62" s="19"/>
      <c r="N62" s="19"/>
      <c r="O62" s="19"/>
      <c r="P62" s="17"/>
      <c r="Q62" s="17"/>
      <c r="R62" s="19"/>
      <c r="S62" s="19"/>
      <c r="T62" s="19"/>
      <c r="U62" s="20">
        <f t="shared" si="16"/>
        <v>0</v>
      </c>
      <c r="V62" s="19"/>
      <c r="W62" s="19"/>
      <c r="X62" s="19"/>
      <c r="Y62" s="20">
        <f t="shared" si="17"/>
        <v>0</v>
      </c>
      <c r="Z62" s="19"/>
      <c r="AA62" s="19"/>
      <c r="AB62" s="19"/>
      <c r="AC62" s="20">
        <f t="shared" si="22"/>
        <v>0</v>
      </c>
      <c r="AD62" s="19"/>
      <c r="AE62" s="19"/>
      <c r="AF62" s="19"/>
      <c r="AG62" s="20">
        <f t="shared" si="23"/>
        <v>0</v>
      </c>
      <c r="AH62" s="20">
        <f t="shared" si="24"/>
        <v>0</v>
      </c>
      <c r="AI62" s="21">
        <f t="shared" si="25"/>
        <v>0</v>
      </c>
      <c r="AJ62" s="22">
        <f t="shared" si="26"/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>
      <c r="A63" s="13">
        <v>17</v>
      </c>
      <c r="B63" s="13"/>
      <c r="C63" s="116" t="s">
        <v>320</v>
      </c>
      <c r="D63" s="118"/>
      <c r="E63" s="17" t="s">
        <v>321</v>
      </c>
      <c r="F63" s="17" t="s">
        <v>253</v>
      </c>
      <c r="G63" s="117" t="s">
        <v>254</v>
      </c>
      <c r="H63" s="16"/>
      <c r="I63" s="16"/>
      <c r="J63" s="210"/>
      <c r="K63" s="18">
        <v>12065000</v>
      </c>
      <c r="L63" s="17"/>
      <c r="M63" s="19"/>
      <c r="N63" s="19"/>
      <c r="O63" s="19"/>
      <c r="P63" s="17"/>
      <c r="Q63" s="17"/>
      <c r="R63" s="19"/>
      <c r="S63" s="19"/>
      <c r="T63" s="19"/>
      <c r="U63" s="20">
        <f t="shared" si="16"/>
        <v>0</v>
      </c>
      <c r="V63" s="19"/>
      <c r="W63" s="19"/>
      <c r="X63" s="19"/>
      <c r="Y63" s="20">
        <f t="shared" si="17"/>
        <v>0</v>
      </c>
      <c r="Z63" s="19"/>
      <c r="AA63" s="19"/>
      <c r="AB63" s="19"/>
      <c r="AC63" s="20">
        <f t="shared" si="22"/>
        <v>0</v>
      </c>
      <c r="AD63" s="19"/>
      <c r="AE63" s="19"/>
      <c r="AF63" s="19"/>
      <c r="AG63" s="20">
        <f t="shared" si="23"/>
        <v>0</v>
      </c>
      <c r="AH63" s="20">
        <f t="shared" si="24"/>
        <v>0</v>
      </c>
      <c r="AI63" s="21">
        <f t="shared" si="25"/>
        <v>0</v>
      </c>
      <c r="AJ63" s="22">
        <f t="shared" si="26"/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>
      <c r="A64" s="13">
        <v>18</v>
      </c>
      <c r="B64" s="13"/>
      <c r="C64" s="116" t="s">
        <v>322</v>
      </c>
      <c r="D64" s="118"/>
      <c r="E64" s="17" t="s">
        <v>323</v>
      </c>
      <c r="F64" s="17" t="s">
        <v>253</v>
      </c>
      <c r="G64" s="117" t="s">
        <v>254</v>
      </c>
      <c r="H64" s="16"/>
      <c r="I64" s="16"/>
      <c r="J64" s="210"/>
      <c r="K64" s="18">
        <v>9803000</v>
      </c>
      <c r="L64" s="17"/>
      <c r="M64" s="19"/>
      <c r="N64" s="19"/>
      <c r="O64" s="19"/>
      <c r="P64" s="17"/>
      <c r="Q64" s="17"/>
      <c r="R64" s="19"/>
      <c r="S64" s="19"/>
      <c r="T64" s="19"/>
      <c r="U64" s="20">
        <f t="shared" si="16"/>
        <v>0</v>
      </c>
      <c r="V64" s="19"/>
      <c r="W64" s="19"/>
      <c r="X64" s="19"/>
      <c r="Y64" s="20">
        <f t="shared" si="17"/>
        <v>0</v>
      </c>
      <c r="Z64" s="19"/>
      <c r="AA64" s="19"/>
      <c r="AB64" s="19"/>
      <c r="AC64" s="20">
        <f t="shared" si="22"/>
        <v>0</v>
      </c>
      <c r="AD64" s="19"/>
      <c r="AE64" s="19"/>
      <c r="AF64" s="19"/>
      <c r="AG64" s="20">
        <f t="shared" si="23"/>
        <v>0</v>
      </c>
      <c r="AH64" s="20">
        <f t="shared" si="24"/>
        <v>0</v>
      </c>
      <c r="AI64" s="21">
        <f t="shared" si="25"/>
        <v>0</v>
      </c>
      <c r="AJ64" s="22">
        <f t="shared" si="26"/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>
      <c r="A65" s="138">
        <v>19</v>
      </c>
      <c r="B65" s="138"/>
      <c r="C65" s="139" t="s">
        <v>324</v>
      </c>
      <c r="D65" s="140"/>
      <c r="E65" s="141" t="s">
        <v>325</v>
      </c>
      <c r="F65" s="17" t="s">
        <v>253</v>
      </c>
      <c r="G65" s="117" t="s">
        <v>254</v>
      </c>
      <c r="H65" s="16"/>
      <c r="I65" s="16"/>
      <c r="J65" s="210"/>
      <c r="K65" s="142">
        <v>11311000</v>
      </c>
      <c r="L65" s="141"/>
      <c r="M65" s="19"/>
      <c r="N65" s="19"/>
      <c r="O65" s="19"/>
      <c r="P65" s="17"/>
      <c r="Q65" s="17"/>
      <c r="R65" s="19"/>
      <c r="S65" s="19"/>
      <c r="T65" s="19"/>
      <c r="U65" s="20">
        <f t="shared" si="16"/>
        <v>0</v>
      </c>
      <c r="V65" s="19"/>
      <c r="W65" s="19"/>
      <c r="X65" s="19"/>
      <c r="Y65" s="20">
        <f t="shared" si="17"/>
        <v>0</v>
      </c>
      <c r="Z65" s="19"/>
      <c r="AA65" s="19"/>
      <c r="AB65" s="19"/>
      <c r="AC65" s="20">
        <f t="shared" si="22"/>
        <v>0</v>
      </c>
      <c r="AD65" s="19"/>
      <c r="AE65" s="19"/>
      <c r="AF65" s="19"/>
      <c r="AG65" s="20">
        <f t="shared" si="23"/>
        <v>0</v>
      </c>
      <c r="AH65" s="20">
        <f t="shared" si="24"/>
        <v>0</v>
      </c>
      <c r="AI65" s="21">
        <f t="shared" si="25"/>
        <v>0</v>
      </c>
      <c r="AJ65" s="22">
        <f t="shared" si="26"/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>
      <c r="A66" s="14">
        <v>20</v>
      </c>
      <c r="B66" s="14"/>
      <c r="C66" s="116" t="s">
        <v>290</v>
      </c>
      <c r="D66" s="24"/>
      <c r="E66" s="56" t="s">
        <v>326</v>
      </c>
      <c r="F66" s="17" t="s">
        <v>253</v>
      </c>
      <c r="G66" s="117" t="s">
        <v>254</v>
      </c>
      <c r="H66" s="118"/>
      <c r="I66" s="16"/>
      <c r="J66" s="210"/>
      <c r="K66" s="83">
        <v>11311000</v>
      </c>
      <c r="L66" s="56"/>
      <c r="M66" s="107"/>
      <c r="N66" s="19"/>
      <c r="O66" s="19"/>
      <c r="P66" s="17"/>
      <c r="Q66" s="17"/>
      <c r="R66" s="19"/>
      <c r="S66" s="19"/>
      <c r="T66" s="19"/>
      <c r="U66" s="20">
        <f t="shared" si="16"/>
        <v>0</v>
      </c>
      <c r="V66" s="19"/>
      <c r="W66" s="19"/>
      <c r="X66" s="19"/>
      <c r="Y66" s="20">
        <f t="shared" si="17"/>
        <v>0</v>
      </c>
      <c r="Z66" s="19"/>
      <c r="AA66" s="19"/>
      <c r="AB66" s="19"/>
      <c r="AC66" s="20">
        <f t="shared" si="22"/>
        <v>0</v>
      </c>
      <c r="AD66" s="19"/>
      <c r="AE66" s="19"/>
      <c r="AF66" s="19"/>
      <c r="AG66" s="20">
        <f t="shared" si="23"/>
        <v>0</v>
      </c>
      <c r="AH66" s="20">
        <f t="shared" si="24"/>
        <v>0</v>
      </c>
      <c r="AI66" s="21">
        <f t="shared" si="25"/>
        <v>0</v>
      </c>
      <c r="AJ66" s="22">
        <f t="shared" si="26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>
      <c r="A67" s="14">
        <v>21</v>
      </c>
      <c r="B67" s="14"/>
      <c r="C67" s="116" t="s">
        <v>327</v>
      </c>
      <c r="D67" s="24"/>
      <c r="E67" s="56" t="s">
        <v>328</v>
      </c>
      <c r="F67" s="17" t="s">
        <v>253</v>
      </c>
      <c r="G67" s="117" t="s">
        <v>254</v>
      </c>
      <c r="H67" s="136"/>
      <c r="I67" s="118"/>
      <c r="J67" s="210"/>
      <c r="K67" s="83">
        <v>23378000</v>
      </c>
      <c r="L67" s="56"/>
      <c r="M67" s="107"/>
      <c r="N67" s="19"/>
      <c r="O67" s="19"/>
      <c r="P67" s="137"/>
      <c r="Q67" s="137"/>
      <c r="R67" s="19"/>
      <c r="S67" s="19"/>
      <c r="T67" s="19"/>
      <c r="U67" s="20">
        <f t="shared" si="16"/>
        <v>0</v>
      </c>
      <c r="V67" s="19"/>
      <c r="W67" s="19"/>
      <c r="X67" s="19"/>
      <c r="Y67" s="20">
        <f t="shared" si="17"/>
        <v>0</v>
      </c>
      <c r="Z67" s="19"/>
      <c r="AA67" s="19"/>
      <c r="AB67" s="19"/>
      <c r="AC67" s="20">
        <f t="shared" si="22"/>
        <v>0</v>
      </c>
      <c r="AD67" s="19"/>
      <c r="AE67" s="19"/>
      <c r="AF67" s="19"/>
      <c r="AG67" s="20">
        <f t="shared" si="23"/>
        <v>0</v>
      </c>
      <c r="AH67" s="20">
        <f t="shared" si="24"/>
        <v>0</v>
      </c>
      <c r="AI67" s="21">
        <f t="shared" si="25"/>
        <v>0</v>
      </c>
      <c r="AJ67" s="22">
        <f t="shared" si="26"/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>
      <c r="A68" s="14">
        <v>22</v>
      </c>
      <c r="B68" s="14"/>
      <c r="C68" s="116" t="s">
        <v>329</v>
      </c>
      <c r="D68" s="24"/>
      <c r="E68" s="56" t="s">
        <v>330</v>
      </c>
      <c r="F68" s="17" t="s">
        <v>253</v>
      </c>
      <c r="G68" s="117" t="s">
        <v>254</v>
      </c>
      <c r="H68" s="136"/>
      <c r="I68" s="118"/>
      <c r="J68" s="210"/>
      <c r="K68" s="83">
        <v>11577000</v>
      </c>
      <c r="L68" s="56"/>
      <c r="M68" s="107"/>
      <c r="N68" s="19"/>
      <c r="O68" s="19"/>
      <c r="P68" s="137"/>
      <c r="Q68" s="137"/>
      <c r="R68" s="19"/>
      <c r="S68" s="19"/>
      <c r="T68" s="19"/>
      <c r="U68" s="20">
        <f t="shared" si="16"/>
        <v>0</v>
      </c>
      <c r="V68" s="19"/>
      <c r="W68" s="19"/>
      <c r="X68" s="19"/>
      <c r="Y68" s="20">
        <f t="shared" si="17"/>
        <v>0</v>
      </c>
      <c r="Z68" s="19"/>
      <c r="AA68" s="19"/>
      <c r="AB68" s="19"/>
      <c r="AC68" s="20">
        <f t="shared" si="22"/>
        <v>0</v>
      </c>
      <c r="AD68" s="19"/>
      <c r="AE68" s="19"/>
      <c r="AF68" s="19"/>
      <c r="AG68" s="20">
        <f t="shared" si="23"/>
        <v>0</v>
      </c>
      <c r="AH68" s="20">
        <f t="shared" si="24"/>
        <v>0</v>
      </c>
      <c r="AI68" s="21">
        <f t="shared" si="25"/>
        <v>0</v>
      </c>
      <c r="AJ68" s="22">
        <f t="shared" si="26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>
      <c r="A69" s="14">
        <v>23</v>
      </c>
      <c r="B69" s="14"/>
      <c r="C69" s="116" t="s">
        <v>331</v>
      </c>
      <c r="D69" s="24"/>
      <c r="E69" s="56" t="s">
        <v>332</v>
      </c>
      <c r="F69" s="17" t="s">
        <v>253</v>
      </c>
      <c r="G69" s="117" t="s">
        <v>254</v>
      </c>
      <c r="H69" s="136"/>
      <c r="I69" s="118"/>
      <c r="J69" s="210"/>
      <c r="K69" s="83">
        <v>13892000</v>
      </c>
      <c r="L69" s="56"/>
      <c r="M69" s="107"/>
      <c r="N69" s="19"/>
      <c r="O69" s="19"/>
      <c r="P69" s="137"/>
      <c r="Q69" s="137"/>
      <c r="R69" s="19"/>
      <c r="S69" s="19"/>
      <c r="T69" s="19"/>
      <c r="U69" s="20">
        <f t="shared" si="16"/>
        <v>0</v>
      </c>
      <c r="V69" s="19"/>
      <c r="W69" s="19"/>
      <c r="X69" s="19"/>
      <c r="Y69" s="20">
        <f t="shared" si="17"/>
        <v>0</v>
      </c>
      <c r="Z69" s="19"/>
      <c r="AA69" s="19"/>
      <c r="AB69" s="19"/>
      <c r="AC69" s="20">
        <f t="shared" si="22"/>
        <v>0</v>
      </c>
      <c r="AD69" s="19"/>
      <c r="AE69" s="19"/>
      <c r="AF69" s="19"/>
      <c r="AG69" s="20">
        <f t="shared" si="23"/>
        <v>0</v>
      </c>
      <c r="AH69" s="20">
        <f t="shared" si="24"/>
        <v>0</v>
      </c>
      <c r="AI69" s="21">
        <f t="shared" si="25"/>
        <v>0</v>
      </c>
      <c r="AJ69" s="22">
        <f t="shared" si="26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>
      <c r="A70" s="14">
        <v>24</v>
      </c>
      <c r="B70" s="14"/>
      <c r="C70" s="116" t="s">
        <v>333</v>
      </c>
      <c r="D70" s="24"/>
      <c r="E70" s="56" t="s">
        <v>334</v>
      </c>
      <c r="F70" s="17" t="s">
        <v>253</v>
      </c>
      <c r="G70" s="117" t="s">
        <v>254</v>
      </c>
      <c r="H70" s="136"/>
      <c r="I70" s="118"/>
      <c r="J70" s="210"/>
      <c r="K70" s="83">
        <v>9426000</v>
      </c>
      <c r="L70" s="56"/>
      <c r="M70" s="107"/>
      <c r="N70" s="19"/>
      <c r="O70" s="19"/>
      <c r="P70" s="137"/>
      <c r="Q70" s="137"/>
      <c r="R70" s="19"/>
      <c r="S70" s="19"/>
      <c r="T70" s="19"/>
      <c r="U70" s="20">
        <f t="shared" si="16"/>
        <v>0</v>
      </c>
      <c r="V70" s="19"/>
      <c r="W70" s="19"/>
      <c r="X70" s="19"/>
      <c r="Y70" s="20">
        <f t="shared" si="17"/>
        <v>0</v>
      </c>
      <c r="Z70" s="19"/>
      <c r="AA70" s="19"/>
      <c r="AB70" s="19"/>
      <c r="AC70" s="20">
        <f t="shared" si="22"/>
        <v>0</v>
      </c>
      <c r="AD70" s="19"/>
      <c r="AE70" s="19"/>
      <c r="AF70" s="19"/>
      <c r="AG70" s="20">
        <f t="shared" si="23"/>
        <v>0</v>
      </c>
      <c r="AH70" s="20">
        <f t="shared" si="24"/>
        <v>0</v>
      </c>
      <c r="AI70" s="21">
        <f t="shared" si="25"/>
        <v>0</v>
      </c>
      <c r="AJ70" s="22">
        <f t="shared" si="26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>
      <c r="A71" s="14">
        <v>25</v>
      </c>
      <c r="B71" s="14"/>
      <c r="C71" s="116" t="s">
        <v>335</v>
      </c>
      <c r="D71" s="24"/>
      <c r="E71" s="56" t="s">
        <v>336</v>
      </c>
      <c r="F71" s="17" t="s">
        <v>253</v>
      </c>
      <c r="G71" s="117" t="s">
        <v>254</v>
      </c>
      <c r="H71" s="136"/>
      <c r="I71" s="118"/>
      <c r="J71" s="210"/>
      <c r="K71" s="83">
        <v>29390000</v>
      </c>
      <c r="L71" s="56"/>
      <c r="M71" s="107"/>
      <c r="N71" s="19"/>
      <c r="O71" s="19"/>
      <c r="P71" s="137"/>
      <c r="Q71" s="137"/>
      <c r="R71" s="19"/>
      <c r="S71" s="19"/>
      <c r="T71" s="19"/>
      <c r="U71" s="20">
        <f t="shared" si="16"/>
        <v>0</v>
      </c>
      <c r="V71" s="19"/>
      <c r="W71" s="19"/>
      <c r="X71" s="19"/>
      <c r="Y71" s="20">
        <f t="shared" si="17"/>
        <v>0</v>
      </c>
      <c r="Z71" s="19"/>
      <c r="AA71" s="19"/>
      <c r="AB71" s="19"/>
      <c r="AC71" s="20">
        <f t="shared" si="22"/>
        <v>0</v>
      </c>
      <c r="AD71" s="19"/>
      <c r="AE71" s="19"/>
      <c r="AF71" s="19"/>
      <c r="AG71" s="20">
        <f t="shared" si="23"/>
        <v>0</v>
      </c>
      <c r="AH71" s="20">
        <f t="shared" si="24"/>
        <v>0</v>
      </c>
      <c r="AI71" s="21">
        <f t="shared" si="25"/>
        <v>0</v>
      </c>
      <c r="AJ71" s="22">
        <f t="shared" si="26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>
      <c r="A72" s="14">
        <v>26</v>
      </c>
      <c r="B72" s="14"/>
      <c r="C72" s="116" t="s">
        <v>337</v>
      </c>
      <c r="D72" s="24"/>
      <c r="E72" s="56" t="s">
        <v>338</v>
      </c>
      <c r="F72" s="17" t="s">
        <v>253</v>
      </c>
      <c r="G72" s="117" t="s">
        <v>254</v>
      </c>
      <c r="H72" s="136"/>
      <c r="I72" s="118"/>
      <c r="J72" s="210"/>
      <c r="K72" s="83">
        <v>12966000</v>
      </c>
      <c r="L72" s="56"/>
      <c r="M72" s="107"/>
      <c r="N72" s="19"/>
      <c r="O72" s="19"/>
      <c r="P72" s="137"/>
      <c r="Q72" s="137"/>
      <c r="R72" s="19"/>
      <c r="S72" s="19"/>
      <c r="T72" s="19"/>
      <c r="U72" s="20">
        <f t="shared" si="16"/>
        <v>0</v>
      </c>
      <c r="V72" s="19"/>
      <c r="W72" s="19"/>
      <c r="X72" s="19"/>
      <c r="Y72" s="20">
        <f t="shared" si="17"/>
        <v>0</v>
      </c>
      <c r="Z72" s="19"/>
      <c r="AA72" s="19"/>
      <c r="AB72" s="19"/>
      <c r="AC72" s="20">
        <f t="shared" si="22"/>
        <v>0</v>
      </c>
      <c r="AD72" s="19"/>
      <c r="AE72" s="19"/>
      <c r="AF72" s="19"/>
      <c r="AG72" s="20">
        <f t="shared" si="23"/>
        <v>0</v>
      </c>
      <c r="AH72" s="20">
        <f t="shared" si="24"/>
        <v>0</v>
      </c>
      <c r="AI72" s="21">
        <f t="shared" si="25"/>
        <v>0</v>
      </c>
      <c r="AJ72" s="22">
        <f t="shared" si="26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>
      <c r="A73" s="14">
        <v>27</v>
      </c>
      <c r="B73" s="14"/>
      <c r="C73" s="116" t="s">
        <v>339</v>
      </c>
      <c r="D73" s="24"/>
      <c r="E73" s="56" t="s">
        <v>340</v>
      </c>
      <c r="F73" s="17" t="s">
        <v>253</v>
      </c>
      <c r="G73" s="117" t="s">
        <v>254</v>
      </c>
      <c r="H73" s="136"/>
      <c r="I73" s="118"/>
      <c r="J73" s="210"/>
      <c r="K73" s="83">
        <v>12065000</v>
      </c>
      <c r="L73" s="56"/>
      <c r="M73" s="107"/>
      <c r="N73" s="19"/>
      <c r="O73" s="19"/>
      <c r="P73" s="137"/>
      <c r="Q73" s="137"/>
      <c r="R73" s="19"/>
      <c r="S73" s="19"/>
      <c r="T73" s="19"/>
      <c r="U73" s="20">
        <f t="shared" si="16"/>
        <v>0</v>
      </c>
      <c r="V73" s="19"/>
      <c r="W73" s="19"/>
      <c r="X73" s="19"/>
      <c r="Y73" s="20">
        <f t="shared" si="17"/>
        <v>0</v>
      </c>
      <c r="Z73" s="19"/>
      <c r="AA73" s="19"/>
      <c r="AB73" s="19"/>
      <c r="AC73" s="20">
        <f t="shared" si="22"/>
        <v>0</v>
      </c>
      <c r="AD73" s="19"/>
      <c r="AE73" s="19"/>
      <c r="AF73" s="19"/>
      <c r="AG73" s="20">
        <f t="shared" si="23"/>
        <v>0</v>
      </c>
      <c r="AH73" s="20">
        <f t="shared" si="24"/>
        <v>0</v>
      </c>
      <c r="AI73" s="21">
        <f t="shared" si="25"/>
        <v>0</v>
      </c>
      <c r="AJ73" s="22">
        <f t="shared" si="26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>
      <c r="A74" s="14">
        <v>28</v>
      </c>
      <c r="B74" s="14"/>
      <c r="C74" s="116" t="s">
        <v>341</v>
      </c>
      <c r="D74" s="24"/>
      <c r="E74" s="56" t="s">
        <v>342</v>
      </c>
      <c r="F74" s="17" t="s">
        <v>253</v>
      </c>
      <c r="G74" s="117" t="s">
        <v>254</v>
      </c>
      <c r="H74" s="136"/>
      <c r="I74" s="118"/>
      <c r="J74" s="210"/>
      <c r="K74" s="83">
        <v>13196000</v>
      </c>
      <c r="L74" s="56"/>
      <c r="M74" s="107"/>
      <c r="N74" s="19"/>
      <c r="O74" s="19"/>
      <c r="P74" s="137"/>
      <c r="Q74" s="137"/>
      <c r="R74" s="19"/>
      <c r="S74" s="19"/>
      <c r="T74" s="19"/>
      <c r="U74" s="20">
        <f t="shared" si="16"/>
        <v>0</v>
      </c>
      <c r="V74" s="19"/>
      <c r="W74" s="19"/>
      <c r="X74" s="19"/>
      <c r="Y74" s="20">
        <f t="shared" si="17"/>
        <v>0</v>
      </c>
      <c r="Z74" s="19"/>
      <c r="AA74" s="19"/>
      <c r="AB74" s="19"/>
      <c r="AC74" s="20">
        <f t="shared" si="22"/>
        <v>0</v>
      </c>
      <c r="AD74" s="19"/>
      <c r="AE74" s="19"/>
      <c r="AF74" s="19"/>
      <c r="AG74" s="20">
        <f t="shared" si="23"/>
        <v>0</v>
      </c>
      <c r="AH74" s="20">
        <f t="shared" si="24"/>
        <v>0</v>
      </c>
      <c r="AI74" s="21">
        <f t="shared" si="25"/>
        <v>0</v>
      </c>
      <c r="AJ74" s="22">
        <f t="shared" si="26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>
      <c r="A75" s="14">
        <v>29</v>
      </c>
      <c r="B75" s="14"/>
      <c r="C75" s="116" t="s">
        <v>343</v>
      </c>
      <c r="D75" s="24"/>
      <c r="E75" s="56" t="s">
        <v>344</v>
      </c>
      <c r="F75" s="17" t="s">
        <v>253</v>
      </c>
      <c r="G75" s="117" t="s">
        <v>254</v>
      </c>
      <c r="H75" s="136"/>
      <c r="I75" s="118"/>
      <c r="J75" s="210"/>
      <c r="K75" s="83">
        <v>12966000</v>
      </c>
      <c r="L75" s="56"/>
      <c r="M75" s="107"/>
      <c r="N75" s="19"/>
      <c r="O75" s="19"/>
      <c r="P75" s="137"/>
      <c r="Q75" s="137"/>
      <c r="R75" s="19"/>
      <c r="S75" s="19"/>
      <c r="T75" s="19"/>
      <c r="U75" s="20">
        <f t="shared" si="16"/>
        <v>0</v>
      </c>
      <c r="V75" s="19"/>
      <c r="W75" s="19"/>
      <c r="X75" s="19"/>
      <c r="Y75" s="20">
        <f t="shared" si="17"/>
        <v>0</v>
      </c>
      <c r="Z75" s="19"/>
      <c r="AA75" s="19"/>
      <c r="AB75" s="19"/>
      <c r="AC75" s="20">
        <f t="shared" si="22"/>
        <v>0</v>
      </c>
      <c r="AD75" s="19"/>
      <c r="AE75" s="19"/>
      <c r="AF75" s="19"/>
      <c r="AG75" s="20">
        <f t="shared" si="23"/>
        <v>0</v>
      </c>
      <c r="AH75" s="20">
        <f t="shared" si="24"/>
        <v>0</v>
      </c>
      <c r="AI75" s="21">
        <f t="shared" si="25"/>
        <v>0</v>
      </c>
      <c r="AJ75" s="22">
        <f t="shared" si="26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>
      <c r="A76" s="14">
        <v>30</v>
      </c>
      <c r="B76" s="14"/>
      <c r="C76" s="116" t="s">
        <v>345</v>
      </c>
      <c r="D76" s="24"/>
      <c r="E76" s="56" t="s">
        <v>346</v>
      </c>
      <c r="F76" s="17" t="s">
        <v>253</v>
      </c>
      <c r="G76" s="117" t="s">
        <v>254</v>
      </c>
      <c r="H76" s="136"/>
      <c r="I76" s="118"/>
      <c r="J76" s="211"/>
      <c r="K76" s="83">
        <v>12442000</v>
      </c>
      <c r="L76" s="56"/>
      <c r="M76" s="107"/>
      <c r="N76" s="19"/>
      <c r="O76" s="19"/>
      <c r="P76" s="137"/>
      <c r="Q76" s="137"/>
      <c r="R76" s="19"/>
      <c r="S76" s="19"/>
      <c r="T76" s="19"/>
      <c r="U76" s="20">
        <f t="shared" si="16"/>
        <v>0</v>
      </c>
      <c r="V76" s="19"/>
      <c r="W76" s="19"/>
      <c r="X76" s="19"/>
      <c r="Y76" s="20">
        <f t="shared" si="17"/>
        <v>0</v>
      </c>
      <c r="Z76" s="19"/>
      <c r="AA76" s="19"/>
      <c r="AB76" s="19"/>
      <c r="AC76" s="20">
        <f t="shared" si="22"/>
        <v>0</v>
      </c>
      <c r="AD76" s="19"/>
      <c r="AE76" s="19"/>
      <c r="AF76" s="19"/>
      <c r="AG76" s="20">
        <f t="shared" si="23"/>
        <v>0</v>
      </c>
      <c r="AH76" s="20">
        <f t="shared" si="24"/>
        <v>0</v>
      </c>
      <c r="AI76" s="21">
        <f t="shared" si="25"/>
        <v>0</v>
      </c>
      <c r="AJ76" s="22">
        <f t="shared" si="26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31" customFormat="1" ht="12.75" customHeight="1">
      <c r="A77" s="253" t="s">
        <v>59</v>
      </c>
      <c r="B77" s="244"/>
      <c r="C77" s="244"/>
      <c r="D77" s="244"/>
      <c r="E77" s="244"/>
      <c r="F77" s="244"/>
      <c r="G77" s="244"/>
      <c r="H77" s="239"/>
      <c r="I77" s="240"/>
      <c r="J77" s="27">
        <f>+J46</f>
        <v>397934000</v>
      </c>
      <c r="K77" s="113">
        <f>SUM(K47:K76)</f>
        <v>397934000</v>
      </c>
      <c r="L77" s="198"/>
      <c r="M77" s="27">
        <f>SUM(M47:M66)</f>
        <v>0</v>
      </c>
      <c r="N77" s="27">
        <f>SUM(N47:N66)</f>
        <v>0</v>
      </c>
      <c r="O77" s="27">
        <f>SUM(O47:O66)</f>
        <v>0</v>
      </c>
      <c r="P77" s="28"/>
      <c r="Q77" s="29"/>
      <c r="R77" s="27">
        <f>SUM(R47:R66)</f>
        <v>0</v>
      </c>
      <c r="S77" s="27">
        <f>SUM(S47:S66)</f>
        <v>0</v>
      </c>
      <c r="T77" s="27">
        <f>SUM(T47:T66)</f>
        <v>0</v>
      </c>
      <c r="U77" s="27">
        <f>SUM(U47:U66)</f>
        <v>0</v>
      </c>
      <c r="V77" s="27">
        <f>SUM(V47:V66)</f>
        <v>0</v>
      </c>
      <c r="W77" s="27">
        <f>SUM(W47:W66)</f>
        <v>0</v>
      </c>
      <c r="X77" s="27">
        <f>SUM(X47:X66)</f>
        <v>0</v>
      </c>
      <c r="Y77" s="27">
        <f>SUM(Y47:Y66)</f>
        <v>0</v>
      </c>
      <c r="Z77" s="27">
        <f>SUM(Z47:Z66)</f>
        <v>0</v>
      </c>
      <c r="AA77" s="27">
        <f>SUM(AA47:AA66)</f>
        <v>0</v>
      </c>
      <c r="AB77" s="27">
        <f>SUM(AB47:AB66)</f>
        <v>0</v>
      </c>
      <c r="AC77" s="27">
        <f>SUM(AC47:AC66)</f>
        <v>0</v>
      </c>
      <c r="AD77" s="27">
        <f>SUM(AD47:AD66)</f>
        <v>0</v>
      </c>
      <c r="AE77" s="27">
        <f>SUM(AE47:AE66)</f>
        <v>0</v>
      </c>
      <c r="AF77" s="27">
        <f>SUM(AF47:AF66)</f>
        <v>0</v>
      </c>
      <c r="AG77" s="27">
        <f>SUM(AG47:AG66)</f>
        <v>0</v>
      </c>
      <c r="AH77" s="27">
        <f>SUM(AH47:AH66)</f>
        <v>0</v>
      </c>
      <c r="AI77" s="30">
        <f>IF(ISERROR(AH77/J77),0,AH77/J77)</f>
        <v>0</v>
      </c>
      <c r="AJ77" s="30">
        <f>IF(ISERROR(AH77/$AH$140),0,AH77/$AH$140)</f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>
      <c r="A78" s="254" t="s">
        <v>60</v>
      </c>
      <c r="B78" s="255"/>
      <c r="C78" s="255"/>
      <c r="D78" s="236"/>
      <c r="E78" s="237"/>
      <c r="F78" s="4"/>
      <c r="G78" s="5"/>
      <c r="H78" s="6"/>
      <c r="I78" s="6"/>
      <c r="J78" s="209">
        <v>457096000</v>
      </c>
      <c r="K78" s="8"/>
      <c r="L78" s="9"/>
      <c r="M78" s="10"/>
      <c r="N78" s="10"/>
      <c r="O78" s="10"/>
      <c r="P78" s="5"/>
      <c r="Q78" s="11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12"/>
      <c r="AJ78" s="12"/>
    </row>
    <row r="79" spans="1:106" ht="12.75" customHeight="1" outlineLevel="1">
      <c r="A79" s="14">
        <v>1</v>
      </c>
      <c r="B79" s="14"/>
      <c r="C79" s="56"/>
      <c r="D79" s="118"/>
      <c r="E79" s="17"/>
      <c r="F79" s="17"/>
      <c r="G79" s="17"/>
      <c r="H79" s="16"/>
      <c r="I79" s="16"/>
      <c r="J79" s="210"/>
      <c r="K79" s="18"/>
      <c r="L79" s="17"/>
      <c r="M79" s="19"/>
      <c r="N79" s="19"/>
      <c r="O79" s="19"/>
      <c r="P79" s="17"/>
      <c r="Q79" s="17"/>
      <c r="R79" s="19"/>
      <c r="S79" s="19"/>
      <c r="T79" s="19"/>
      <c r="U79" s="20">
        <f>SUM(R79:T79)</f>
        <v>0</v>
      </c>
      <c r="V79" s="19"/>
      <c r="W79" s="19"/>
      <c r="X79" s="19"/>
      <c r="Y79" s="20">
        <f>SUM(V79:X79)</f>
        <v>0</v>
      </c>
      <c r="Z79" s="19"/>
      <c r="AA79" s="19"/>
      <c r="AB79" s="19"/>
      <c r="AC79" s="20">
        <f>SUM(Z79:AB79)</f>
        <v>0</v>
      </c>
      <c r="AD79" s="19"/>
      <c r="AE79" s="19"/>
      <c r="AF79" s="19"/>
      <c r="AG79" s="20">
        <f>SUM(AD79:AF79)</f>
        <v>0</v>
      </c>
      <c r="AH79" s="20">
        <f>SUM(U79,Y79,AC79,AG79)</f>
        <v>0</v>
      </c>
      <c r="AI79" s="21">
        <f>IF(ISERROR(AH79/J79),0,AH79/J79)</f>
        <v>0</v>
      </c>
      <c r="AJ79" s="22">
        <f>IF(ISERROR(AH79/$AH$140),"-",AH79/$AH$140)</f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>
      <c r="A80" s="14">
        <v>2</v>
      </c>
      <c r="B80" s="14"/>
      <c r="C80" s="56"/>
      <c r="D80" s="119"/>
      <c r="E80" s="25"/>
      <c r="F80" s="25"/>
      <c r="G80" s="25"/>
      <c r="H80" s="24"/>
      <c r="I80" s="24"/>
      <c r="J80" s="211"/>
      <c r="K80" s="26"/>
      <c r="L80" s="25"/>
      <c r="M80" s="19"/>
      <c r="N80" s="19"/>
      <c r="O80" s="19"/>
      <c r="P80" s="25"/>
      <c r="Q80" s="25"/>
      <c r="R80" s="19"/>
      <c r="S80" s="19"/>
      <c r="T80" s="19"/>
      <c r="U80" s="20">
        <f>SUM(R80:T80)</f>
        <v>0</v>
      </c>
      <c r="V80" s="19"/>
      <c r="W80" s="19"/>
      <c r="X80" s="19"/>
      <c r="Y80" s="20">
        <f>SUM(V80:X80)</f>
        <v>0</v>
      </c>
      <c r="Z80" s="19"/>
      <c r="AA80" s="19"/>
      <c r="AB80" s="19"/>
      <c r="AC80" s="20">
        <f>SUM(Z80:AB80)</f>
        <v>0</v>
      </c>
      <c r="AD80" s="19"/>
      <c r="AE80" s="19"/>
      <c r="AF80" s="19"/>
      <c r="AG80" s="20">
        <f>SUM(AD80:AF80)</f>
        <v>0</v>
      </c>
      <c r="AH80" s="20">
        <f>SUM(U80,Y80,AC80,AG80)</f>
        <v>0</v>
      </c>
      <c r="AI80" s="21">
        <f>IF(ISERROR(AH80/J80),0,AH80/J80)</f>
        <v>0</v>
      </c>
      <c r="AJ80" s="22">
        <f>IF(ISERROR(AH80/$AH$140),"-",AH80/$AH$140)</f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31" customFormat="1" ht="12.75" customHeight="1">
      <c r="A81" s="253" t="s">
        <v>61</v>
      </c>
      <c r="B81" s="244"/>
      <c r="C81" s="244"/>
      <c r="D81" s="239"/>
      <c r="E81" s="239"/>
      <c r="F81" s="239"/>
      <c r="G81" s="239"/>
      <c r="H81" s="239"/>
      <c r="I81" s="240"/>
      <c r="J81" s="27">
        <f>+J78</f>
        <v>457096000</v>
      </c>
      <c r="K81" s="27">
        <f>SUM(K79:K80)</f>
        <v>0</v>
      </c>
      <c r="L81" s="199"/>
      <c r="M81" s="27">
        <f>SUM(M79:M80)</f>
        <v>0</v>
      </c>
      <c r="N81" s="27">
        <f>SUM(N79:N80)</f>
        <v>0</v>
      </c>
      <c r="O81" s="27">
        <f>SUM(O79:O80)</f>
        <v>0</v>
      </c>
      <c r="P81" s="28"/>
      <c r="Q81" s="29"/>
      <c r="R81" s="27">
        <f t="shared" ref="R81:AH81" si="27">SUM(R79:R80)</f>
        <v>0</v>
      </c>
      <c r="S81" s="27">
        <f t="shared" si="27"/>
        <v>0</v>
      </c>
      <c r="T81" s="27">
        <f t="shared" si="27"/>
        <v>0</v>
      </c>
      <c r="U81" s="27">
        <f t="shared" si="27"/>
        <v>0</v>
      </c>
      <c r="V81" s="27">
        <f t="shared" si="27"/>
        <v>0</v>
      </c>
      <c r="W81" s="27">
        <f t="shared" si="27"/>
        <v>0</v>
      </c>
      <c r="X81" s="27">
        <f t="shared" si="27"/>
        <v>0</v>
      </c>
      <c r="Y81" s="27">
        <f t="shared" si="27"/>
        <v>0</v>
      </c>
      <c r="Z81" s="27">
        <f t="shared" si="27"/>
        <v>0</v>
      </c>
      <c r="AA81" s="27">
        <f t="shared" si="27"/>
        <v>0</v>
      </c>
      <c r="AB81" s="27">
        <f t="shared" si="27"/>
        <v>0</v>
      </c>
      <c r="AC81" s="27">
        <f t="shared" si="27"/>
        <v>0</v>
      </c>
      <c r="AD81" s="27">
        <f t="shared" si="27"/>
        <v>0</v>
      </c>
      <c r="AE81" s="27">
        <f t="shared" si="27"/>
        <v>0</v>
      </c>
      <c r="AF81" s="27">
        <f t="shared" si="27"/>
        <v>0</v>
      </c>
      <c r="AG81" s="27">
        <f t="shared" si="27"/>
        <v>0</v>
      </c>
      <c r="AH81" s="27">
        <f t="shared" si="27"/>
        <v>0</v>
      </c>
      <c r="AI81" s="30">
        <f>IF(ISERROR(AH81/J81),0,AH81/J81)</f>
        <v>0</v>
      </c>
      <c r="AJ81" s="30">
        <f>IF(ISERROR(AH81/$AH$140),0,AH81/$AH$140)</f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>
      <c r="A82" s="254" t="s">
        <v>62</v>
      </c>
      <c r="B82" s="255"/>
      <c r="C82" s="255"/>
      <c r="D82" s="255"/>
      <c r="E82" s="260"/>
      <c r="F82" s="121"/>
      <c r="G82" s="111"/>
      <c r="H82" s="122"/>
      <c r="I82" s="122"/>
      <c r="J82" s="209">
        <v>457258000</v>
      </c>
      <c r="K82" s="108"/>
      <c r="L82" s="109"/>
      <c r="M82" s="10"/>
      <c r="N82" s="10"/>
      <c r="O82" s="10"/>
      <c r="P82" s="5"/>
      <c r="Q82" s="11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12"/>
      <c r="AJ82" s="12"/>
    </row>
    <row r="83" spans="1:106" ht="12.75" customHeight="1" outlineLevel="1">
      <c r="A83" s="14">
        <v>1</v>
      </c>
      <c r="B83" s="14"/>
      <c r="C83" s="184" t="s">
        <v>347</v>
      </c>
      <c r="D83" s="179">
        <v>44894</v>
      </c>
      <c r="E83" s="61" t="s">
        <v>348</v>
      </c>
      <c r="F83" s="17" t="s">
        <v>253</v>
      </c>
      <c r="G83" s="117" t="s">
        <v>254</v>
      </c>
      <c r="H83" s="48"/>
      <c r="I83" s="48"/>
      <c r="J83" s="210"/>
      <c r="K83" s="50">
        <v>13892000</v>
      </c>
      <c r="L83" s="39"/>
      <c r="M83" s="143"/>
      <c r="N83" s="41"/>
      <c r="O83" s="40"/>
      <c r="P83" s="42"/>
      <c r="Q83" s="42"/>
      <c r="R83" s="19"/>
      <c r="S83" s="19"/>
      <c r="T83" s="19"/>
      <c r="U83" s="20">
        <f>SUM(R83:T83)</f>
        <v>0</v>
      </c>
      <c r="V83" s="19"/>
      <c r="W83" s="19"/>
      <c r="X83" s="19"/>
      <c r="Y83" s="20">
        <f>SUM(V83:X83)</f>
        <v>0</v>
      </c>
      <c r="Z83" s="19"/>
      <c r="AA83" s="19"/>
      <c r="AB83" s="50">
        <v>13892000</v>
      </c>
      <c r="AC83" s="20">
        <f>SUM(Z83:AB83)</f>
        <v>13892000</v>
      </c>
      <c r="AD83" s="19"/>
      <c r="AE83" s="19">
        <v>0</v>
      </c>
      <c r="AF83" s="19">
        <v>0</v>
      </c>
      <c r="AG83" s="20">
        <f>SUM(AD83:AF83)</f>
        <v>0</v>
      </c>
      <c r="AH83" s="20">
        <f>SUM(U83,Y83,AC83,AG83)</f>
        <v>13892000</v>
      </c>
      <c r="AI83" s="21">
        <f>IF(ISERROR(AH83/$J$82),0,AH83/$J$82)</f>
        <v>3.0381097761001449E-2</v>
      </c>
      <c r="AJ83" s="22">
        <f>IF(ISERROR(AH83/$AH$140),"-",AH83/$AH$140)</f>
        <v>1.6462973123829005E-2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>
      <c r="A84" s="14">
        <v>2</v>
      </c>
      <c r="B84" s="14"/>
      <c r="C84" s="184" t="s">
        <v>349</v>
      </c>
      <c r="D84" s="179">
        <v>44894</v>
      </c>
      <c r="E84" s="61" t="s">
        <v>350</v>
      </c>
      <c r="F84" s="17" t="s">
        <v>253</v>
      </c>
      <c r="G84" s="117" t="s">
        <v>254</v>
      </c>
      <c r="H84" s="48"/>
      <c r="I84" s="48"/>
      <c r="J84" s="210"/>
      <c r="K84" s="50">
        <v>39856000</v>
      </c>
      <c r="L84" s="39"/>
      <c r="M84" s="143"/>
      <c r="N84" s="98"/>
      <c r="O84" s="40"/>
      <c r="P84" s="42"/>
      <c r="Q84" s="42"/>
      <c r="R84" s="19"/>
      <c r="S84" s="19"/>
      <c r="T84" s="19"/>
      <c r="U84" s="20">
        <f t="shared" ref="U84:U103" si="28">SUM(R84:T84)</f>
        <v>0</v>
      </c>
      <c r="V84" s="19"/>
      <c r="W84" s="19"/>
      <c r="X84" s="19"/>
      <c r="Y84" s="20">
        <f t="shared" ref="Y84:Y103" si="29">SUM(V84:X84)</f>
        <v>0</v>
      </c>
      <c r="Z84" s="19"/>
      <c r="AA84" s="19"/>
      <c r="AB84" s="50">
        <v>39856000</v>
      </c>
      <c r="AC84" s="20">
        <f t="shared" ref="AC84:AC103" si="30">SUM(Z84:AB84)</f>
        <v>39856000</v>
      </c>
      <c r="AD84" s="19"/>
      <c r="AE84" s="19">
        <v>0</v>
      </c>
      <c r="AF84" s="19">
        <v>0</v>
      </c>
      <c r="AG84" s="20">
        <f t="shared" ref="AG84:AG103" si="31">SUM(AD84:AF84)</f>
        <v>0</v>
      </c>
      <c r="AH84" s="20">
        <f t="shared" ref="AH84:AH103" si="32">SUM(U84,Y84,AC84,AG84)</f>
        <v>39856000</v>
      </c>
      <c r="AI84" s="21">
        <f t="shared" ref="AI84:AI103" si="33">IF(ISERROR(AH84/$J$82),0,AH84/$J$82)</f>
        <v>8.7163045807837153E-2</v>
      </c>
      <c r="AJ84" s="22">
        <f t="shared" ref="AJ84:AJ103" si="34">IF(ISERROR(AH84/$AH$140),"-",AH84/$AH$140)</f>
        <v>4.7232094502111202E-2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>
      <c r="A85" s="14">
        <v>3</v>
      </c>
      <c r="B85" s="14"/>
      <c r="C85" s="184" t="s">
        <v>351</v>
      </c>
      <c r="D85" s="179">
        <v>44902</v>
      </c>
      <c r="E85" s="61" t="s">
        <v>352</v>
      </c>
      <c r="F85" s="17" t="s">
        <v>253</v>
      </c>
      <c r="G85" s="117" t="s">
        <v>254</v>
      </c>
      <c r="H85" s="48"/>
      <c r="I85" s="48"/>
      <c r="J85" s="210"/>
      <c r="K85" s="50">
        <v>10557000</v>
      </c>
      <c r="L85" s="39"/>
      <c r="M85" s="143"/>
      <c r="N85" s="98"/>
      <c r="O85" s="40"/>
      <c r="P85" s="42"/>
      <c r="Q85" s="42"/>
      <c r="R85" s="19"/>
      <c r="S85" s="19"/>
      <c r="T85" s="19"/>
      <c r="U85" s="20">
        <f t="shared" si="28"/>
        <v>0</v>
      </c>
      <c r="V85" s="19"/>
      <c r="W85" s="19"/>
      <c r="X85" s="19"/>
      <c r="Y85" s="20">
        <f t="shared" si="29"/>
        <v>0</v>
      </c>
      <c r="Z85" s="19"/>
      <c r="AA85" s="19"/>
      <c r="AB85" s="50">
        <v>10557000</v>
      </c>
      <c r="AC85" s="20">
        <f t="shared" si="30"/>
        <v>10557000</v>
      </c>
      <c r="AD85" s="19"/>
      <c r="AE85" s="19">
        <v>0</v>
      </c>
      <c r="AF85" s="19">
        <v>0</v>
      </c>
      <c r="AG85" s="20">
        <f t="shared" si="31"/>
        <v>0</v>
      </c>
      <c r="AH85" s="20">
        <f t="shared" si="32"/>
        <v>10557000</v>
      </c>
      <c r="AI85" s="21">
        <f t="shared" si="33"/>
        <v>2.3087622305131894E-2</v>
      </c>
      <c r="AJ85" s="22">
        <f t="shared" si="34"/>
        <v>1.251076931098926E-2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>
      <c r="A86" s="14">
        <v>4</v>
      </c>
      <c r="B86" s="14"/>
      <c r="C86" s="184" t="s">
        <v>353</v>
      </c>
      <c r="D86" s="179">
        <v>44896</v>
      </c>
      <c r="E86" s="61" t="s">
        <v>354</v>
      </c>
      <c r="F86" s="17" t="s">
        <v>253</v>
      </c>
      <c r="G86" s="117" t="s">
        <v>254</v>
      </c>
      <c r="H86" s="48"/>
      <c r="I86" s="48"/>
      <c r="J86" s="210"/>
      <c r="K86" s="50">
        <v>15081000</v>
      </c>
      <c r="L86" s="39"/>
      <c r="M86" s="143"/>
      <c r="N86" s="98"/>
      <c r="O86" s="40"/>
      <c r="P86" s="42"/>
      <c r="Q86" s="42"/>
      <c r="R86" s="19"/>
      <c r="S86" s="19"/>
      <c r="T86" s="19"/>
      <c r="U86" s="20">
        <f t="shared" si="28"/>
        <v>0</v>
      </c>
      <c r="V86" s="19"/>
      <c r="W86" s="19"/>
      <c r="X86" s="19"/>
      <c r="Y86" s="20">
        <f t="shared" si="29"/>
        <v>0</v>
      </c>
      <c r="Z86" s="19"/>
      <c r="AA86" s="19"/>
      <c r="AB86" s="50">
        <v>15081000</v>
      </c>
      <c r="AC86" s="20">
        <f t="shared" si="30"/>
        <v>15081000</v>
      </c>
      <c r="AD86" s="19"/>
      <c r="AE86" s="19">
        <v>0</v>
      </c>
      <c r="AF86" s="19">
        <v>0</v>
      </c>
      <c r="AG86" s="20">
        <f t="shared" si="31"/>
        <v>0</v>
      </c>
      <c r="AH86" s="20">
        <f t="shared" si="32"/>
        <v>15081000</v>
      </c>
      <c r="AI86" s="21">
        <f t="shared" si="33"/>
        <v>3.2981380314833199E-2</v>
      </c>
      <c r="AJ86" s="22">
        <f t="shared" si="34"/>
        <v>1.7872019700580565E-2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>
      <c r="A87" s="14">
        <v>5</v>
      </c>
      <c r="B87" s="14"/>
      <c r="C87" s="184" t="s">
        <v>355</v>
      </c>
      <c r="D87" s="179">
        <v>44902</v>
      </c>
      <c r="E87" s="61" t="s">
        <v>356</v>
      </c>
      <c r="F87" s="17" t="s">
        <v>253</v>
      </c>
      <c r="G87" s="117" t="s">
        <v>254</v>
      </c>
      <c r="H87" s="48"/>
      <c r="I87" s="48"/>
      <c r="J87" s="210"/>
      <c r="K87" s="50">
        <v>13892000</v>
      </c>
      <c r="L87" s="39"/>
      <c r="M87" s="143"/>
      <c r="N87" s="98"/>
      <c r="O87" s="40"/>
      <c r="P87" s="42"/>
      <c r="Q87" s="42"/>
      <c r="R87" s="19"/>
      <c r="S87" s="19"/>
      <c r="T87" s="19"/>
      <c r="U87" s="20">
        <f t="shared" si="28"/>
        <v>0</v>
      </c>
      <c r="V87" s="19"/>
      <c r="W87" s="19"/>
      <c r="X87" s="19"/>
      <c r="Y87" s="20">
        <f t="shared" si="29"/>
        <v>0</v>
      </c>
      <c r="Z87" s="19"/>
      <c r="AA87" s="19"/>
      <c r="AB87" s="50">
        <v>13892000</v>
      </c>
      <c r="AC87" s="20">
        <f t="shared" si="30"/>
        <v>13892000</v>
      </c>
      <c r="AD87" s="19"/>
      <c r="AE87" s="19">
        <v>0</v>
      </c>
      <c r="AF87" s="19">
        <v>0</v>
      </c>
      <c r="AG87" s="20">
        <f t="shared" si="31"/>
        <v>0</v>
      </c>
      <c r="AH87" s="20">
        <f t="shared" si="32"/>
        <v>13892000</v>
      </c>
      <c r="AI87" s="21">
        <f t="shared" si="33"/>
        <v>3.0381097761001449E-2</v>
      </c>
      <c r="AJ87" s="22">
        <f t="shared" si="34"/>
        <v>1.6462973123829005E-2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>
      <c r="A88" s="14">
        <v>6</v>
      </c>
      <c r="B88" s="14"/>
      <c r="C88" s="184" t="s">
        <v>357</v>
      </c>
      <c r="D88" s="179">
        <v>44887</v>
      </c>
      <c r="E88" s="61" t="s">
        <v>358</v>
      </c>
      <c r="F88" s="17" t="s">
        <v>253</v>
      </c>
      <c r="G88" s="117" t="s">
        <v>254</v>
      </c>
      <c r="H88" s="48"/>
      <c r="I88" s="48"/>
      <c r="J88" s="210"/>
      <c r="K88" s="50">
        <v>10557000</v>
      </c>
      <c r="L88" s="39"/>
      <c r="M88" s="143"/>
      <c r="N88" s="98"/>
      <c r="O88" s="40"/>
      <c r="P88" s="42"/>
      <c r="Q88" s="42"/>
      <c r="R88" s="19"/>
      <c r="S88" s="19"/>
      <c r="T88" s="19"/>
      <c r="U88" s="20">
        <f t="shared" si="28"/>
        <v>0</v>
      </c>
      <c r="V88" s="19"/>
      <c r="W88" s="19"/>
      <c r="X88" s="19"/>
      <c r="Y88" s="20">
        <f t="shared" si="29"/>
        <v>0</v>
      </c>
      <c r="Z88" s="19"/>
      <c r="AA88" s="19"/>
      <c r="AB88" s="50">
        <v>10557000</v>
      </c>
      <c r="AC88" s="20">
        <f t="shared" si="30"/>
        <v>10557000</v>
      </c>
      <c r="AD88" s="19"/>
      <c r="AE88" s="19">
        <v>0</v>
      </c>
      <c r="AF88" s="19">
        <v>0</v>
      </c>
      <c r="AG88" s="20">
        <f t="shared" si="31"/>
        <v>0</v>
      </c>
      <c r="AH88" s="20">
        <f t="shared" si="32"/>
        <v>10557000</v>
      </c>
      <c r="AI88" s="21">
        <f t="shared" si="33"/>
        <v>2.3087622305131894E-2</v>
      </c>
      <c r="AJ88" s="22">
        <f t="shared" si="34"/>
        <v>1.251076931098926E-2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>
      <c r="A89" s="14">
        <v>7</v>
      </c>
      <c r="B89" s="14"/>
      <c r="C89" s="184" t="s">
        <v>359</v>
      </c>
      <c r="D89" s="179">
        <v>44887</v>
      </c>
      <c r="E89" s="61" t="s">
        <v>360</v>
      </c>
      <c r="F89" s="17" t="s">
        <v>253</v>
      </c>
      <c r="G89" s="117" t="s">
        <v>254</v>
      </c>
      <c r="H89" s="48"/>
      <c r="I89" s="48"/>
      <c r="J89" s="210"/>
      <c r="K89" s="50">
        <v>11311000</v>
      </c>
      <c r="L89" s="39"/>
      <c r="M89" s="143"/>
      <c r="N89" s="98"/>
      <c r="O89" s="40"/>
      <c r="P89" s="42"/>
      <c r="Q89" s="42"/>
      <c r="R89" s="19"/>
      <c r="S89" s="19"/>
      <c r="T89" s="19"/>
      <c r="U89" s="20">
        <f t="shared" si="28"/>
        <v>0</v>
      </c>
      <c r="V89" s="19"/>
      <c r="W89" s="19"/>
      <c r="X89" s="19"/>
      <c r="Y89" s="20">
        <f t="shared" si="29"/>
        <v>0</v>
      </c>
      <c r="Z89" s="19"/>
      <c r="AA89" s="19"/>
      <c r="AB89" s="50">
        <v>11311000</v>
      </c>
      <c r="AC89" s="20">
        <f t="shared" si="30"/>
        <v>11311000</v>
      </c>
      <c r="AD89" s="19"/>
      <c r="AE89" s="19">
        <v>0</v>
      </c>
      <c r="AF89" s="19">
        <v>0</v>
      </c>
      <c r="AG89" s="20">
        <f t="shared" si="31"/>
        <v>0</v>
      </c>
      <c r="AH89" s="20">
        <f t="shared" si="32"/>
        <v>11311000</v>
      </c>
      <c r="AI89" s="21">
        <f t="shared" si="33"/>
        <v>2.4736581973415446E-2</v>
      </c>
      <c r="AJ89" s="22">
        <f t="shared" si="34"/>
        <v>1.340431104258781E-2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>
      <c r="A90" s="14">
        <v>8</v>
      </c>
      <c r="B90" s="14"/>
      <c r="C90" s="184" t="s">
        <v>361</v>
      </c>
      <c r="D90" s="179">
        <v>45261</v>
      </c>
      <c r="E90" s="61" t="s">
        <v>362</v>
      </c>
      <c r="F90" s="17" t="s">
        <v>253</v>
      </c>
      <c r="G90" s="117" t="s">
        <v>254</v>
      </c>
      <c r="H90" s="48"/>
      <c r="I90" s="48"/>
      <c r="J90" s="210"/>
      <c r="K90" s="50">
        <v>9426000</v>
      </c>
      <c r="L90" s="39"/>
      <c r="M90" s="143"/>
      <c r="N90" s="98"/>
      <c r="O90" s="40"/>
      <c r="P90" s="42"/>
      <c r="Q90" s="42"/>
      <c r="R90" s="19"/>
      <c r="S90" s="19"/>
      <c r="T90" s="19"/>
      <c r="U90" s="20">
        <f t="shared" si="28"/>
        <v>0</v>
      </c>
      <c r="V90" s="19"/>
      <c r="W90" s="19"/>
      <c r="X90" s="19"/>
      <c r="Y90" s="20">
        <f t="shared" si="29"/>
        <v>0</v>
      </c>
      <c r="Z90" s="19"/>
      <c r="AA90" s="19"/>
      <c r="AB90" s="50">
        <v>9426000</v>
      </c>
      <c r="AC90" s="20">
        <f t="shared" si="30"/>
        <v>9426000</v>
      </c>
      <c r="AD90" s="19"/>
      <c r="AE90" s="19">
        <v>0</v>
      </c>
      <c r="AF90" s="19">
        <v>0</v>
      </c>
      <c r="AG90" s="20">
        <f t="shared" si="31"/>
        <v>0</v>
      </c>
      <c r="AH90" s="20">
        <f t="shared" si="32"/>
        <v>9426000</v>
      </c>
      <c r="AI90" s="21">
        <f t="shared" si="33"/>
        <v>2.061418280270657E-2</v>
      </c>
      <c r="AJ90" s="22">
        <f t="shared" si="34"/>
        <v>1.1170456713591433E-2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>
      <c r="A91" s="14">
        <v>9</v>
      </c>
      <c r="B91" s="14"/>
      <c r="C91" s="184" t="s">
        <v>363</v>
      </c>
      <c r="D91" s="179">
        <v>44888</v>
      </c>
      <c r="E91" s="61" t="s">
        <v>364</v>
      </c>
      <c r="F91" s="17" t="s">
        <v>253</v>
      </c>
      <c r="G91" s="117" t="s">
        <v>254</v>
      </c>
      <c r="H91" s="48"/>
      <c r="I91" s="48"/>
      <c r="J91" s="210"/>
      <c r="K91" s="50">
        <v>13196000</v>
      </c>
      <c r="L91" s="39"/>
      <c r="M91" s="143"/>
      <c r="N91" s="98"/>
      <c r="O91" s="40"/>
      <c r="P91" s="42"/>
      <c r="Q91" s="42"/>
      <c r="R91" s="19"/>
      <c r="S91" s="19"/>
      <c r="T91" s="19"/>
      <c r="U91" s="20">
        <f t="shared" si="28"/>
        <v>0</v>
      </c>
      <c r="V91" s="19"/>
      <c r="W91" s="19"/>
      <c r="X91" s="19"/>
      <c r="Y91" s="20">
        <f t="shared" si="29"/>
        <v>0</v>
      </c>
      <c r="Z91" s="19"/>
      <c r="AA91" s="19"/>
      <c r="AB91" s="50">
        <v>13196000</v>
      </c>
      <c r="AC91" s="20">
        <f t="shared" si="30"/>
        <v>13196000</v>
      </c>
      <c r="AD91" s="19"/>
      <c r="AE91" s="19">
        <v>0</v>
      </c>
      <c r="AF91" s="19">
        <v>0</v>
      </c>
      <c r="AG91" s="20">
        <f t="shared" si="31"/>
        <v>0</v>
      </c>
      <c r="AH91" s="20">
        <f t="shared" si="32"/>
        <v>13196000</v>
      </c>
      <c r="AI91" s="21">
        <f t="shared" si="33"/>
        <v>2.8858981144124322E-2</v>
      </c>
      <c r="AJ91" s="22">
        <f t="shared" si="34"/>
        <v>1.563816537158419E-2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>
      <c r="A92" s="14">
        <v>10</v>
      </c>
      <c r="B92" s="14"/>
      <c r="C92" s="184" t="s">
        <v>365</v>
      </c>
      <c r="D92" s="179">
        <v>44894</v>
      </c>
      <c r="E92" s="61" t="s">
        <v>366</v>
      </c>
      <c r="F92" s="17" t="s">
        <v>253</v>
      </c>
      <c r="G92" s="117" t="s">
        <v>254</v>
      </c>
      <c r="H92" s="48"/>
      <c r="I92" s="48"/>
      <c r="J92" s="210"/>
      <c r="K92" s="50">
        <v>11311000</v>
      </c>
      <c r="L92" s="39"/>
      <c r="M92" s="143"/>
      <c r="N92" s="98"/>
      <c r="O92" s="40"/>
      <c r="P92" s="42"/>
      <c r="Q92" s="42"/>
      <c r="R92" s="19"/>
      <c r="S92" s="19"/>
      <c r="T92" s="19"/>
      <c r="U92" s="20">
        <f t="shared" si="28"/>
        <v>0</v>
      </c>
      <c r="V92" s="19"/>
      <c r="W92" s="19"/>
      <c r="X92" s="19"/>
      <c r="Y92" s="20">
        <f t="shared" si="29"/>
        <v>0</v>
      </c>
      <c r="Z92" s="19"/>
      <c r="AA92" s="19"/>
      <c r="AB92" s="50">
        <v>11311000</v>
      </c>
      <c r="AC92" s="20">
        <f t="shared" si="30"/>
        <v>11311000</v>
      </c>
      <c r="AD92" s="19"/>
      <c r="AE92" s="19">
        <v>0</v>
      </c>
      <c r="AF92" s="19">
        <v>0</v>
      </c>
      <c r="AG92" s="20">
        <f t="shared" si="31"/>
        <v>0</v>
      </c>
      <c r="AH92" s="20">
        <f t="shared" si="32"/>
        <v>11311000</v>
      </c>
      <c r="AI92" s="21">
        <f t="shared" si="33"/>
        <v>2.4736581973415446E-2</v>
      </c>
      <c r="AJ92" s="22">
        <f t="shared" si="34"/>
        <v>1.340431104258781E-2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>
      <c r="A93" s="14">
        <v>11</v>
      </c>
      <c r="B93" s="14"/>
      <c r="C93" s="184" t="s">
        <v>367</v>
      </c>
      <c r="D93" s="179">
        <v>44894</v>
      </c>
      <c r="E93" s="61" t="s">
        <v>368</v>
      </c>
      <c r="F93" s="17" t="s">
        <v>253</v>
      </c>
      <c r="G93" s="117" t="s">
        <v>254</v>
      </c>
      <c r="H93" s="48"/>
      <c r="I93" s="48"/>
      <c r="J93" s="210"/>
      <c r="K93" s="50">
        <v>11311000</v>
      </c>
      <c r="L93" s="39"/>
      <c r="M93" s="143"/>
      <c r="N93" s="98"/>
      <c r="O93" s="40"/>
      <c r="P93" s="42"/>
      <c r="Q93" s="42"/>
      <c r="R93" s="19"/>
      <c r="S93" s="19"/>
      <c r="T93" s="19"/>
      <c r="U93" s="20">
        <f t="shared" si="28"/>
        <v>0</v>
      </c>
      <c r="V93" s="19"/>
      <c r="W93" s="19"/>
      <c r="X93" s="19"/>
      <c r="Y93" s="20">
        <f t="shared" si="29"/>
        <v>0</v>
      </c>
      <c r="Z93" s="19"/>
      <c r="AA93" s="19"/>
      <c r="AB93" s="50">
        <v>11311000</v>
      </c>
      <c r="AC93" s="20">
        <f t="shared" si="30"/>
        <v>11311000</v>
      </c>
      <c r="AD93" s="19"/>
      <c r="AE93" s="19">
        <v>0</v>
      </c>
      <c r="AF93" s="19">
        <v>0</v>
      </c>
      <c r="AG93" s="20">
        <f t="shared" si="31"/>
        <v>0</v>
      </c>
      <c r="AH93" s="20">
        <f t="shared" si="32"/>
        <v>11311000</v>
      </c>
      <c r="AI93" s="21">
        <f t="shared" si="33"/>
        <v>2.4736581973415446E-2</v>
      </c>
      <c r="AJ93" s="22">
        <f t="shared" si="34"/>
        <v>1.340431104258781E-2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>
      <c r="A94" s="14">
        <v>12</v>
      </c>
      <c r="B94" s="14"/>
      <c r="C94" s="184" t="s">
        <v>369</v>
      </c>
      <c r="D94" s="179">
        <v>44887</v>
      </c>
      <c r="E94" s="61" t="s">
        <v>370</v>
      </c>
      <c r="F94" s="17" t="s">
        <v>253</v>
      </c>
      <c r="G94" s="117" t="s">
        <v>254</v>
      </c>
      <c r="H94" s="48"/>
      <c r="I94" s="48"/>
      <c r="J94" s="210"/>
      <c r="K94" s="50">
        <v>16966000</v>
      </c>
      <c r="L94" s="39"/>
      <c r="M94" s="143"/>
      <c r="N94" s="98"/>
      <c r="O94" s="40"/>
      <c r="P94" s="42"/>
      <c r="Q94" s="42"/>
      <c r="R94" s="19"/>
      <c r="S94" s="19"/>
      <c r="T94" s="19"/>
      <c r="U94" s="20">
        <f t="shared" si="28"/>
        <v>0</v>
      </c>
      <c r="V94" s="19"/>
      <c r="W94" s="19"/>
      <c r="X94" s="19"/>
      <c r="Y94" s="20">
        <f t="shared" si="29"/>
        <v>0</v>
      </c>
      <c r="Z94" s="19"/>
      <c r="AA94" s="19"/>
      <c r="AB94" s="50">
        <v>16966000</v>
      </c>
      <c r="AC94" s="20">
        <f t="shared" si="30"/>
        <v>16966000</v>
      </c>
      <c r="AD94" s="19"/>
      <c r="AE94" s="19">
        <v>0</v>
      </c>
      <c r="AF94" s="19">
        <v>0</v>
      </c>
      <c r="AG94" s="20">
        <f t="shared" si="31"/>
        <v>0</v>
      </c>
      <c r="AH94" s="20">
        <f t="shared" si="32"/>
        <v>16966000</v>
      </c>
      <c r="AI94" s="21">
        <f t="shared" si="33"/>
        <v>3.7103779485542082E-2</v>
      </c>
      <c r="AJ94" s="22">
        <f t="shared" si="34"/>
        <v>2.0105874029576941E-2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>
      <c r="A95" s="14">
        <v>13</v>
      </c>
      <c r="B95" s="14"/>
      <c r="C95" s="184" t="s">
        <v>371</v>
      </c>
      <c r="D95" s="179">
        <v>44887</v>
      </c>
      <c r="E95" s="61" t="s">
        <v>372</v>
      </c>
      <c r="F95" s="17" t="s">
        <v>253</v>
      </c>
      <c r="G95" s="117" t="s">
        <v>254</v>
      </c>
      <c r="H95" s="48"/>
      <c r="I95" s="48"/>
      <c r="J95" s="210"/>
      <c r="K95" s="50">
        <v>12819000</v>
      </c>
      <c r="L95" s="39"/>
      <c r="M95" s="143"/>
      <c r="N95" s="98"/>
      <c r="O95" s="40"/>
      <c r="P95" s="42"/>
      <c r="Q95" s="42"/>
      <c r="R95" s="19"/>
      <c r="S95" s="19"/>
      <c r="T95" s="19"/>
      <c r="U95" s="20">
        <f t="shared" si="28"/>
        <v>0</v>
      </c>
      <c r="V95" s="19"/>
      <c r="W95" s="19"/>
      <c r="X95" s="19"/>
      <c r="Y95" s="20">
        <f t="shared" si="29"/>
        <v>0</v>
      </c>
      <c r="Z95" s="19"/>
      <c r="AA95" s="19"/>
      <c r="AB95" s="50">
        <v>12819000</v>
      </c>
      <c r="AC95" s="20">
        <f t="shared" si="30"/>
        <v>12819000</v>
      </c>
      <c r="AD95" s="19"/>
      <c r="AE95" s="19">
        <v>0</v>
      </c>
      <c r="AF95" s="19">
        <v>0</v>
      </c>
      <c r="AG95" s="20">
        <f t="shared" si="31"/>
        <v>0</v>
      </c>
      <c r="AH95" s="20">
        <f t="shared" si="32"/>
        <v>12819000</v>
      </c>
      <c r="AI95" s="21">
        <f t="shared" si="33"/>
        <v>2.8034501309982546E-2</v>
      </c>
      <c r="AJ95" s="22">
        <f t="shared" si="34"/>
        <v>1.5191394505784913E-2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>
      <c r="A96" s="14">
        <v>14</v>
      </c>
      <c r="B96" s="14"/>
      <c r="C96" s="184" t="s">
        <v>373</v>
      </c>
      <c r="D96" s="179">
        <v>44887</v>
      </c>
      <c r="E96" s="61" t="s">
        <v>374</v>
      </c>
      <c r="F96" s="17" t="s">
        <v>253</v>
      </c>
      <c r="G96" s="117" t="s">
        <v>254</v>
      </c>
      <c r="H96" s="48"/>
      <c r="I96" s="48"/>
      <c r="J96" s="210"/>
      <c r="K96" s="50">
        <v>11311000</v>
      </c>
      <c r="L96" s="39"/>
      <c r="M96" s="143"/>
      <c r="N96" s="98"/>
      <c r="O96" s="40"/>
      <c r="P96" s="42"/>
      <c r="Q96" s="42"/>
      <c r="R96" s="19"/>
      <c r="S96" s="19"/>
      <c r="T96" s="19"/>
      <c r="U96" s="20">
        <f t="shared" si="28"/>
        <v>0</v>
      </c>
      <c r="V96" s="19"/>
      <c r="W96" s="19"/>
      <c r="X96" s="19"/>
      <c r="Y96" s="20">
        <f t="shared" si="29"/>
        <v>0</v>
      </c>
      <c r="Z96" s="19"/>
      <c r="AA96" s="19"/>
      <c r="AB96" s="50">
        <v>11311000</v>
      </c>
      <c r="AC96" s="20">
        <f t="shared" si="30"/>
        <v>11311000</v>
      </c>
      <c r="AD96" s="19"/>
      <c r="AE96" s="19">
        <v>0</v>
      </c>
      <c r="AF96" s="19">
        <v>0</v>
      </c>
      <c r="AG96" s="20">
        <f t="shared" si="31"/>
        <v>0</v>
      </c>
      <c r="AH96" s="20">
        <f t="shared" si="32"/>
        <v>11311000</v>
      </c>
      <c r="AI96" s="21">
        <f t="shared" si="33"/>
        <v>2.4736581973415446E-2</v>
      </c>
      <c r="AJ96" s="22">
        <f t="shared" si="34"/>
        <v>1.340431104258781E-2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>
      <c r="A97" s="14">
        <v>15</v>
      </c>
      <c r="B97" s="14"/>
      <c r="C97" s="184" t="s">
        <v>375</v>
      </c>
      <c r="D97" s="179">
        <v>44888</v>
      </c>
      <c r="E97" s="61" t="s">
        <v>376</v>
      </c>
      <c r="F97" s="17" t="s">
        <v>253</v>
      </c>
      <c r="G97" s="117" t="s">
        <v>254</v>
      </c>
      <c r="H97" s="48"/>
      <c r="I97" s="48"/>
      <c r="J97" s="210"/>
      <c r="K97" s="50">
        <v>16966000</v>
      </c>
      <c r="L97" s="39"/>
      <c r="M97" s="143"/>
      <c r="N97" s="98"/>
      <c r="O97" s="40"/>
      <c r="P97" s="42"/>
      <c r="Q97" s="42"/>
      <c r="R97" s="19"/>
      <c r="S97" s="19"/>
      <c r="T97" s="19"/>
      <c r="U97" s="20">
        <f t="shared" si="28"/>
        <v>0</v>
      </c>
      <c r="V97" s="19"/>
      <c r="W97" s="19"/>
      <c r="X97" s="19"/>
      <c r="Y97" s="20">
        <f t="shared" si="29"/>
        <v>0</v>
      </c>
      <c r="Z97" s="19"/>
      <c r="AA97" s="19"/>
      <c r="AB97" s="50">
        <v>16966000</v>
      </c>
      <c r="AC97" s="20">
        <f t="shared" si="30"/>
        <v>16966000</v>
      </c>
      <c r="AD97" s="19"/>
      <c r="AE97" s="19">
        <v>0</v>
      </c>
      <c r="AF97" s="19">
        <v>0</v>
      </c>
      <c r="AG97" s="20">
        <f t="shared" si="31"/>
        <v>0</v>
      </c>
      <c r="AH97" s="20">
        <f t="shared" si="32"/>
        <v>16966000</v>
      </c>
      <c r="AI97" s="21">
        <f t="shared" si="33"/>
        <v>3.7103779485542082E-2</v>
      </c>
      <c r="AJ97" s="22">
        <f t="shared" si="34"/>
        <v>2.0105874029576941E-2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>
      <c r="A98" s="14">
        <v>16</v>
      </c>
      <c r="B98" s="14"/>
      <c r="C98" s="184" t="s">
        <v>377</v>
      </c>
      <c r="D98" s="179">
        <v>44888</v>
      </c>
      <c r="E98" s="61" t="s">
        <v>378</v>
      </c>
      <c r="F98" s="17" t="s">
        <v>253</v>
      </c>
      <c r="G98" s="117" t="s">
        <v>254</v>
      </c>
      <c r="H98" s="48"/>
      <c r="I98" s="48"/>
      <c r="J98" s="210"/>
      <c r="K98" s="50">
        <v>13892000</v>
      </c>
      <c r="L98" s="39"/>
      <c r="M98" s="143"/>
      <c r="N98" s="98"/>
      <c r="O98" s="40"/>
      <c r="P98" s="42"/>
      <c r="Q98" s="42"/>
      <c r="R98" s="19"/>
      <c r="S98" s="19"/>
      <c r="T98" s="19"/>
      <c r="U98" s="20">
        <f t="shared" si="28"/>
        <v>0</v>
      </c>
      <c r="V98" s="19"/>
      <c r="W98" s="19"/>
      <c r="X98" s="19"/>
      <c r="Y98" s="20">
        <f t="shared" si="29"/>
        <v>0</v>
      </c>
      <c r="Z98" s="19"/>
      <c r="AA98" s="19"/>
      <c r="AB98" s="50">
        <v>13892000</v>
      </c>
      <c r="AC98" s="20">
        <f t="shared" si="30"/>
        <v>13892000</v>
      </c>
      <c r="AD98" s="19"/>
      <c r="AE98" s="19">
        <v>0</v>
      </c>
      <c r="AF98" s="19">
        <v>0</v>
      </c>
      <c r="AG98" s="20">
        <f t="shared" si="31"/>
        <v>0</v>
      </c>
      <c r="AH98" s="20">
        <f t="shared" si="32"/>
        <v>13892000</v>
      </c>
      <c r="AI98" s="21">
        <f t="shared" si="33"/>
        <v>3.0381097761001449E-2</v>
      </c>
      <c r="AJ98" s="22">
        <f t="shared" si="34"/>
        <v>1.6462973123829005E-2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>
      <c r="A99" s="14">
        <v>17</v>
      </c>
      <c r="B99" s="14"/>
      <c r="C99" s="184" t="s">
        <v>379</v>
      </c>
      <c r="D99" s="179">
        <v>44896</v>
      </c>
      <c r="E99" s="61" t="s">
        <v>380</v>
      </c>
      <c r="F99" s="17" t="s">
        <v>253</v>
      </c>
      <c r="G99" s="117" t="s">
        <v>254</v>
      </c>
      <c r="H99" s="48"/>
      <c r="I99" s="48"/>
      <c r="J99" s="210"/>
      <c r="K99" s="50">
        <v>15081000</v>
      </c>
      <c r="L99" s="39"/>
      <c r="M99" s="143"/>
      <c r="N99" s="98"/>
      <c r="O99" s="40"/>
      <c r="P99" s="42"/>
      <c r="Q99" s="42"/>
      <c r="R99" s="19"/>
      <c r="S99" s="19"/>
      <c r="T99" s="19"/>
      <c r="U99" s="20">
        <f t="shared" si="28"/>
        <v>0</v>
      </c>
      <c r="V99" s="19"/>
      <c r="W99" s="19"/>
      <c r="X99" s="19"/>
      <c r="Y99" s="20">
        <f t="shared" si="29"/>
        <v>0</v>
      </c>
      <c r="Z99" s="19"/>
      <c r="AA99" s="19"/>
      <c r="AB99" s="50">
        <v>15081000</v>
      </c>
      <c r="AC99" s="20">
        <f t="shared" si="30"/>
        <v>15081000</v>
      </c>
      <c r="AD99" s="19"/>
      <c r="AE99" s="19">
        <v>0</v>
      </c>
      <c r="AF99" s="19">
        <v>0</v>
      </c>
      <c r="AG99" s="20">
        <f t="shared" si="31"/>
        <v>0</v>
      </c>
      <c r="AH99" s="20">
        <f t="shared" si="32"/>
        <v>15081000</v>
      </c>
      <c r="AI99" s="21">
        <f t="shared" si="33"/>
        <v>3.2981380314833199E-2</v>
      </c>
      <c r="AJ99" s="22">
        <f t="shared" si="34"/>
        <v>1.7872019700580565E-2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>
      <c r="A100" s="14">
        <v>18</v>
      </c>
      <c r="B100" s="14"/>
      <c r="C100" s="184" t="s">
        <v>381</v>
      </c>
      <c r="D100" s="179">
        <v>44876</v>
      </c>
      <c r="E100" s="61" t="s">
        <v>382</v>
      </c>
      <c r="F100" s="17" t="s">
        <v>253</v>
      </c>
      <c r="G100" s="117" t="s">
        <v>254</v>
      </c>
      <c r="H100" s="48"/>
      <c r="I100" s="48"/>
      <c r="J100" s="210"/>
      <c r="K100" s="50">
        <v>15081000</v>
      </c>
      <c r="L100" s="39"/>
      <c r="M100" s="143"/>
      <c r="N100" s="98"/>
      <c r="O100" s="40"/>
      <c r="P100" s="42"/>
      <c r="Q100" s="42"/>
      <c r="R100" s="19"/>
      <c r="S100" s="19"/>
      <c r="T100" s="19"/>
      <c r="U100" s="20">
        <f t="shared" si="28"/>
        <v>0</v>
      </c>
      <c r="V100" s="19"/>
      <c r="W100" s="19"/>
      <c r="X100" s="19"/>
      <c r="Y100" s="20">
        <f t="shared" si="29"/>
        <v>0</v>
      </c>
      <c r="Z100" s="19"/>
      <c r="AA100" s="19"/>
      <c r="AB100" s="50">
        <v>15081000</v>
      </c>
      <c r="AC100" s="20">
        <f t="shared" si="30"/>
        <v>15081000</v>
      </c>
      <c r="AD100" s="19"/>
      <c r="AE100" s="19">
        <v>0</v>
      </c>
      <c r="AF100" s="19">
        <v>0</v>
      </c>
      <c r="AG100" s="20">
        <f t="shared" si="31"/>
        <v>0</v>
      </c>
      <c r="AH100" s="20">
        <f t="shared" si="32"/>
        <v>15081000</v>
      </c>
      <c r="AI100" s="21">
        <f t="shared" si="33"/>
        <v>3.2981380314833199E-2</v>
      </c>
      <c r="AJ100" s="22">
        <f t="shared" si="34"/>
        <v>1.7872019700580565E-2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>
      <c r="A101" s="14">
        <v>19</v>
      </c>
      <c r="B101" s="14"/>
      <c r="C101" s="184" t="s">
        <v>383</v>
      </c>
      <c r="D101" s="179">
        <v>44894</v>
      </c>
      <c r="E101" s="61" t="s">
        <v>384</v>
      </c>
      <c r="F101" s="17" t="s">
        <v>253</v>
      </c>
      <c r="G101" s="117" t="s">
        <v>254</v>
      </c>
      <c r="H101" s="48"/>
      <c r="I101" s="48"/>
      <c r="J101" s="210"/>
      <c r="K101" s="50">
        <v>12065000</v>
      </c>
      <c r="L101" s="39"/>
      <c r="M101" s="143"/>
      <c r="N101" s="98"/>
      <c r="O101" s="40"/>
      <c r="P101" s="42"/>
      <c r="Q101" s="42"/>
      <c r="R101" s="19"/>
      <c r="S101" s="19"/>
      <c r="T101" s="19"/>
      <c r="U101" s="20">
        <f t="shared" si="28"/>
        <v>0</v>
      </c>
      <c r="V101" s="19"/>
      <c r="W101" s="19"/>
      <c r="X101" s="19"/>
      <c r="Y101" s="20">
        <f t="shared" si="29"/>
        <v>0</v>
      </c>
      <c r="Z101" s="19"/>
      <c r="AA101" s="19"/>
      <c r="AB101" s="50">
        <v>12065000</v>
      </c>
      <c r="AC101" s="20">
        <f t="shared" si="30"/>
        <v>12065000</v>
      </c>
      <c r="AD101" s="19"/>
      <c r="AE101" s="19">
        <v>0</v>
      </c>
      <c r="AF101" s="19">
        <v>0</v>
      </c>
      <c r="AG101" s="20">
        <f t="shared" si="31"/>
        <v>0</v>
      </c>
      <c r="AH101" s="20">
        <f t="shared" si="32"/>
        <v>12065000</v>
      </c>
      <c r="AI101" s="21">
        <f t="shared" si="33"/>
        <v>2.6385541641698998E-2</v>
      </c>
      <c r="AJ101" s="22">
        <f t="shared" si="34"/>
        <v>1.4297852774186362E-2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>
      <c r="A102" s="14">
        <v>20</v>
      </c>
      <c r="B102" s="14"/>
      <c r="C102" s="184" t="s">
        <v>385</v>
      </c>
      <c r="D102" s="179">
        <v>44894</v>
      </c>
      <c r="E102" s="61" t="s">
        <v>386</v>
      </c>
      <c r="F102" s="17" t="s">
        <v>253</v>
      </c>
      <c r="G102" s="117" t="s">
        <v>254</v>
      </c>
      <c r="H102" s="48"/>
      <c r="I102" s="48"/>
      <c r="J102" s="210"/>
      <c r="K102" s="50">
        <v>16966000</v>
      </c>
      <c r="L102" s="39"/>
      <c r="M102" s="143"/>
      <c r="N102" s="98"/>
      <c r="O102" s="40"/>
      <c r="P102" s="42"/>
      <c r="Q102" s="42"/>
      <c r="R102" s="19"/>
      <c r="S102" s="19"/>
      <c r="T102" s="19"/>
      <c r="U102" s="20">
        <f t="shared" si="28"/>
        <v>0</v>
      </c>
      <c r="V102" s="19"/>
      <c r="W102" s="19"/>
      <c r="X102" s="19"/>
      <c r="Y102" s="20">
        <f t="shared" si="29"/>
        <v>0</v>
      </c>
      <c r="Z102" s="19"/>
      <c r="AA102" s="19"/>
      <c r="AB102" s="50">
        <v>16966000</v>
      </c>
      <c r="AC102" s="20">
        <f t="shared" si="30"/>
        <v>16966000</v>
      </c>
      <c r="AD102" s="19"/>
      <c r="AE102" s="19">
        <v>0</v>
      </c>
      <c r="AF102" s="19">
        <v>0</v>
      </c>
      <c r="AG102" s="20">
        <f t="shared" si="31"/>
        <v>0</v>
      </c>
      <c r="AH102" s="20">
        <f t="shared" si="32"/>
        <v>16966000</v>
      </c>
      <c r="AI102" s="21">
        <f t="shared" si="33"/>
        <v>3.7103779485542082E-2</v>
      </c>
      <c r="AJ102" s="22">
        <f t="shared" si="34"/>
        <v>2.0105874029576941E-2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>
      <c r="A103" s="14">
        <v>21</v>
      </c>
      <c r="B103" s="14"/>
      <c r="C103" s="184" t="s">
        <v>387</v>
      </c>
      <c r="D103" s="179">
        <v>44896</v>
      </c>
      <c r="E103" s="61" t="s">
        <v>388</v>
      </c>
      <c r="F103" s="17" t="s">
        <v>253</v>
      </c>
      <c r="G103" s="117" t="s">
        <v>254</v>
      </c>
      <c r="H103" s="48"/>
      <c r="I103" s="48"/>
      <c r="J103" s="211"/>
      <c r="K103" s="50">
        <v>16699000</v>
      </c>
      <c r="L103" s="39"/>
      <c r="M103" s="143"/>
      <c r="N103" s="98"/>
      <c r="O103" s="40"/>
      <c r="P103" s="42"/>
      <c r="Q103" s="42"/>
      <c r="R103" s="19"/>
      <c r="S103" s="19"/>
      <c r="T103" s="19"/>
      <c r="U103" s="20">
        <f t="shared" si="28"/>
        <v>0</v>
      </c>
      <c r="V103" s="19"/>
      <c r="W103" s="19"/>
      <c r="X103" s="19"/>
      <c r="Y103" s="20">
        <f t="shared" si="29"/>
        <v>0</v>
      </c>
      <c r="Z103" s="19"/>
      <c r="AA103" s="19"/>
      <c r="AB103" s="50">
        <v>16699000</v>
      </c>
      <c r="AC103" s="20">
        <f t="shared" si="30"/>
        <v>16699000</v>
      </c>
      <c r="AD103" s="19"/>
      <c r="AE103" s="19">
        <v>0</v>
      </c>
      <c r="AF103" s="19">
        <v>0</v>
      </c>
      <c r="AG103" s="20">
        <f t="shared" si="31"/>
        <v>0</v>
      </c>
      <c r="AH103" s="20">
        <f t="shared" si="32"/>
        <v>16699000</v>
      </c>
      <c r="AI103" s="21">
        <f t="shared" si="33"/>
        <v>3.6519864059240077E-2</v>
      </c>
      <c r="AJ103" s="22">
        <f t="shared" si="34"/>
        <v>1.9789460710827853E-2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s="31" customFormat="1" ht="12.75" customHeight="1">
      <c r="A104" s="263" t="s">
        <v>63</v>
      </c>
      <c r="B104" s="264"/>
      <c r="C104" s="264"/>
      <c r="D104" s="264"/>
      <c r="E104" s="264"/>
      <c r="F104" s="264"/>
      <c r="G104" s="264"/>
      <c r="H104" s="264"/>
      <c r="I104" s="271"/>
      <c r="J104" s="144">
        <f>+J82</f>
        <v>457258000</v>
      </c>
      <c r="K104" s="144">
        <f>SUM(K83:K103)</f>
        <v>308236000</v>
      </c>
      <c r="L104" s="202"/>
      <c r="M104" s="130">
        <f>SUM(M83:M103)</f>
        <v>0</v>
      </c>
      <c r="N104" s="130">
        <f>SUM(N83:N103)</f>
        <v>0</v>
      </c>
      <c r="O104" s="130">
        <f>SUM(O83:O103)</f>
        <v>0</v>
      </c>
      <c r="P104" s="145"/>
      <c r="Q104" s="146"/>
      <c r="R104" s="130">
        <f>SUM(R83:R103)</f>
        <v>0</v>
      </c>
      <c r="S104" s="130">
        <f>SUM(S83:S103)</f>
        <v>0</v>
      </c>
      <c r="T104" s="130">
        <f>SUM(T83:T103)</f>
        <v>0</v>
      </c>
      <c r="U104" s="130">
        <f>SUM(U83:U103)</f>
        <v>0</v>
      </c>
      <c r="V104" s="27">
        <f>SUM(V83:V103)</f>
        <v>0</v>
      </c>
      <c r="W104" s="27">
        <f>SUM(W83:W103)</f>
        <v>0</v>
      </c>
      <c r="X104" s="27">
        <f>SUM(X83:X103)</f>
        <v>0</v>
      </c>
      <c r="Y104" s="27">
        <f>SUM(Y83:Y103)</f>
        <v>0</v>
      </c>
      <c r="Z104" s="27">
        <f>SUM(Z83:Z103)</f>
        <v>0</v>
      </c>
      <c r="AA104" s="27">
        <f>SUM(AA83:AA103)</f>
        <v>0</v>
      </c>
      <c r="AB104" s="27">
        <f>SUM(AB83:AB103)</f>
        <v>308236000</v>
      </c>
      <c r="AC104" s="27">
        <f>SUM(AC83:AC103)</f>
        <v>308236000</v>
      </c>
      <c r="AD104" s="27">
        <f>SUM(AD83:AD103)</f>
        <v>0</v>
      </c>
      <c r="AE104" s="27">
        <f>SUM(AE83:AE103)</f>
        <v>0</v>
      </c>
      <c r="AF104" s="27">
        <f>SUM(AF83:AF103)</f>
        <v>0</v>
      </c>
      <c r="AG104" s="27">
        <f>SUM(AG83:AG103)</f>
        <v>0</v>
      </c>
      <c r="AH104" s="27">
        <f>SUM(AH83:AH103)</f>
        <v>308236000</v>
      </c>
      <c r="AI104" s="30">
        <f>IF(ISERROR(AH104/J104),0,AH104/J104)</f>
        <v>0.67409646195364548</v>
      </c>
      <c r="AJ104" s="30">
        <f>IF(ISERROR(AH104/$AH$140),0,AH104/$AH$140)</f>
        <v>0.36528080793237522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>
      <c r="A105" s="235" t="s">
        <v>64</v>
      </c>
      <c r="B105" s="236"/>
      <c r="C105" s="236"/>
      <c r="D105" s="236"/>
      <c r="E105" s="237"/>
      <c r="F105" s="4"/>
      <c r="G105" s="5"/>
      <c r="H105" s="6"/>
      <c r="I105" s="6"/>
      <c r="J105" s="209">
        <v>356338000</v>
      </c>
      <c r="K105" s="8"/>
      <c r="L105" s="9"/>
      <c r="M105" s="10"/>
      <c r="N105" s="10"/>
      <c r="O105" s="10"/>
      <c r="P105" s="5"/>
      <c r="Q105" s="11"/>
      <c r="R105" s="8"/>
      <c r="S105" s="8"/>
      <c r="T105" s="8"/>
      <c r="U105" s="8"/>
      <c r="V105" s="97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2"/>
      <c r="AJ105" s="12"/>
    </row>
    <row r="106" spans="1:106" ht="12.75" customHeight="1" outlineLevel="1">
      <c r="A106" s="14">
        <v>1</v>
      </c>
      <c r="B106" s="14"/>
      <c r="C106" s="33"/>
      <c r="D106" s="34"/>
      <c r="E106" s="61"/>
      <c r="F106" s="17"/>
      <c r="G106" s="117"/>
      <c r="H106" s="48"/>
      <c r="I106" s="48"/>
      <c r="J106" s="210"/>
      <c r="K106" s="50"/>
      <c r="L106" s="39"/>
      <c r="M106" s="87"/>
      <c r="N106" s="41"/>
      <c r="O106" s="87"/>
      <c r="P106" s="36"/>
      <c r="Q106" s="36"/>
      <c r="R106" s="84">
        <v>0</v>
      </c>
      <c r="S106" s="84">
        <v>0</v>
      </c>
      <c r="T106" s="84">
        <v>0</v>
      </c>
      <c r="U106" s="8">
        <f>SUM(R106:T106)</f>
        <v>0</v>
      </c>
      <c r="V106" s="107">
        <v>0</v>
      </c>
      <c r="W106" s="19">
        <v>0</v>
      </c>
      <c r="X106" s="19">
        <v>0</v>
      </c>
      <c r="Y106" s="20">
        <f>SUM(V106:X106)</f>
        <v>0</v>
      </c>
      <c r="Z106" s="19">
        <v>0</v>
      </c>
      <c r="AA106" s="19">
        <v>0</v>
      </c>
      <c r="AB106" s="19"/>
      <c r="AC106" s="20">
        <f>SUM(Z106:AB106)</f>
        <v>0</v>
      </c>
      <c r="AD106" s="19">
        <v>0</v>
      </c>
      <c r="AE106" s="19">
        <v>0</v>
      </c>
      <c r="AF106" s="19">
        <v>0</v>
      </c>
      <c r="AG106" s="20">
        <f>SUM(AD106:AF106)</f>
        <v>0</v>
      </c>
      <c r="AH106" s="20">
        <f>SUM(U106,Y106,AC106,AG106)</f>
        <v>0</v>
      </c>
      <c r="AI106" s="21">
        <f>IF(ISERROR(AH106/$J$105),0,AH106/$J$105)</f>
        <v>0</v>
      </c>
      <c r="AJ106" s="22">
        <f>IF(ISERROR(AH106/$AH$140),"-",AH106/$AH$140)</f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>
      <c r="A107" s="14">
        <v>2</v>
      </c>
      <c r="B107" s="14"/>
      <c r="C107" s="33"/>
      <c r="D107" s="34"/>
      <c r="E107" s="61"/>
      <c r="F107" s="17"/>
      <c r="G107" s="117"/>
      <c r="H107" s="48"/>
      <c r="I107" s="48"/>
      <c r="J107" s="210"/>
      <c r="K107" s="50"/>
      <c r="L107" s="39"/>
      <c r="M107" s="87"/>
      <c r="N107" s="41"/>
      <c r="O107" s="87"/>
      <c r="P107" s="36"/>
      <c r="Q107" s="36"/>
      <c r="R107" s="84"/>
      <c r="S107" s="84"/>
      <c r="T107" s="84"/>
      <c r="U107" s="8">
        <f t="shared" ref="U107" si="35">SUM(R107:T107)</f>
        <v>0</v>
      </c>
      <c r="V107" s="107"/>
      <c r="W107" s="19"/>
      <c r="X107" s="19"/>
      <c r="Y107" s="20">
        <f t="shared" ref="Y107" si="36">SUM(V107:X107)</f>
        <v>0</v>
      </c>
      <c r="Z107" s="19"/>
      <c r="AA107" s="19"/>
      <c r="AB107" s="19"/>
      <c r="AC107" s="20">
        <f t="shared" ref="AC107" si="37">SUM(Z107:AB107)</f>
        <v>0</v>
      </c>
      <c r="AD107" s="19">
        <v>0</v>
      </c>
      <c r="AE107" s="19">
        <v>0</v>
      </c>
      <c r="AF107" s="19">
        <v>0</v>
      </c>
      <c r="AG107" s="20">
        <f t="shared" ref="AG107" si="38">SUM(AD107:AF107)</f>
        <v>0</v>
      </c>
      <c r="AH107" s="20">
        <f t="shared" ref="AH107" si="39">SUM(U107,Y107,AC107,AG107)</f>
        <v>0</v>
      </c>
      <c r="AI107" s="21">
        <f t="shared" ref="AI107" si="40">IF(ISERROR(AH107/$J$105),0,AH107/$J$105)</f>
        <v>0</v>
      </c>
      <c r="AJ107" s="22">
        <f>IF(ISERROR(AH107/$AH$140),"-",AH107/$AH$140)</f>
        <v>0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s="31" customFormat="1" ht="12.75" customHeight="1">
      <c r="A108" s="253" t="s">
        <v>65</v>
      </c>
      <c r="B108" s="244"/>
      <c r="C108" s="244"/>
      <c r="D108" s="244"/>
      <c r="E108" s="244"/>
      <c r="F108" s="244"/>
      <c r="G108" s="244"/>
      <c r="H108" s="244"/>
      <c r="I108" s="262"/>
      <c r="J108" s="113">
        <f>+J105</f>
        <v>356338000</v>
      </c>
      <c r="K108" s="113">
        <f>SUM(K106:K107)</f>
        <v>0</v>
      </c>
      <c r="L108" s="198"/>
      <c r="M108" s="113">
        <f>SUM(M106:M107)</f>
        <v>0</v>
      </c>
      <c r="N108" s="113">
        <f>SUM(N106:N107)</f>
        <v>0</v>
      </c>
      <c r="O108" s="113">
        <f>SUM(O106:O107)</f>
        <v>0</v>
      </c>
      <c r="P108" s="114"/>
      <c r="Q108" s="115"/>
      <c r="R108" s="113">
        <f>SUM(R106:R107)</f>
        <v>0</v>
      </c>
      <c r="S108" s="113">
        <f>SUM(S106:S107)</f>
        <v>0</v>
      </c>
      <c r="T108" s="113">
        <f>SUM(T106:T107)</f>
        <v>0</v>
      </c>
      <c r="U108" s="113">
        <f>SUM(U106:U107)</f>
        <v>0</v>
      </c>
      <c r="V108" s="27">
        <f>SUM(V106:V107)</f>
        <v>0</v>
      </c>
      <c r="W108" s="27">
        <f>SUM(W106:W107)</f>
        <v>0</v>
      </c>
      <c r="X108" s="27">
        <f>SUM(X106:X107)</f>
        <v>0</v>
      </c>
      <c r="Y108" s="27">
        <f>SUM(Y106:Y107)</f>
        <v>0</v>
      </c>
      <c r="Z108" s="27">
        <f>SUM(Z106:Z107)</f>
        <v>0</v>
      </c>
      <c r="AA108" s="27">
        <f>SUM(AA106:AA107)</f>
        <v>0</v>
      </c>
      <c r="AB108" s="27">
        <f>SUM(AB106:AB107)</f>
        <v>0</v>
      </c>
      <c r="AC108" s="27">
        <f>SUM(AC106:AC107)</f>
        <v>0</v>
      </c>
      <c r="AD108" s="27">
        <f>SUM(AD106:AD107)</f>
        <v>0</v>
      </c>
      <c r="AE108" s="27">
        <f>SUM(AE106:AE107)</f>
        <v>0</v>
      </c>
      <c r="AF108" s="27">
        <f>SUM(AF106:AF107)</f>
        <v>0</v>
      </c>
      <c r="AG108" s="27">
        <f>SUM(AG106:AG107)</f>
        <v>0</v>
      </c>
      <c r="AH108" s="27">
        <f>SUM(AH106:AH107)</f>
        <v>0</v>
      </c>
      <c r="AI108" s="30">
        <f>IF(ISERROR(AH108/J108),0,AH108/J108)</f>
        <v>0</v>
      </c>
      <c r="AJ108" s="30">
        <f>IF(ISERROR(AH108/$AH$140),0,AH108/$AH$140)</f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>
      <c r="A109" s="235" t="s">
        <v>66</v>
      </c>
      <c r="B109" s="236"/>
      <c r="C109" s="236"/>
      <c r="D109" s="236"/>
      <c r="E109" s="237"/>
      <c r="F109" s="4"/>
      <c r="G109" s="5"/>
      <c r="H109" s="6"/>
      <c r="I109" s="6"/>
      <c r="J109" s="209">
        <v>66987000</v>
      </c>
      <c r="K109" s="8"/>
      <c r="L109" s="9"/>
      <c r="M109" s="10"/>
      <c r="N109" s="10"/>
      <c r="O109" s="10"/>
      <c r="P109" s="5"/>
      <c r="Q109" s="11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12"/>
      <c r="AJ109" s="12"/>
    </row>
    <row r="110" spans="1:106" ht="12.75" customHeight="1" outlineLevel="1">
      <c r="A110" s="14">
        <v>1</v>
      </c>
      <c r="B110" s="14"/>
      <c r="C110" s="184" t="s">
        <v>389</v>
      </c>
      <c r="D110" s="179">
        <v>44874</v>
      </c>
      <c r="E110" s="61" t="s">
        <v>226</v>
      </c>
      <c r="F110" s="17" t="s">
        <v>253</v>
      </c>
      <c r="G110" s="117" t="s">
        <v>254</v>
      </c>
      <c r="H110" s="48"/>
      <c r="I110" s="48"/>
      <c r="J110" s="210"/>
      <c r="K110" s="50">
        <v>9426000</v>
      </c>
      <c r="L110" s="54"/>
      <c r="M110" s="195"/>
      <c r="N110" s="195"/>
      <c r="O110" s="5"/>
      <c r="P110" s="5"/>
      <c r="Q110" s="5"/>
      <c r="R110" s="55"/>
      <c r="S110" s="55"/>
      <c r="T110" s="55"/>
      <c r="U110" s="20">
        <f>SUM(R110:T110)</f>
        <v>0</v>
      </c>
      <c r="V110" s="19"/>
      <c r="W110" s="19"/>
      <c r="X110" s="19"/>
      <c r="Y110" s="20">
        <f>SUM(V110:X110)</f>
        <v>0</v>
      </c>
      <c r="Z110" s="19"/>
      <c r="AA110" s="19"/>
      <c r="AB110" s="19">
        <v>9426000</v>
      </c>
      <c r="AC110" s="20">
        <f>SUM(Z110:AB110)</f>
        <v>9426000</v>
      </c>
      <c r="AD110" s="19"/>
      <c r="AE110" s="19"/>
      <c r="AF110" s="19"/>
      <c r="AG110" s="20">
        <f>SUM(AD110:AF110)</f>
        <v>0</v>
      </c>
      <c r="AH110" s="20">
        <f>SUM(U110,Y110,AC110,AG110)</f>
        <v>9426000</v>
      </c>
      <c r="AI110" s="21">
        <f>IF(ISERROR(AH110/$J$109),0,AH110/$J$109)</f>
        <v>0.14071386985534506</v>
      </c>
      <c r="AJ110" s="22">
        <f>IF(ISERROR(AH110/$AH$140),"-",AH110/$AH$140)</f>
        <v>1.1170456713591433E-2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>
      <c r="A111" s="14">
        <v>2</v>
      </c>
      <c r="B111" s="14"/>
      <c r="C111" s="184" t="s">
        <v>390</v>
      </c>
      <c r="D111" s="179">
        <v>44874</v>
      </c>
      <c r="E111" s="61" t="s">
        <v>230</v>
      </c>
      <c r="F111" s="17" t="s">
        <v>253</v>
      </c>
      <c r="G111" s="117" t="s">
        <v>254</v>
      </c>
      <c r="H111" s="48"/>
      <c r="I111" s="48"/>
      <c r="J111" s="210"/>
      <c r="K111" s="50">
        <v>12023000</v>
      </c>
      <c r="L111" s="54"/>
      <c r="M111" s="196"/>
      <c r="N111" s="196"/>
      <c r="O111" s="58"/>
      <c r="P111" s="106"/>
      <c r="Q111" s="106"/>
      <c r="R111" s="126"/>
      <c r="S111" s="126"/>
      <c r="T111" s="126"/>
      <c r="U111" s="20">
        <f t="shared" ref="U111:U115" si="41">SUM(R111:T111)</f>
        <v>0</v>
      </c>
      <c r="V111" s="19"/>
      <c r="W111" s="19"/>
      <c r="X111" s="19"/>
      <c r="Y111" s="20">
        <f t="shared" ref="Y111:Y115" si="42">SUM(V111:X111)</f>
        <v>0</v>
      </c>
      <c r="Z111" s="19"/>
      <c r="AA111" s="19"/>
      <c r="AB111" s="19">
        <v>12023000</v>
      </c>
      <c r="AC111" s="20">
        <f t="shared" ref="AC111:AC115" si="43">SUM(Z111:AB111)</f>
        <v>12023000</v>
      </c>
      <c r="AD111" s="19"/>
      <c r="AE111" s="19"/>
      <c r="AF111" s="19"/>
      <c r="AG111" s="20">
        <f t="shared" ref="AG111:AG115" si="44">SUM(AD111:AF111)</f>
        <v>0</v>
      </c>
      <c r="AH111" s="20">
        <f t="shared" ref="AH111:AH115" si="45">SUM(U111,Y111,AC111,AG111)</f>
        <v>12023000</v>
      </c>
      <c r="AI111" s="21">
        <f t="shared" ref="AI111:AI115" si="46">IF(ISERROR(AH111/$J$109),0,AH111/$J$109)</f>
        <v>0.17948258617343663</v>
      </c>
      <c r="AJ111" s="22">
        <f t="shared" ref="AJ111:AJ115" si="47">IF(ISERROR(AH111/$AH$140),"-",AH111/$AH$140)</f>
        <v>1.4248079892585381E-2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>
      <c r="A112" s="14">
        <v>3</v>
      </c>
      <c r="B112" s="14"/>
      <c r="C112" s="184" t="s">
        <v>391</v>
      </c>
      <c r="D112" s="179">
        <v>44880</v>
      </c>
      <c r="E112" s="61" t="s">
        <v>234</v>
      </c>
      <c r="F112" s="17" t="s">
        <v>253</v>
      </c>
      <c r="G112" s="117" t="s">
        <v>254</v>
      </c>
      <c r="H112" s="48"/>
      <c r="I112" s="48"/>
      <c r="J112" s="210"/>
      <c r="K112" s="50">
        <v>13196000</v>
      </c>
      <c r="L112" s="54"/>
      <c r="M112" s="196"/>
      <c r="N112" s="196"/>
      <c r="O112" s="58"/>
      <c r="P112" s="106"/>
      <c r="Q112" s="106"/>
      <c r="R112" s="126"/>
      <c r="S112" s="126"/>
      <c r="T112" s="126"/>
      <c r="U112" s="20">
        <f t="shared" si="41"/>
        <v>0</v>
      </c>
      <c r="V112" s="19"/>
      <c r="W112" s="19"/>
      <c r="X112" s="19"/>
      <c r="Y112" s="20">
        <f t="shared" si="42"/>
        <v>0</v>
      </c>
      <c r="Z112" s="19"/>
      <c r="AA112" s="19"/>
      <c r="AB112" s="19">
        <v>13196000</v>
      </c>
      <c r="AC112" s="20">
        <f t="shared" si="43"/>
        <v>13196000</v>
      </c>
      <c r="AD112" s="19"/>
      <c r="AE112" s="19"/>
      <c r="AF112" s="19"/>
      <c r="AG112" s="20">
        <f t="shared" si="44"/>
        <v>0</v>
      </c>
      <c r="AH112" s="20">
        <f t="shared" si="45"/>
        <v>13196000</v>
      </c>
      <c r="AI112" s="21">
        <f t="shared" si="46"/>
        <v>0.19699344648961739</v>
      </c>
      <c r="AJ112" s="22">
        <f t="shared" si="47"/>
        <v>1.563816537158419E-2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>
      <c r="A113" s="14">
        <v>4</v>
      </c>
      <c r="B113" s="14"/>
      <c r="C113" s="184" t="s">
        <v>392</v>
      </c>
      <c r="D113" s="179"/>
      <c r="E113" s="61" t="s">
        <v>393</v>
      </c>
      <c r="F113" s="17" t="s">
        <v>253</v>
      </c>
      <c r="G113" s="117" t="s">
        <v>254</v>
      </c>
      <c r="H113" s="48"/>
      <c r="I113" s="48"/>
      <c r="J113" s="210"/>
      <c r="K113" s="50">
        <v>9426000</v>
      </c>
      <c r="L113" s="54"/>
      <c r="M113" s="196"/>
      <c r="N113" s="196"/>
      <c r="O113" s="58"/>
      <c r="P113" s="106"/>
      <c r="Q113" s="106"/>
      <c r="R113" s="126"/>
      <c r="S113" s="126"/>
      <c r="T113" s="126"/>
      <c r="U113" s="20">
        <f t="shared" si="41"/>
        <v>0</v>
      </c>
      <c r="V113" s="19"/>
      <c r="W113" s="19"/>
      <c r="X113" s="19"/>
      <c r="Y113" s="20">
        <f t="shared" si="42"/>
        <v>0</v>
      </c>
      <c r="Z113" s="19"/>
      <c r="AA113" s="19"/>
      <c r="AB113" s="19"/>
      <c r="AC113" s="20">
        <f t="shared" si="43"/>
        <v>0</v>
      </c>
      <c r="AD113" s="19"/>
      <c r="AE113" s="19"/>
      <c r="AF113" s="19"/>
      <c r="AG113" s="20">
        <f t="shared" si="44"/>
        <v>0</v>
      </c>
      <c r="AH113" s="20">
        <f t="shared" si="45"/>
        <v>0</v>
      </c>
      <c r="AI113" s="21">
        <f t="shared" si="46"/>
        <v>0</v>
      </c>
      <c r="AJ113" s="22">
        <f t="shared" si="47"/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>
      <c r="A114" s="14">
        <v>5</v>
      </c>
      <c r="B114" s="14"/>
      <c r="C114" s="184" t="s">
        <v>394</v>
      </c>
      <c r="D114" s="188">
        <v>44882</v>
      </c>
      <c r="E114" s="61" t="s">
        <v>232</v>
      </c>
      <c r="F114" s="17" t="s">
        <v>253</v>
      </c>
      <c r="G114" s="117" t="s">
        <v>254</v>
      </c>
      <c r="H114" s="48"/>
      <c r="I114" s="48"/>
      <c r="J114" s="210"/>
      <c r="K114" s="50">
        <v>13490000</v>
      </c>
      <c r="L114" s="54"/>
      <c r="M114" s="196"/>
      <c r="N114" s="196"/>
      <c r="O114" s="58"/>
      <c r="P114" s="106"/>
      <c r="Q114" s="106"/>
      <c r="R114" s="126"/>
      <c r="S114" s="126"/>
      <c r="T114" s="126"/>
      <c r="U114" s="20">
        <f t="shared" si="41"/>
        <v>0</v>
      </c>
      <c r="V114" s="19"/>
      <c r="W114" s="19"/>
      <c r="X114" s="19"/>
      <c r="Y114" s="20">
        <f t="shared" si="42"/>
        <v>0</v>
      </c>
      <c r="Z114" s="19"/>
      <c r="AA114" s="19"/>
      <c r="AB114" s="19">
        <v>13490000</v>
      </c>
      <c r="AC114" s="20">
        <f t="shared" si="43"/>
        <v>13490000</v>
      </c>
      <c r="AD114" s="19"/>
      <c r="AE114" s="19"/>
      <c r="AF114" s="19"/>
      <c r="AG114" s="20">
        <f t="shared" si="44"/>
        <v>0</v>
      </c>
      <c r="AH114" s="20">
        <f t="shared" si="45"/>
        <v>13490000</v>
      </c>
      <c r="AI114" s="21">
        <f t="shared" si="46"/>
        <v>0.20138235777091076</v>
      </c>
      <c r="AJ114" s="22">
        <f t="shared" si="47"/>
        <v>1.5986575542791051E-2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>
      <c r="A115" s="14">
        <v>6</v>
      </c>
      <c r="B115" s="14"/>
      <c r="C115" s="184" t="s">
        <v>395</v>
      </c>
      <c r="D115" s="179">
        <v>44874</v>
      </c>
      <c r="E115" s="61" t="s">
        <v>228</v>
      </c>
      <c r="F115" s="17" t="s">
        <v>253</v>
      </c>
      <c r="G115" s="117" t="s">
        <v>254</v>
      </c>
      <c r="H115" s="48"/>
      <c r="I115" s="48"/>
      <c r="J115" s="210"/>
      <c r="K115" s="50">
        <v>9426000</v>
      </c>
      <c r="L115" s="54"/>
      <c r="M115" s="196"/>
      <c r="N115" s="196"/>
      <c r="O115" s="58"/>
      <c r="P115" s="106"/>
      <c r="Q115" s="106"/>
      <c r="R115" s="126"/>
      <c r="S115" s="126"/>
      <c r="T115" s="126"/>
      <c r="U115" s="20">
        <f t="shared" si="41"/>
        <v>0</v>
      </c>
      <c r="V115" s="19"/>
      <c r="W115" s="19"/>
      <c r="X115" s="19"/>
      <c r="Y115" s="20">
        <f t="shared" si="42"/>
        <v>0</v>
      </c>
      <c r="Z115" s="19"/>
      <c r="AA115" s="19"/>
      <c r="AB115" s="19">
        <v>9426000</v>
      </c>
      <c r="AC115" s="20">
        <f t="shared" si="43"/>
        <v>9426000</v>
      </c>
      <c r="AD115" s="19"/>
      <c r="AE115" s="19"/>
      <c r="AF115" s="19"/>
      <c r="AG115" s="20">
        <f t="shared" si="44"/>
        <v>0</v>
      </c>
      <c r="AH115" s="20">
        <f t="shared" si="45"/>
        <v>9426000</v>
      </c>
      <c r="AI115" s="21">
        <f t="shared" si="46"/>
        <v>0.14071386985534506</v>
      </c>
      <c r="AJ115" s="22">
        <f t="shared" si="47"/>
        <v>1.1170456713591433E-2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31" customFormat="1" ht="12.75" customHeight="1">
      <c r="A116" s="207" t="s">
        <v>67</v>
      </c>
      <c r="B116" s="207"/>
      <c r="C116" s="207"/>
      <c r="D116" s="207"/>
      <c r="E116" s="207"/>
      <c r="F116" s="207"/>
      <c r="G116" s="207"/>
      <c r="H116" s="207"/>
      <c r="I116" s="207"/>
      <c r="J116" s="27">
        <f>+J109</f>
        <v>66987000</v>
      </c>
      <c r="K116" s="27">
        <f>SUM(K110:K115)</f>
        <v>66987000</v>
      </c>
      <c r="L116" s="199"/>
      <c r="M116" s="27">
        <f>SUM(M110:M115)</f>
        <v>0</v>
      </c>
      <c r="N116" s="27">
        <f>SUM(N110:N115)</f>
        <v>0</v>
      </c>
      <c r="O116" s="27">
        <f>SUM(O110:O115)</f>
        <v>0</v>
      </c>
      <c r="P116" s="28"/>
      <c r="Q116" s="29"/>
      <c r="R116" s="27">
        <f>SUM(R110:R115)</f>
        <v>0</v>
      </c>
      <c r="S116" s="27">
        <f>SUM(S110:S115)</f>
        <v>0</v>
      </c>
      <c r="T116" s="27">
        <f>SUM(T110:T115)</f>
        <v>0</v>
      </c>
      <c r="U116" s="27">
        <f>SUM(U110:U115)</f>
        <v>0</v>
      </c>
      <c r="V116" s="27">
        <f>SUM(V110:V115)</f>
        <v>0</v>
      </c>
      <c r="W116" s="27">
        <f>SUM(W110:W115)</f>
        <v>0</v>
      </c>
      <c r="X116" s="27">
        <f>SUM(X110:X115)</f>
        <v>0</v>
      </c>
      <c r="Y116" s="27">
        <f>SUM(Y110:Y115)</f>
        <v>0</v>
      </c>
      <c r="Z116" s="27">
        <f>SUM(Z110:Z115)</f>
        <v>0</v>
      </c>
      <c r="AA116" s="27">
        <f>SUM(AA110:AA115)</f>
        <v>0</v>
      </c>
      <c r="AB116" s="27">
        <f>SUM(AB110:AB115)</f>
        <v>57561000</v>
      </c>
      <c r="AC116" s="27">
        <f>SUM(AC110:AC115)</f>
        <v>57561000</v>
      </c>
      <c r="AD116" s="27">
        <f>SUM(AD110:AD115)</f>
        <v>0</v>
      </c>
      <c r="AE116" s="27">
        <f>SUM(AE110:AE115)</f>
        <v>0</v>
      </c>
      <c r="AF116" s="27">
        <f>SUM(AF110:AF115)</f>
        <v>0</v>
      </c>
      <c r="AG116" s="27">
        <f>SUM(AG110:AG115)</f>
        <v>0</v>
      </c>
      <c r="AH116" s="27">
        <f>SUM(AH110:AH115)</f>
        <v>57561000</v>
      </c>
      <c r="AI116" s="30">
        <f>IF(ISERROR(AH116/J116),0,AH116/J116)</f>
        <v>0.85928613014465494</v>
      </c>
      <c r="AJ116" s="30">
        <f>IF(ISERROR(AH116/$AH$140),0,AH116/$AH$140)</f>
        <v>6.821373423414348E-2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>
      <c r="A117" s="268" t="s">
        <v>68</v>
      </c>
      <c r="B117" s="269"/>
      <c r="C117" s="269"/>
      <c r="D117" s="269"/>
      <c r="E117" s="243"/>
      <c r="F117" s="57"/>
      <c r="G117" s="58"/>
      <c r="H117" s="59"/>
      <c r="I117" s="59"/>
      <c r="J117" s="209">
        <v>43357000</v>
      </c>
      <c r="K117" s="8"/>
      <c r="L117" s="9"/>
      <c r="M117" s="10"/>
      <c r="N117" s="10"/>
      <c r="O117" s="10"/>
      <c r="P117" s="5"/>
      <c r="Q117" s="11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2"/>
      <c r="AJ117" s="12"/>
    </row>
    <row r="118" spans="1:106" ht="12.75" customHeight="1" outlineLevel="1">
      <c r="A118" s="14">
        <v>1</v>
      </c>
      <c r="B118" s="13"/>
      <c r="C118" s="154" t="s">
        <v>396</v>
      </c>
      <c r="D118" s="189">
        <v>44894</v>
      </c>
      <c r="E118" s="15" t="s">
        <v>397</v>
      </c>
      <c r="F118" s="17" t="s">
        <v>253</v>
      </c>
      <c r="G118" s="117" t="s">
        <v>254</v>
      </c>
      <c r="H118" s="16"/>
      <c r="I118" s="16"/>
      <c r="J118" s="210"/>
      <c r="K118" s="18">
        <v>26391000</v>
      </c>
      <c r="L118" s="17"/>
      <c r="M118" s="19"/>
      <c r="N118" s="19"/>
      <c r="O118" s="19"/>
      <c r="P118" s="17"/>
      <c r="Q118" s="17"/>
      <c r="R118" s="19"/>
      <c r="S118" s="19"/>
      <c r="T118" s="19"/>
      <c r="U118" s="20">
        <f>SUM(R118:T118)</f>
        <v>0</v>
      </c>
      <c r="V118" s="19"/>
      <c r="W118" s="19"/>
      <c r="X118" s="19"/>
      <c r="Y118" s="20">
        <f>SUM(V118:X118)</f>
        <v>0</v>
      </c>
      <c r="Z118" s="19"/>
      <c r="AA118" s="19"/>
      <c r="AB118" s="19">
        <v>26391000</v>
      </c>
      <c r="AC118" s="20">
        <f>SUM(Z118:AB118)</f>
        <v>26391000</v>
      </c>
      <c r="AD118" s="19"/>
      <c r="AE118" s="19"/>
      <c r="AF118" s="19"/>
      <c r="AG118" s="20">
        <f>SUM(AD118:AF118)</f>
        <v>0</v>
      </c>
      <c r="AH118" s="20">
        <f>SUM(U118,Y118,AC118,AG118)</f>
        <v>26391000</v>
      </c>
      <c r="AI118" s="21">
        <f>IF(ISERROR(AH118/$J$117),0,AH118/$J$117)</f>
        <v>0.60869063818991165</v>
      </c>
      <c r="AJ118" s="22">
        <f>IF(ISERROR(AH118/$AH$140),"-",AH118/$AH$140)</f>
        <v>3.127514567455883E-2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>
      <c r="A119" s="14">
        <v>2</v>
      </c>
      <c r="B119" s="13"/>
      <c r="C119" s="154" t="s">
        <v>398</v>
      </c>
      <c r="D119" s="185">
        <v>44872</v>
      </c>
      <c r="E119" s="15" t="s">
        <v>399</v>
      </c>
      <c r="F119" s="17" t="s">
        <v>253</v>
      </c>
      <c r="G119" s="117" t="s">
        <v>254</v>
      </c>
      <c r="H119" s="24"/>
      <c r="I119" s="24"/>
      <c r="J119" s="211"/>
      <c r="K119" s="26">
        <v>16966000</v>
      </c>
      <c r="L119" s="25"/>
      <c r="M119" s="19"/>
      <c r="N119" s="19"/>
      <c r="O119" s="19"/>
      <c r="P119" s="25"/>
      <c r="Q119" s="25"/>
      <c r="R119" s="19"/>
      <c r="S119" s="19"/>
      <c r="T119" s="19"/>
      <c r="U119" s="20">
        <f>SUM(R119:T119)</f>
        <v>0</v>
      </c>
      <c r="V119" s="19"/>
      <c r="W119" s="19"/>
      <c r="X119" s="19"/>
      <c r="Y119" s="20">
        <f>SUM(V119:X119)</f>
        <v>0</v>
      </c>
      <c r="Z119" s="19"/>
      <c r="AA119" s="19"/>
      <c r="AB119" s="19">
        <v>16966000</v>
      </c>
      <c r="AC119" s="20">
        <f>SUM(Z119:AB119)</f>
        <v>16966000</v>
      </c>
      <c r="AD119" s="19"/>
      <c r="AE119" s="19"/>
      <c r="AF119" s="19"/>
      <c r="AG119" s="20">
        <f>SUM(AD119:AF119)</f>
        <v>0</v>
      </c>
      <c r="AH119" s="20">
        <f>SUM(U119,Y119,AC119,AG119)</f>
        <v>16966000</v>
      </c>
      <c r="AI119" s="21">
        <f>IF(ISERROR(AH119/$J$117),0,AH119/$J$117)</f>
        <v>0.39130936181008835</v>
      </c>
      <c r="AJ119" s="22">
        <f>IF(ISERROR(AH119/$AH$140),"-",AH119/$AH$140)</f>
        <v>2.0105874029576941E-2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s="31" customFormat="1" ht="12.75" customHeight="1">
      <c r="A120" s="253" t="s">
        <v>69</v>
      </c>
      <c r="B120" s="244"/>
      <c r="C120" s="244"/>
      <c r="D120" s="244"/>
      <c r="E120" s="239"/>
      <c r="F120" s="239"/>
      <c r="G120" s="239"/>
      <c r="H120" s="239"/>
      <c r="I120" s="240"/>
      <c r="J120" s="27">
        <f>+J117</f>
        <v>43357000</v>
      </c>
      <c r="K120" s="27">
        <f>SUM(K118:K119)</f>
        <v>43357000</v>
      </c>
      <c r="L120" s="199"/>
      <c r="M120" s="27">
        <f>SUM(M118:M119)</f>
        <v>0</v>
      </c>
      <c r="N120" s="27">
        <f>SUM(N118:N119)</f>
        <v>0</v>
      </c>
      <c r="O120" s="27">
        <f>SUM(O118:O119)</f>
        <v>0</v>
      </c>
      <c r="P120" s="28"/>
      <c r="Q120" s="29"/>
      <c r="R120" s="27">
        <f t="shared" ref="R120:AH120" si="48">SUM(R118:R119)</f>
        <v>0</v>
      </c>
      <c r="S120" s="27">
        <f t="shared" si="48"/>
        <v>0</v>
      </c>
      <c r="T120" s="27">
        <f t="shared" si="48"/>
        <v>0</v>
      </c>
      <c r="U120" s="27">
        <f t="shared" si="48"/>
        <v>0</v>
      </c>
      <c r="V120" s="27">
        <f t="shared" si="48"/>
        <v>0</v>
      </c>
      <c r="W120" s="27">
        <f t="shared" si="48"/>
        <v>0</v>
      </c>
      <c r="X120" s="27">
        <f t="shared" si="48"/>
        <v>0</v>
      </c>
      <c r="Y120" s="27">
        <f t="shared" si="48"/>
        <v>0</v>
      </c>
      <c r="Z120" s="27">
        <f t="shared" si="48"/>
        <v>0</v>
      </c>
      <c r="AA120" s="27">
        <f t="shared" si="48"/>
        <v>0</v>
      </c>
      <c r="AB120" s="27">
        <f t="shared" si="48"/>
        <v>43357000</v>
      </c>
      <c r="AC120" s="27">
        <f t="shared" si="48"/>
        <v>43357000</v>
      </c>
      <c r="AD120" s="27">
        <f t="shared" si="48"/>
        <v>0</v>
      </c>
      <c r="AE120" s="27">
        <f t="shared" si="48"/>
        <v>0</v>
      </c>
      <c r="AF120" s="27">
        <f t="shared" si="48"/>
        <v>0</v>
      </c>
      <c r="AG120" s="27">
        <f t="shared" si="48"/>
        <v>0</v>
      </c>
      <c r="AH120" s="27">
        <f t="shared" si="48"/>
        <v>43357000</v>
      </c>
      <c r="AI120" s="30">
        <f>IF(ISERROR(AH120/J120),0,AH120/J120)</f>
        <v>1</v>
      </c>
      <c r="AJ120" s="30">
        <f>IF(ISERROR(AH120/$AH$140),0,AH120/$AH$140)</f>
        <v>5.1381019704135771E-2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>
      <c r="A121" s="254" t="s">
        <v>70</v>
      </c>
      <c r="B121" s="255"/>
      <c r="C121" s="255"/>
      <c r="D121" s="255"/>
      <c r="E121" s="260"/>
      <c r="F121" s="121"/>
      <c r="G121" s="111"/>
      <c r="H121" s="6"/>
      <c r="I121" s="6"/>
      <c r="J121" s="209">
        <v>158977000</v>
      </c>
      <c r="K121" s="8"/>
      <c r="L121" s="9"/>
      <c r="M121" s="10"/>
      <c r="N121" s="10"/>
      <c r="O121" s="10"/>
      <c r="P121" s="5"/>
      <c r="Q121" s="11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12"/>
      <c r="AJ121" s="12"/>
    </row>
    <row r="122" spans="1:106" ht="12.75" customHeight="1" outlineLevel="1">
      <c r="A122" s="14">
        <v>1</v>
      </c>
      <c r="B122" s="14"/>
      <c r="C122" s="154" t="s">
        <v>400</v>
      </c>
      <c r="D122" s="185">
        <v>44908</v>
      </c>
      <c r="E122" s="123" t="s">
        <v>401</v>
      </c>
      <c r="F122" s="56" t="s">
        <v>253</v>
      </c>
      <c r="G122" s="148" t="s">
        <v>254</v>
      </c>
      <c r="H122" s="118"/>
      <c r="I122" s="16"/>
      <c r="J122" s="210"/>
      <c r="K122" s="18">
        <v>9426000</v>
      </c>
      <c r="L122" s="17"/>
      <c r="M122" s="19"/>
      <c r="N122" s="19"/>
      <c r="O122" s="19"/>
      <c r="P122" s="17"/>
      <c r="Q122" s="17"/>
      <c r="R122" s="19"/>
      <c r="S122" s="19"/>
      <c r="T122" s="19"/>
      <c r="U122" s="20">
        <f>SUM(R122:T122)</f>
        <v>0</v>
      </c>
      <c r="V122" s="19"/>
      <c r="W122" s="19"/>
      <c r="X122" s="19"/>
      <c r="Y122" s="20">
        <f>SUM(V122:X122)</f>
        <v>0</v>
      </c>
      <c r="Z122" s="19"/>
      <c r="AA122" s="19"/>
      <c r="AB122" s="19">
        <v>9426000</v>
      </c>
      <c r="AC122" s="20">
        <f>SUM(Z122:AB122)</f>
        <v>9426000</v>
      </c>
      <c r="AD122" s="19"/>
      <c r="AE122" s="19"/>
      <c r="AF122" s="19"/>
      <c r="AG122" s="20">
        <f>SUM(AD122:AF122)</f>
        <v>0</v>
      </c>
      <c r="AH122" s="20">
        <f>SUM(U122,Y122,AC122,AG122)</f>
        <v>9426000</v>
      </c>
      <c r="AI122" s="21">
        <f>IF(ISERROR(AH122/J121),0,AH122/J121)</f>
        <v>5.9291595639620824E-2</v>
      </c>
      <c r="AJ122" s="22">
        <f>IF(ISERROR(AH122/$AH$140),"-",AH122/$AH$140)</f>
        <v>1.1170456713591433E-2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>
      <c r="A123" s="14">
        <v>2</v>
      </c>
      <c r="B123" s="14"/>
      <c r="C123" s="56"/>
      <c r="D123" s="24"/>
      <c r="E123" s="56"/>
      <c r="F123" s="147"/>
      <c r="G123" s="56"/>
      <c r="H123" s="119"/>
      <c r="I123" s="24"/>
      <c r="J123" s="211"/>
      <c r="K123" s="26"/>
      <c r="L123" s="25"/>
      <c r="M123" s="19"/>
      <c r="N123" s="19"/>
      <c r="O123" s="19"/>
      <c r="P123" s="25"/>
      <c r="Q123" s="25"/>
      <c r="R123" s="19"/>
      <c r="S123" s="19"/>
      <c r="T123" s="19"/>
      <c r="U123" s="20">
        <f>SUM(R123:T123)</f>
        <v>0</v>
      </c>
      <c r="V123" s="19"/>
      <c r="W123" s="19"/>
      <c r="X123" s="19"/>
      <c r="Y123" s="20">
        <f>SUM(V123:X123)</f>
        <v>0</v>
      </c>
      <c r="Z123" s="19"/>
      <c r="AA123" s="19"/>
      <c r="AB123" s="19"/>
      <c r="AC123" s="20">
        <f>SUM(Z123:AB123)</f>
        <v>0</v>
      </c>
      <c r="AD123" s="19"/>
      <c r="AE123" s="19"/>
      <c r="AF123" s="19"/>
      <c r="AG123" s="20">
        <f>SUM(AD123:AF123)</f>
        <v>0</v>
      </c>
      <c r="AH123" s="20">
        <f>SUM(U123,Y123,AC123,AG123)</f>
        <v>0</v>
      </c>
      <c r="AI123" s="21">
        <f>IF(ISERROR(AH123/J123),0,AH123/J123)</f>
        <v>0</v>
      </c>
      <c r="AJ123" s="22">
        <f>IF(ISERROR(AH123/$AH$140),"-",AH123/$AH$140)</f>
        <v>0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31" customFormat="1" ht="12.75" customHeight="1">
      <c r="A124" s="253" t="s">
        <v>71</v>
      </c>
      <c r="B124" s="244"/>
      <c r="C124" s="244"/>
      <c r="D124" s="244"/>
      <c r="E124" s="244"/>
      <c r="F124" s="244"/>
      <c r="G124" s="244"/>
      <c r="H124" s="239"/>
      <c r="I124" s="240"/>
      <c r="J124" s="27">
        <f>+J121</f>
        <v>158977000</v>
      </c>
      <c r="K124" s="27">
        <f>SUM(K122:K123)</f>
        <v>9426000</v>
      </c>
      <c r="L124" s="199"/>
      <c r="M124" s="27">
        <f>SUM(M122:M123)</f>
        <v>0</v>
      </c>
      <c r="N124" s="27">
        <f>SUM(N122:N123)</f>
        <v>0</v>
      </c>
      <c r="O124" s="27">
        <f>SUM(O122:O123)</f>
        <v>0</v>
      </c>
      <c r="P124" s="28"/>
      <c r="Q124" s="29"/>
      <c r="R124" s="27">
        <f t="shared" ref="R124:AH124" si="49">SUM(R122:R123)</f>
        <v>0</v>
      </c>
      <c r="S124" s="27">
        <f t="shared" si="49"/>
        <v>0</v>
      </c>
      <c r="T124" s="27">
        <f t="shared" si="49"/>
        <v>0</v>
      </c>
      <c r="U124" s="27">
        <f t="shared" si="49"/>
        <v>0</v>
      </c>
      <c r="V124" s="27">
        <f t="shared" si="49"/>
        <v>0</v>
      </c>
      <c r="W124" s="27">
        <f t="shared" si="49"/>
        <v>0</v>
      </c>
      <c r="X124" s="27">
        <f t="shared" si="49"/>
        <v>0</v>
      </c>
      <c r="Y124" s="27">
        <f t="shared" si="49"/>
        <v>0</v>
      </c>
      <c r="Z124" s="27">
        <f t="shared" si="49"/>
        <v>0</v>
      </c>
      <c r="AA124" s="27">
        <f t="shared" si="49"/>
        <v>0</v>
      </c>
      <c r="AB124" s="27">
        <f t="shared" si="49"/>
        <v>9426000</v>
      </c>
      <c r="AC124" s="27">
        <f t="shared" si="49"/>
        <v>9426000</v>
      </c>
      <c r="AD124" s="27">
        <f t="shared" si="49"/>
        <v>0</v>
      </c>
      <c r="AE124" s="27">
        <f t="shared" si="49"/>
        <v>0</v>
      </c>
      <c r="AF124" s="27">
        <f t="shared" si="49"/>
        <v>0</v>
      </c>
      <c r="AG124" s="27">
        <f t="shared" si="49"/>
        <v>0</v>
      </c>
      <c r="AH124" s="27">
        <f t="shared" si="49"/>
        <v>9426000</v>
      </c>
      <c r="AI124" s="30">
        <f>IF(ISERROR(AH124/J124),0,AH124/J124)</f>
        <v>5.9291595639620824E-2</v>
      </c>
      <c r="AJ124" s="30">
        <f>IF(ISERROR(AH124/$AH$140),0,AH124/$AH$140)</f>
        <v>1.1170456713591433E-2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>
      <c r="A125" s="254" t="s">
        <v>72</v>
      </c>
      <c r="B125" s="255"/>
      <c r="C125" s="255"/>
      <c r="D125" s="255"/>
      <c r="E125" s="260"/>
      <c r="F125" s="4"/>
      <c r="G125" s="5"/>
      <c r="H125" s="6"/>
      <c r="I125" s="6"/>
      <c r="J125" s="209">
        <v>49420000</v>
      </c>
      <c r="K125" s="8"/>
      <c r="L125" s="9"/>
      <c r="M125" s="10"/>
      <c r="N125" s="10"/>
      <c r="O125" s="10"/>
      <c r="P125" s="5"/>
      <c r="Q125" s="11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2"/>
      <c r="AJ125" s="12"/>
    </row>
    <row r="126" spans="1:106" ht="12.75" customHeight="1" outlineLevel="1">
      <c r="A126" s="14">
        <v>1</v>
      </c>
      <c r="B126" s="14"/>
      <c r="C126" s="56"/>
      <c r="D126" s="24"/>
      <c r="E126" s="56"/>
      <c r="F126" s="15"/>
      <c r="G126" s="17"/>
      <c r="H126" s="16"/>
      <c r="I126" s="16"/>
      <c r="J126" s="210"/>
      <c r="K126" s="18"/>
      <c r="L126" s="17"/>
      <c r="M126" s="19"/>
      <c r="N126" s="19"/>
      <c r="O126" s="19"/>
      <c r="P126" s="17"/>
      <c r="Q126" s="17"/>
      <c r="R126" s="19"/>
      <c r="S126" s="19"/>
      <c r="T126" s="19"/>
      <c r="U126" s="20">
        <f>SUM(R126:T126)</f>
        <v>0</v>
      </c>
      <c r="V126" s="19"/>
      <c r="W126" s="19"/>
      <c r="X126" s="19"/>
      <c r="Y126" s="20">
        <f>SUM(V126:X126)</f>
        <v>0</v>
      </c>
      <c r="Z126" s="19"/>
      <c r="AA126" s="19"/>
      <c r="AB126" s="19"/>
      <c r="AC126" s="20">
        <f>SUM(Z126:AB126)</f>
        <v>0</v>
      </c>
      <c r="AD126" s="19"/>
      <c r="AE126" s="19"/>
      <c r="AF126" s="19"/>
      <c r="AG126" s="20">
        <f>SUM(AD126:AF126)</f>
        <v>0</v>
      </c>
      <c r="AH126" s="20">
        <f>SUM(U126,Y126,AC126,AG126)</f>
        <v>0</v>
      </c>
      <c r="AI126" s="21">
        <f>IF(ISERROR(AH126/J126),0,AH126/J126)</f>
        <v>0</v>
      </c>
      <c r="AJ126" s="22">
        <f>IF(ISERROR(AH126/$AH$140),"-",AH126/$AH$140)</f>
        <v>0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>
      <c r="A127" s="14">
        <v>2</v>
      </c>
      <c r="B127" s="14"/>
      <c r="C127" s="56"/>
      <c r="D127" s="24"/>
      <c r="E127" s="56"/>
      <c r="F127" s="23"/>
      <c r="G127" s="25"/>
      <c r="H127" s="24"/>
      <c r="I127" s="24"/>
      <c r="J127" s="211"/>
      <c r="K127" s="26"/>
      <c r="L127" s="25"/>
      <c r="M127" s="19"/>
      <c r="N127" s="19"/>
      <c r="O127" s="19"/>
      <c r="P127" s="25"/>
      <c r="Q127" s="25"/>
      <c r="R127" s="19"/>
      <c r="S127" s="19"/>
      <c r="T127" s="19"/>
      <c r="U127" s="20">
        <f>SUM(R127:T127)</f>
        <v>0</v>
      </c>
      <c r="V127" s="19"/>
      <c r="W127" s="19"/>
      <c r="X127" s="19"/>
      <c r="Y127" s="20">
        <f>SUM(V127:X127)</f>
        <v>0</v>
      </c>
      <c r="Z127" s="19"/>
      <c r="AA127" s="19"/>
      <c r="AB127" s="19"/>
      <c r="AC127" s="20">
        <f>SUM(Z127:AB127)</f>
        <v>0</v>
      </c>
      <c r="AD127" s="19"/>
      <c r="AE127" s="19"/>
      <c r="AF127" s="19"/>
      <c r="AG127" s="20">
        <f>SUM(AD127:AF127)</f>
        <v>0</v>
      </c>
      <c r="AH127" s="20">
        <f>SUM(U127,Y127,AC127,AG127)</f>
        <v>0</v>
      </c>
      <c r="AI127" s="21">
        <f>IF(ISERROR(AH127/J127),0,AH127/J127)</f>
        <v>0</v>
      </c>
      <c r="AJ127" s="22">
        <f>IF(ISERROR(AH127/$AH$140),"-",AH127/$AH$140)</f>
        <v>0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s="31" customFormat="1" ht="12.75" customHeight="1">
      <c r="A128" s="253" t="s">
        <v>73</v>
      </c>
      <c r="B128" s="244"/>
      <c r="C128" s="244"/>
      <c r="D128" s="244"/>
      <c r="E128" s="244"/>
      <c r="F128" s="239"/>
      <c r="G128" s="239"/>
      <c r="H128" s="239"/>
      <c r="I128" s="240"/>
      <c r="J128" s="27">
        <f>+J125</f>
        <v>49420000</v>
      </c>
      <c r="K128" s="27">
        <f>SUM(K126:K127)</f>
        <v>0</v>
      </c>
      <c r="L128" s="199"/>
      <c r="M128" s="27">
        <f>SUM(M126:M127)</f>
        <v>0</v>
      </c>
      <c r="N128" s="27">
        <f>SUM(N126:N127)</f>
        <v>0</v>
      </c>
      <c r="O128" s="27">
        <f>SUM(O126:O127)</f>
        <v>0</v>
      </c>
      <c r="P128" s="28"/>
      <c r="Q128" s="29"/>
      <c r="R128" s="27">
        <f t="shared" ref="R128:AH128" si="50">SUM(R126:R127)</f>
        <v>0</v>
      </c>
      <c r="S128" s="27">
        <f t="shared" si="50"/>
        <v>0</v>
      </c>
      <c r="T128" s="27">
        <f t="shared" si="50"/>
        <v>0</v>
      </c>
      <c r="U128" s="27">
        <f t="shared" si="50"/>
        <v>0</v>
      </c>
      <c r="V128" s="27">
        <f t="shared" si="50"/>
        <v>0</v>
      </c>
      <c r="W128" s="27">
        <f t="shared" si="50"/>
        <v>0</v>
      </c>
      <c r="X128" s="27">
        <f t="shared" si="50"/>
        <v>0</v>
      </c>
      <c r="Y128" s="27">
        <f t="shared" si="50"/>
        <v>0</v>
      </c>
      <c r="Z128" s="27">
        <f t="shared" si="50"/>
        <v>0</v>
      </c>
      <c r="AA128" s="27">
        <f t="shared" si="50"/>
        <v>0</v>
      </c>
      <c r="AB128" s="27">
        <f t="shared" si="50"/>
        <v>0</v>
      </c>
      <c r="AC128" s="27">
        <f t="shared" si="50"/>
        <v>0</v>
      </c>
      <c r="AD128" s="27">
        <f t="shared" si="50"/>
        <v>0</v>
      </c>
      <c r="AE128" s="27">
        <f t="shared" si="50"/>
        <v>0</v>
      </c>
      <c r="AF128" s="27">
        <f t="shared" si="50"/>
        <v>0</v>
      </c>
      <c r="AG128" s="27">
        <f t="shared" si="50"/>
        <v>0</v>
      </c>
      <c r="AH128" s="27">
        <f t="shared" si="50"/>
        <v>0</v>
      </c>
      <c r="AI128" s="30">
        <f>IF(ISERROR(AH128/J128),0,AH128/J128)</f>
        <v>0</v>
      </c>
      <c r="AJ128" s="30">
        <f>IF(ISERROR(AH128/$AH$140),0,AH128/$AH$140)</f>
        <v>0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>
      <c r="A129" s="235" t="s">
        <v>74</v>
      </c>
      <c r="B129" s="236"/>
      <c r="C129" s="255"/>
      <c r="D129" s="236"/>
      <c r="E129" s="237"/>
      <c r="F129" s="4"/>
      <c r="G129" s="5"/>
      <c r="H129" s="6"/>
      <c r="I129" s="6"/>
      <c r="J129" s="209">
        <v>1224878000</v>
      </c>
      <c r="K129" s="8"/>
      <c r="L129" s="9"/>
      <c r="M129" s="10"/>
      <c r="N129" s="10"/>
      <c r="O129" s="10"/>
      <c r="P129" s="5"/>
      <c r="Q129" s="11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2"/>
      <c r="AJ129" s="12"/>
    </row>
    <row r="130" spans="1:106" ht="12.75" customHeight="1" outlineLevel="1">
      <c r="A130" s="13">
        <v>1</v>
      </c>
      <c r="B130" s="13"/>
      <c r="C130" s="56"/>
      <c r="D130" s="118"/>
      <c r="E130" s="17"/>
      <c r="F130" s="17"/>
      <c r="G130" s="17"/>
      <c r="H130" s="16"/>
      <c r="I130" s="16"/>
      <c r="J130" s="210"/>
      <c r="K130" s="18"/>
      <c r="L130" s="17"/>
      <c r="M130" s="19"/>
      <c r="N130" s="19"/>
      <c r="O130" s="19"/>
      <c r="P130" s="17"/>
      <c r="Q130" s="17"/>
      <c r="R130" s="19"/>
      <c r="S130" s="19"/>
      <c r="T130" s="19"/>
      <c r="U130" s="20">
        <f>SUM(R130:T130)</f>
        <v>0</v>
      </c>
      <c r="V130" s="19"/>
      <c r="W130" s="19"/>
      <c r="X130" s="19"/>
      <c r="Y130" s="20">
        <f>SUM(V130:X130)</f>
        <v>0</v>
      </c>
      <c r="Z130" s="19"/>
      <c r="AA130" s="19"/>
      <c r="AB130" s="19"/>
      <c r="AC130" s="20">
        <f>SUM(Z130:AB130)</f>
        <v>0</v>
      </c>
      <c r="AD130" s="19"/>
      <c r="AE130" s="19"/>
      <c r="AF130" s="19"/>
      <c r="AG130" s="20">
        <f>SUM(AD130:AF130)</f>
        <v>0</v>
      </c>
      <c r="AH130" s="20">
        <f>SUM(U130,Y130,AC130,AG130)</f>
        <v>0</v>
      </c>
      <c r="AI130" s="21">
        <f>IF(ISERROR(AH130/J130),0,AH130/J130)</f>
        <v>0</v>
      </c>
      <c r="AJ130" s="22">
        <f>IF(ISERROR(AH130/$AH$140),"-",AH130/$AH$140)</f>
        <v>0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>
      <c r="A131" s="13">
        <v>2</v>
      </c>
      <c r="B131" s="13"/>
      <c r="C131" s="56"/>
      <c r="D131" s="119"/>
      <c r="E131" s="25"/>
      <c r="F131" s="25"/>
      <c r="G131" s="25"/>
      <c r="H131" s="24"/>
      <c r="I131" s="24"/>
      <c r="J131" s="211"/>
      <c r="K131" s="26"/>
      <c r="L131" s="25"/>
      <c r="M131" s="19"/>
      <c r="N131" s="19"/>
      <c r="O131" s="19"/>
      <c r="P131" s="25"/>
      <c r="Q131" s="25"/>
      <c r="R131" s="19"/>
      <c r="S131" s="19"/>
      <c r="T131" s="19"/>
      <c r="U131" s="20">
        <f>SUM(R131:T131)</f>
        <v>0</v>
      </c>
      <c r="V131" s="19"/>
      <c r="W131" s="19"/>
      <c r="X131" s="19"/>
      <c r="Y131" s="20">
        <f>SUM(V131:X131)</f>
        <v>0</v>
      </c>
      <c r="Z131" s="19"/>
      <c r="AA131" s="19"/>
      <c r="AB131" s="19"/>
      <c r="AC131" s="20">
        <f>SUM(Z131:AB131)</f>
        <v>0</v>
      </c>
      <c r="AD131" s="19"/>
      <c r="AE131" s="19"/>
      <c r="AF131" s="19"/>
      <c r="AG131" s="20">
        <f>SUM(AD131:AF131)</f>
        <v>0</v>
      </c>
      <c r="AH131" s="20">
        <f>SUM(U131,Y131,AC131,AG131)</f>
        <v>0</v>
      </c>
      <c r="AI131" s="21">
        <f>IF(ISERROR(AH131/J131),0,AH131/J131)</f>
        <v>0</v>
      </c>
      <c r="AJ131" s="22">
        <f>IF(ISERROR(AH131/$AH$140),"-",AH131/$AH$140)</f>
        <v>0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s="31" customFormat="1" ht="12.75" customHeight="1">
      <c r="A132" s="238" t="s">
        <v>75</v>
      </c>
      <c r="B132" s="239"/>
      <c r="C132" s="244"/>
      <c r="D132" s="239"/>
      <c r="E132" s="239"/>
      <c r="F132" s="239"/>
      <c r="G132" s="239"/>
      <c r="H132" s="239"/>
      <c r="I132" s="240"/>
      <c r="J132" s="27">
        <f>+J129</f>
        <v>1224878000</v>
      </c>
      <c r="K132" s="27">
        <f>SUM(K130:K131)</f>
        <v>0</v>
      </c>
      <c r="L132" s="199"/>
      <c r="M132" s="27">
        <f>SUM(M130:M131)</f>
        <v>0</v>
      </c>
      <c r="N132" s="27">
        <f>SUM(N130:N131)</f>
        <v>0</v>
      </c>
      <c r="O132" s="27">
        <f>SUM(O130:O131)</f>
        <v>0</v>
      </c>
      <c r="P132" s="28"/>
      <c r="Q132" s="29"/>
      <c r="R132" s="27">
        <f t="shared" ref="R132:AH132" si="51">SUM(R130:R131)</f>
        <v>0</v>
      </c>
      <c r="S132" s="27">
        <f t="shared" si="51"/>
        <v>0</v>
      </c>
      <c r="T132" s="27">
        <f t="shared" si="51"/>
        <v>0</v>
      </c>
      <c r="U132" s="27">
        <f t="shared" si="51"/>
        <v>0</v>
      </c>
      <c r="V132" s="27">
        <f t="shared" si="51"/>
        <v>0</v>
      </c>
      <c r="W132" s="27">
        <f t="shared" si="51"/>
        <v>0</v>
      </c>
      <c r="X132" s="27">
        <f t="shared" si="51"/>
        <v>0</v>
      </c>
      <c r="Y132" s="27">
        <f t="shared" si="51"/>
        <v>0</v>
      </c>
      <c r="Z132" s="27">
        <f t="shared" si="51"/>
        <v>0</v>
      </c>
      <c r="AA132" s="27">
        <f t="shared" si="51"/>
        <v>0</v>
      </c>
      <c r="AB132" s="27">
        <f t="shared" si="51"/>
        <v>0</v>
      </c>
      <c r="AC132" s="27">
        <f t="shared" si="51"/>
        <v>0</v>
      </c>
      <c r="AD132" s="27">
        <f t="shared" si="51"/>
        <v>0</v>
      </c>
      <c r="AE132" s="27">
        <f t="shared" si="51"/>
        <v>0</v>
      </c>
      <c r="AF132" s="27">
        <f t="shared" si="51"/>
        <v>0</v>
      </c>
      <c r="AG132" s="27">
        <f t="shared" si="51"/>
        <v>0</v>
      </c>
      <c r="AH132" s="27">
        <f t="shared" si="51"/>
        <v>0</v>
      </c>
      <c r="AI132" s="30">
        <f>IF(ISERROR(AH132/J132),0,AH132/J132)</f>
        <v>0</v>
      </c>
      <c r="AJ132" s="30">
        <f>IF(ISERROR(AH132/$AH$140),0,AH132/$AH$140)</f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>
      <c r="A133" s="254" t="s">
        <v>239</v>
      </c>
      <c r="B133" s="255"/>
      <c r="C133" s="255"/>
      <c r="D133" s="255"/>
      <c r="E133" s="260"/>
      <c r="F133" s="4"/>
      <c r="G133" s="5"/>
      <c r="H133" s="6"/>
      <c r="I133" s="6"/>
      <c r="J133" s="209">
        <v>230317000</v>
      </c>
      <c r="K133" s="8"/>
      <c r="L133" s="9"/>
      <c r="M133" s="10"/>
      <c r="N133" s="10"/>
      <c r="O133" s="10"/>
      <c r="P133" s="5"/>
      <c r="Q133" s="11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12"/>
      <c r="AJ133" s="12"/>
    </row>
    <row r="134" spans="1:106" ht="12.75" customHeight="1" outlineLevel="1">
      <c r="A134" s="14">
        <v>1</v>
      </c>
      <c r="B134" s="14"/>
      <c r="C134" s="116"/>
      <c r="D134" s="24"/>
      <c r="E134" s="56"/>
      <c r="F134" s="56"/>
      <c r="G134" s="117"/>
      <c r="H134" s="16"/>
      <c r="I134" s="16"/>
      <c r="J134" s="210"/>
      <c r="K134" s="133"/>
      <c r="L134" s="17"/>
      <c r="M134" s="19"/>
      <c r="N134" s="19"/>
      <c r="O134" s="19"/>
      <c r="P134" s="17"/>
      <c r="Q134" s="17"/>
      <c r="R134" s="19"/>
      <c r="S134" s="19"/>
      <c r="T134" s="19"/>
      <c r="U134" s="20"/>
      <c r="V134" s="19"/>
      <c r="W134" s="19"/>
      <c r="X134" s="19"/>
      <c r="Y134" s="20"/>
      <c r="Z134" s="19"/>
      <c r="AA134" s="19"/>
      <c r="AB134" s="19"/>
      <c r="AC134" s="20"/>
      <c r="AD134" s="19"/>
      <c r="AE134" s="19"/>
      <c r="AF134" s="19"/>
      <c r="AG134" s="20"/>
      <c r="AH134" s="20"/>
      <c r="AI134" s="21"/>
      <c r="AJ134" s="22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>
      <c r="A135" s="14">
        <v>2</v>
      </c>
      <c r="B135" s="14"/>
      <c r="C135" s="116"/>
      <c r="D135" s="24"/>
      <c r="E135" s="56"/>
      <c r="F135" s="56"/>
      <c r="G135" s="117"/>
      <c r="H135" s="24"/>
      <c r="I135" s="24"/>
      <c r="J135" s="211"/>
      <c r="K135" s="134"/>
      <c r="L135" s="25"/>
      <c r="M135" s="19"/>
      <c r="N135" s="19"/>
      <c r="O135" s="19"/>
      <c r="P135" s="25"/>
      <c r="Q135" s="25"/>
      <c r="R135" s="19"/>
      <c r="S135" s="19"/>
      <c r="T135" s="19"/>
      <c r="U135" s="20"/>
      <c r="V135" s="19"/>
      <c r="W135" s="19"/>
      <c r="X135" s="19"/>
      <c r="Y135" s="20"/>
      <c r="Z135" s="19"/>
      <c r="AA135" s="19"/>
      <c r="AB135" s="19"/>
      <c r="AC135" s="20"/>
      <c r="AD135" s="19"/>
      <c r="AE135" s="19"/>
      <c r="AF135" s="19"/>
      <c r="AG135" s="20"/>
      <c r="AH135" s="20"/>
      <c r="AI135" s="21"/>
      <c r="AJ135" s="22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s="31" customFormat="1" ht="12.75" customHeight="1">
      <c r="A136" s="253" t="s">
        <v>240</v>
      </c>
      <c r="B136" s="244"/>
      <c r="C136" s="244"/>
      <c r="D136" s="244"/>
      <c r="E136" s="244"/>
      <c r="F136" s="239"/>
      <c r="G136" s="239"/>
      <c r="H136" s="239"/>
      <c r="I136" s="240"/>
      <c r="J136" s="27">
        <f>+J133</f>
        <v>230317000</v>
      </c>
      <c r="K136" s="27">
        <f>SUM(K134:K135)</f>
        <v>0</v>
      </c>
      <c r="L136" s="199"/>
      <c r="M136" s="27">
        <f>SUM(M134:M135)</f>
        <v>0</v>
      </c>
      <c r="N136" s="27">
        <f>SUM(N134:N135)</f>
        <v>0</v>
      </c>
      <c r="O136" s="27">
        <f>SUM(O134:O135)</f>
        <v>0</v>
      </c>
      <c r="P136" s="28"/>
      <c r="Q136" s="29"/>
      <c r="R136" s="27">
        <f t="shared" ref="R136:AH136" si="52">SUM(R134:R135)</f>
        <v>0</v>
      </c>
      <c r="S136" s="27">
        <f t="shared" si="52"/>
        <v>0</v>
      </c>
      <c r="T136" s="27">
        <f t="shared" si="52"/>
        <v>0</v>
      </c>
      <c r="U136" s="27">
        <f t="shared" si="52"/>
        <v>0</v>
      </c>
      <c r="V136" s="27">
        <f t="shared" si="52"/>
        <v>0</v>
      </c>
      <c r="W136" s="27">
        <f t="shared" si="52"/>
        <v>0</v>
      </c>
      <c r="X136" s="27">
        <f t="shared" si="52"/>
        <v>0</v>
      </c>
      <c r="Y136" s="27">
        <f t="shared" si="52"/>
        <v>0</v>
      </c>
      <c r="Z136" s="27">
        <f t="shared" si="52"/>
        <v>0</v>
      </c>
      <c r="AA136" s="27">
        <f t="shared" si="52"/>
        <v>0</v>
      </c>
      <c r="AB136" s="27">
        <f t="shared" si="52"/>
        <v>0</v>
      </c>
      <c r="AC136" s="27">
        <f t="shared" si="52"/>
        <v>0</v>
      </c>
      <c r="AD136" s="27">
        <f t="shared" si="52"/>
        <v>0</v>
      </c>
      <c r="AE136" s="27">
        <f t="shared" si="52"/>
        <v>0</v>
      </c>
      <c r="AF136" s="27">
        <f t="shared" si="52"/>
        <v>0</v>
      </c>
      <c r="AG136" s="27">
        <f t="shared" si="52"/>
        <v>0</v>
      </c>
      <c r="AH136" s="27">
        <f t="shared" si="52"/>
        <v>0</v>
      </c>
      <c r="AI136" s="30">
        <f>IF(ISERROR(AH136/J136),0,AH136/J136)</f>
        <v>0</v>
      </c>
      <c r="AJ136" s="30">
        <f>IF(ISERROR(AH136/$AH$143),0,AH136/$AH$143)</f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>
      <c r="A137" s="235" t="s">
        <v>76</v>
      </c>
      <c r="B137" s="236"/>
      <c r="C137" s="236"/>
      <c r="D137" s="236"/>
      <c r="E137" s="237"/>
      <c r="F137" s="4"/>
      <c r="G137" s="5"/>
      <c r="H137" s="6"/>
      <c r="I137" s="6"/>
      <c r="J137" s="209">
        <v>5351784000</v>
      </c>
      <c r="K137" s="8"/>
      <c r="L137" s="9"/>
      <c r="M137" s="10"/>
      <c r="N137" s="10"/>
      <c r="O137" s="10"/>
      <c r="P137" s="5"/>
      <c r="Q137" s="11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12"/>
      <c r="AJ137" s="12"/>
    </row>
    <row r="138" spans="1:106" ht="15.75" customHeight="1" outlineLevel="1">
      <c r="A138" s="14">
        <v>1</v>
      </c>
      <c r="B138" s="14"/>
      <c r="C138" s="43" t="s">
        <v>402</v>
      </c>
      <c r="D138" s="44">
        <v>44998</v>
      </c>
      <c r="E138" s="60" t="s">
        <v>403</v>
      </c>
      <c r="F138" s="94" t="s">
        <v>404</v>
      </c>
      <c r="G138" s="93" t="s">
        <v>254</v>
      </c>
      <c r="H138" s="46"/>
      <c r="I138" s="48"/>
      <c r="J138" s="210"/>
      <c r="K138" s="63">
        <v>691227000</v>
      </c>
      <c r="L138" s="52"/>
      <c r="M138" s="40"/>
      <c r="N138" s="64"/>
      <c r="O138" s="40"/>
      <c r="P138" s="65"/>
      <c r="Q138" s="65"/>
      <c r="R138" s="19"/>
      <c r="S138" s="19"/>
      <c r="T138" s="19">
        <v>390243000</v>
      </c>
      <c r="U138" s="20">
        <f>SUM(R138:T138)</f>
        <v>390243000</v>
      </c>
      <c r="V138" s="19"/>
      <c r="W138" s="19"/>
      <c r="X138" s="19"/>
      <c r="Y138" s="20">
        <f>SUM(V138:X138)</f>
        <v>0</v>
      </c>
      <c r="Z138" s="19"/>
      <c r="AA138" s="19"/>
      <c r="AB138" s="19"/>
      <c r="AC138" s="20">
        <f>SUM(Z138:AB138)</f>
        <v>0</v>
      </c>
      <c r="AD138" s="19"/>
      <c r="AE138" s="19">
        <v>0</v>
      </c>
      <c r="AF138" s="19">
        <v>0</v>
      </c>
      <c r="AG138" s="20">
        <f>SUM(AD138:AF138)</f>
        <v>0</v>
      </c>
      <c r="AH138" s="20">
        <f>SUM(U138,Y138,AC138,AG138)</f>
        <v>390243000</v>
      </c>
      <c r="AI138" s="21">
        <f>IF(ISERROR(AH138/J137),0,AH138/J137)</f>
        <v>7.2918301635492011E-2</v>
      </c>
      <c r="AJ138" s="22">
        <f>IF(ISERROR(AH138/$AH$140),"-",AH138/$AH$140)</f>
        <v>0.46246472939550837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s="31" customFormat="1" ht="12.75" customHeight="1">
      <c r="A139" s="235" t="s">
        <v>79</v>
      </c>
      <c r="B139" s="236"/>
      <c r="C139" s="236"/>
      <c r="D139" s="236"/>
      <c r="E139" s="237"/>
      <c r="F139" s="235"/>
      <c r="G139" s="236"/>
      <c r="H139" s="236"/>
      <c r="I139" s="236"/>
      <c r="J139" s="66">
        <f>J137</f>
        <v>5351784000</v>
      </c>
      <c r="K139" s="66">
        <f>SUM(K138:K138)</f>
        <v>691227000</v>
      </c>
      <c r="L139" s="67"/>
      <c r="M139" s="66">
        <f>SUM(M138:M138)</f>
        <v>0</v>
      </c>
      <c r="N139" s="66">
        <f>SUM(N138:N138)</f>
        <v>0</v>
      </c>
      <c r="O139" s="66">
        <f>SUM(O138:O138)</f>
        <v>0</v>
      </c>
      <c r="P139" s="68"/>
      <c r="Q139" s="201"/>
      <c r="R139" s="66">
        <f t="shared" ref="R139:AH139" si="53">SUM(R138:R138)</f>
        <v>0</v>
      </c>
      <c r="S139" s="66">
        <f t="shared" si="53"/>
        <v>0</v>
      </c>
      <c r="T139" s="66">
        <f t="shared" si="53"/>
        <v>390243000</v>
      </c>
      <c r="U139" s="66">
        <f t="shared" si="53"/>
        <v>390243000</v>
      </c>
      <c r="V139" s="66">
        <f t="shared" si="53"/>
        <v>0</v>
      </c>
      <c r="W139" s="66">
        <f t="shared" si="53"/>
        <v>0</v>
      </c>
      <c r="X139" s="66">
        <f t="shared" si="53"/>
        <v>0</v>
      </c>
      <c r="Y139" s="66">
        <f t="shared" si="53"/>
        <v>0</v>
      </c>
      <c r="Z139" s="66">
        <f t="shared" si="53"/>
        <v>0</v>
      </c>
      <c r="AA139" s="66">
        <f t="shared" si="53"/>
        <v>0</v>
      </c>
      <c r="AB139" s="66">
        <f t="shared" si="53"/>
        <v>0</v>
      </c>
      <c r="AC139" s="66">
        <f t="shared" si="53"/>
        <v>0</v>
      </c>
      <c r="AD139" s="66">
        <f t="shared" si="53"/>
        <v>0</v>
      </c>
      <c r="AE139" s="66">
        <f t="shared" si="53"/>
        <v>0</v>
      </c>
      <c r="AF139" s="66">
        <f t="shared" si="53"/>
        <v>0</v>
      </c>
      <c r="AG139" s="66">
        <f t="shared" si="53"/>
        <v>0</v>
      </c>
      <c r="AH139" s="66">
        <f t="shared" si="53"/>
        <v>390243000</v>
      </c>
      <c r="AI139" s="69">
        <f>IF(ISERROR(AH139/J139),0,AH139/J139)</f>
        <v>7.2918301635492011E-2</v>
      </c>
      <c r="AJ139" s="69">
        <f>IF(ISERROR(AH139/$AH$140),0,AH139/$AH$140)</f>
        <v>0.46246472939550837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s="70" customFormat="1" ht="15" customHeight="1">
      <c r="A140" s="232" t="str">
        <f>"TOTAL ASIG."&amp;" "&amp;$A$5</f>
        <v>TOTAL ASIG. 24-03-340 "Programa de Apoyo Integral al Adulto Mayor Chile Solidario"</v>
      </c>
      <c r="B140" s="233"/>
      <c r="C140" s="233"/>
      <c r="D140" s="233"/>
      <c r="E140" s="233"/>
      <c r="F140" s="233"/>
      <c r="G140" s="233"/>
      <c r="H140" s="233"/>
      <c r="I140" s="234"/>
      <c r="J140" s="27">
        <f>SUM(J12,J16,J20,J24,J28,J45,J77,J81,J104,J108,J116,J120,J124,J128,J132,J136,J139)</f>
        <v>10089102000</v>
      </c>
      <c r="K140" s="27">
        <f>+K12+K16+K20+K24+K28+K45+K77+K81+K104+K108+K116+K120+K132+K124+K128+K136+K139</f>
        <v>1739361000</v>
      </c>
      <c r="L140" s="199"/>
      <c r="M140" s="27">
        <f>+M12+M16+M20+M24+M28+M45+M77+M81+M104+M108+M116+M120+M132+M124+M128+M139</f>
        <v>0</v>
      </c>
      <c r="N140" s="27">
        <f>+N12+N16+N20+N24+N28+N45+N77+N81+N104+N108+N116+N120+N132+N124+N128+N139</f>
        <v>0</v>
      </c>
      <c r="O140" s="27">
        <f>+O12+O16+O20+O24+O28+O45+O77+O81+O104+O108+O116+O120+O132+O124+O128+O139</f>
        <v>0</v>
      </c>
      <c r="P140" s="28"/>
      <c r="Q140" s="29"/>
      <c r="R140" s="27">
        <f>+R12+R16+R20+R24+R28+R45+R77+R81+R104+R108+R116+R120+R132+R124+R128+R139</f>
        <v>0</v>
      </c>
      <c r="S140" s="27">
        <f>+S12+S16+S20+S24+S28+S45+S77+S81+S104+S108+S116+S120+S132+S124+S128+S139</f>
        <v>0</v>
      </c>
      <c r="T140" s="27">
        <f>+T12+T16+T20+T24+T28+T45+T77+T81+T104+T108+T116+T120+T132+T124+T128+T139</f>
        <v>390243000</v>
      </c>
      <c r="U140" s="27">
        <f>+U12+U16+U20+U24+U28+U45+U77+U81+U104+U108+U116+U120+U132+U124+U128+U136+U139</f>
        <v>390243000</v>
      </c>
      <c r="V140" s="27">
        <f>+V12+V16+V20+V24+V28+V45+V77+V81+V104+V108+V116+V120+V132+V124+V128+V139</f>
        <v>0</v>
      </c>
      <c r="W140" s="27">
        <f>+W12+W16+W20+W24+W28+W45+W77+W81+W104+W108+W116+W120+W132+W124+W128+W139</f>
        <v>0</v>
      </c>
      <c r="X140" s="27">
        <f>+X12+X16+X20+X24+X28+X45+X77+X81+X104+X108+X116+X120+X132+X124+X128+X139</f>
        <v>0</v>
      </c>
      <c r="Y140" s="27">
        <f>+Y12+Y16+Y20+Y24+Y28+Y45+Y77+Y81+Y104+Y108+Y116+Y120+Y132+Y124+Y128+Y139</f>
        <v>0</v>
      </c>
      <c r="Z140" s="27">
        <f>+Z12+Z16+Z20+Z24+Z28+Z45+Z77+Z81+Z104+Z108+Z116+Z120+Z132+Z124+Z128+Z139</f>
        <v>0</v>
      </c>
      <c r="AA140" s="27">
        <f>+AA12+AA16+AA20+AA24+AA28+AA45+AA77+AA81+AA104+AA108+AA116+AA120+AA132+AA124+AA128+AA139</f>
        <v>0</v>
      </c>
      <c r="AB140" s="27">
        <f>+AB12+AB16+AB20+AB24+AB28+AB45+AB77+AB81+AB104+AB108+AB116+AB120+AB132+AB124+AB128+AB136+AB139</f>
        <v>453590000</v>
      </c>
      <c r="AC140" s="27">
        <f>+AC12+AC16+AC20+AC24+AC28+AC45+AC77+AC81+AC104+AC108+AC116+AC120+AC132+AC124+AC128+AC136+AC139</f>
        <v>453590000</v>
      </c>
      <c r="AD140" s="27">
        <f>+AD12+AD16+AD20+AD24+AD28+AD45+AD77+AD81+AD104+AD108+AD116+AD120+AD132+AD124+AD128+AD139</f>
        <v>0</v>
      </c>
      <c r="AE140" s="27">
        <f>+AE12+AE16+AE20+AE24+AE28+AE45+AE77+AE81+AE104+AE108+AE116+AE120+AE132+AE124+AE128+AE139</f>
        <v>0</v>
      </c>
      <c r="AF140" s="27">
        <f>+AF12+AF16+AF20+AF24+AF28+AF45+AF77+AF81+AF104+AF108+AF116+AF120+AF132+AF124+AF128+AF139</f>
        <v>0</v>
      </c>
      <c r="AG140" s="27">
        <f>+AG12+AG16+AG20+AG24+AG28+AG45+AG77+AG81+AG104+AG108+AG116+AG120+AG132+AG124+AG128+AG139</f>
        <v>0</v>
      </c>
      <c r="AH140" s="27">
        <f>+AH12+AH16+AH20+AH24+AH28+AH45+AH77+AH81+AH104+AH108+AH116+AH120+AH132+AH124+AH128+AH136+AH139</f>
        <v>843833000</v>
      </c>
      <c r="AI140" s="30">
        <f>IF(ISERROR(AH140/J140),0,AH140/J140)</f>
        <v>8.3638068085742423E-2</v>
      </c>
      <c r="AJ140" s="30">
        <f>IF(ISERROR(AH140/$AH$140),0,AH140/$AH$140)</f>
        <v>1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>
      <c r="J141" s="72"/>
      <c r="R141" s="72"/>
      <c r="S141" s="72"/>
      <c r="T141" s="72"/>
      <c r="V141" s="72"/>
      <c r="W141" s="72"/>
      <c r="X141" s="72"/>
      <c r="Z141" s="72"/>
      <c r="AA141" s="72"/>
      <c r="AB141" s="72"/>
      <c r="AD141" s="72"/>
      <c r="AE141" s="72"/>
      <c r="AF141" s="72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>
      <c r="J142" s="72"/>
      <c r="R142" s="72"/>
      <c r="S142" s="72"/>
      <c r="T142" s="72"/>
      <c r="V142" s="72"/>
      <c r="W142" s="72"/>
      <c r="X142" s="72"/>
      <c r="Z142" s="72"/>
      <c r="AA142" s="72"/>
      <c r="AB142" s="72"/>
      <c r="AD142" s="72"/>
      <c r="AE142" s="72"/>
      <c r="AF142" s="72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>
      <c r="J143" s="72"/>
      <c r="R143" s="72"/>
      <c r="S143" s="72"/>
      <c r="T143" s="72"/>
      <c r="V143" s="72"/>
      <c r="W143" s="72"/>
      <c r="X143" s="72"/>
      <c r="Z143" s="72"/>
      <c r="AA143" s="72"/>
      <c r="AB143" s="72"/>
      <c r="AD143" s="72"/>
      <c r="AE143" s="72"/>
      <c r="AF143" s="72"/>
    </row>
    <row r="144" spans="1:106">
      <c r="J144" s="72"/>
      <c r="R144" s="72"/>
      <c r="S144" s="72"/>
      <c r="T144" s="72"/>
      <c r="V144" s="72"/>
      <c r="W144" s="72"/>
      <c r="X144" s="72"/>
      <c r="Z144" s="72"/>
      <c r="AA144" s="72"/>
      <c r="AB144" s="72"/>
      <c r="AD144" s="72"/>
      <c r="AE144" s="72"/>
      <c r="AF144" s="72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32">
      <c r="J145" s="72"/>
      <c r="R145" s="72"/>
      <c r="S145" s="72"/>
      <c r="T145" s="72"/>
      <c r="V145" s="72"/>
      <c r="W145" s="72"/>
      <c r="X145" s="72"/>
      <c r="Z145" s="72"/>
      <c r="AA145" s="72"/>
      <c r="AB145" s="72"/>
      <c r="AD145" s="72"/>
      <c r="AE145" s="72"/>
      <c r="AF145" s="72"/>
    </row>
    <row r="146" spans="1:32">
      <c r="J146" s="72"/>
      <c r="R146" s="72"/>
      <c r="S146" s="72"/>
      <c r="T146" s="72"/>
      <c r="V146" s="72"/>
      <c r="W146" s="72"/>
      <c r="X146" s="72"/>
      <c r="Z146" s="72"/>
      <c r="AA146" s="72"/>
      <c r="AB146" s="72"/>
      <c r="AD146" s="72"/>
      <c r="AE146" s="72"/>
      <c r="AF146" s="72"/>
    </row>
    <row r="147" spans="1:32">
      <c r="J147" s="72"/>
      <c r="R147" s="72"/>
      <c r="S147" s="72"/>
      <c r="T147" s="72"/>
      <c r="V147" s="72"/>
      <c r="W147" s="72"/>
      <c r="X147" s="72"/>
      <c r="Z147" s="72"/>
      <c r="AA147" s="72"/>
      <c r="AB147" s="72"/>
      <c r="AD147" s="72"/>
      <c r="AE147" s="72"/>
      <c r="AF147" s="72"/>
    </row>
    <row r="148" spans="1:32">
      <c r="J148" s="72"/>
      <c r="R148" s="72"/>
      <c r="S148" s="72"/>
      <c r="T148" s="72"/>
      <c r="V148" s="72"/>
      <c r="W148" s="72"/>
      <c r="X148" s="72"/>
      <c r="Z148" s="72"/>
      <c r="AA148" s="72"/>
      <c r="AB148" s="72"/>
      <c r="AD148" s="72"/>
      <c r="AE148" s="72"/>
      <c r="AF148" s="72"/>
    </row>
    <row r="149" spans="1:32">
      <c r="A149" s="2"/>
      <c r="J149" s="72"/>
      <c r="R149" s="72"/>
      <c r="S149" s="72"/>
      <c r="T149" s="72"/>
      <c r="V149" s="72"/>
      <c r="W149" s="72"/>
      <c r="X149" s="72"/>
      <c r="Z149" s="72"/>
      <c r="AA149" s="72"/>
      <c r="AB149" s="72"/>
      <c r="AD149" s="72"/>
      <c r="AE149" s="72"/>
      <c r="AF149" s="72"/>
    </row>
    <row r="150" spans="1:32">
      <c r="A150" s="2"/>
      <c r="J150" s="72"/>
      <c r="R150" s="72"/>
      <c r="S150" s="72"/>
      <c r="T150" s="72"/>
      <c r="V150" s="72"/>
      <c r="W150" s="72"/>
      <c r="X150" s="72"/>
      <c r="Z150" s="72"/>
      <c r="AA150" s="72"/>
      <c r="AB150" s="72"/>
      <c r="AD150" s="72"/>
      <c r="AE150" s="72"/>
      <c r="AF150" s="72"/>
    </row>
    <row r="151" spans="1:32">
      <c r="A151" s="2"/>
      <c r="J151" s="72"/>
      <c r="R151" s="72"/>
      <c r="S151" s="72"/>
      <c r="T151" s="72"/>
      <c r="V151" s="72"/>
      <c r="W151" s="72"/>
      <c r="X151" s="72"/>
      <c r="Z151" s="72"/>
      <c r="AA151" s="72"/>
      <c r="AB151" s="72"/>
      <c r="AD151" s="72"/>
      <c r="AE151" s="72"/>
      <c r="AF151" s="72"/>
    </row>
    <row r="152" spans="1:32">
      <c r="A152" s="2"/>
      <c r="J152" s="72"/>
      <c r="R152" s="72"/>
      <c r="S152" s="72"/>
      <c r="T152" s="72"/>
      <c r="V152" s="72"/>
      <c r="W152" s="72"/>
      <c r="X152" s="72"/>
      <c r="Z152" s="72"/>
      <c r="AA152" s="72"/>
      <c r="AB152" s="72"/>
      <c r="AD152" s="72"/>
      <c r="AE152" s="72"/>
      <c r="AF152" s="72"/>
    </row>
    <row r="153" spans="1:32">
      <c r="A153" s="2"/>
      <c r="J153" s="72"/>
      <c r="R153" s="72"/>
      <c r="S153" s="72"/>
      <c r="T153" s="72"/>
      <c r="V153" s="72"/>
      <c r="W153" s="72"/>
      <c r="X153" s="72"/>
      <c r="Z153" s="72"/>
      <c r="AA153" s="72"/>
      <c r="AB153" s="72"/>
      <c r="AD153" s="72"/>
      <c r="AE153" s="72"/>
      <c r="AF153" s="72"/>
    </row>
    <row r="154" spans="1:32">
      <c r="A154" s="2"/>
      <c r="J154" s="72"/>
      <c r="R154" s="72"/>
      <c r="S154" s="72"/>
      <c r="T154" s="72"/>
      <c r="V154" s="72"/>
      <c r="W154" s="72"/>
      <c r="X154" s="72"/>
      <c r="Z154" s="72"/>
      <c r="AA154" s="72"/>
      <c r="AB154" s="72"/>
      <c r="AD154" s="72"/>
      <c r="AE154" s="72"/>
      <c r="AF154" s="72"/>
    </row>
    <row r="155" spans="1:32">
      <c r="A155" s="2"/>
      <c r="J155" s="72"/>
      <c r="R155" s="72"/>
      <c r="S155" s="72"/>
      <c r="T155" s="72"/>
      <c r="V155" s="72"/>
      <c r="W155" s="72"/>
      <c r="X155" s="72"/>
      <c r="Z155" s="72"/>
      <c r="AA155" s="72"/>
      <c r="AB155" s="72"/>
      <c r="AD155" s="72"/>
      <c r="AE155" s="72"/>
      <c r="AF155" s="72"/>
    </row>
    <row r="156" spans="1:32">
      <c r="A156" s="2"/>
      <c r="J156" s="72"/>
      <c r="R156" s="72"/>
      <c r="S156" s="72"/>
      <c r="T156" s="72"/>
      <c r="V156" s="72"/>
      <c r="W156" s="72"/>
      <c r="X156" s="72"/>
      <c r="Z156" s="72"/>
      <c r="AA156" s="72"/>
      <c r="AB156" s="72"/>
      <c r="AD156" s="72"/>
      <c r="AE156" s="72"/>
      <c r="AF156" s="72"/>
    </row>
    <row r="157" spans="1:32">
      <c r="A157" s="2"/>
      <c r="J157" s="72"/>
      <c r="R157" s="72"/>
      <c r="S157" s="72"/>
      <c r="T157" s="72"/>
      <c r="V157" s="72"/>
      <c r="W157" s="72"/>
      <c r="X157" s="72"/>
      <c r="Z157" s="72"/>
      <c r="AA157" s="72"/>
      <c r="AB157" s="72"/>
      <c r="AD157" s="72"/>
      <c r="AE157" s="72"/>
      <c r="AF157" s="72"/>
    </row>
    <row r="159" spans="1:32">
      <c r="E159" s="76"/>
    </row>
  </sheetData>
  <mergeCells count="81">
    <mergeCell ref="J109:J115"/>
    <mergeCell ref="J117:J119"/>
    <mergeCell ref="J121:J123"/>
    <mergeCell ref="J125:J127"/>
    <mergeCell ref="A140:I140"/>
    <mergeCell ref="A129:E129"/>
    <mergeCell ref="A132:I132"/>
    <mergeCell ref="A137:E137"/>
    <mergeCell ref="A139:E139"/>
    <mergeCell ref="F139:I139"/>
    <mergeCell ref="J137:J138"/>
    <mergeCell ref="J129:J131"/>
    <mergeCell ref="A133:E133"/>
    <mergeCell ref="J133:J135"/>
    <mergeCell ref="A136:I136"/>
    <mergeCell ref="A128:I128"/>
    <mergeCell ref="A124:I124"/>
    <mergeCell ref="A125:E125"/>
    <mergeCell ref="A108:I108"/>
    <mergeCell ref="A46:E46"/>
    <mergeCell ref="A77:I77"/>
    <mergeCell ref="A78:E78"/>
    <mergeCell ref="A81:I81"/>
    <mergeCell ref="A82:E82"/>
    <mergeCell ref="A104:I104"/>
    <mergeCell ref="A105:E105"/>
    <mergeCell ref="A109:E109"/>
    <mergeCell ref="A116:I116"/>
    <mergeCell ref="A117:E117"/>
    <mergeCell ref="A120:I120"/>
    <mergeCell ref="A121:E121"/>
    <mergeCell ref="J78:J80"/>
    <mergeCell ref="J46:J76"/>
    <mergeCell ref="J82:J103"/>
    <mergeCell ref="J105:J107"/>
    <mergeCell ref="A16:I16"/>
    <mergeCell ref="A45:I45"/>
    <mergeCell ref="A17:E17"/>
    <mergeCell ref="A20:I20"/>
    <mergeCell ref="A21:E21"/>
    <mergeCell ref="A24:I24"/>
    <mergeCell ref="A25:E25"/>
    <mergeCell ref="A28:I28"/>
    <mergeCell ref="A29:E29"/>
    <mergeCell ref="A8:E8"/>
    <mergeCell ref="A12:I12"/>
    <mergeCell ref="A13:E13"/>
    <mergeCell ref="J8:J11"/>
    <mergeCell ref="J13:J15"/>
    <mergeCell ref="M6:O6"/>
    <mergeCell ref="J17:J19"/>
    <mergeCell ref="J21:J23"/>
    <mergeCell ref="J25:J27"/>
    <mergeCell ref="J29:J44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130:N131 M126:N127 R126:T127 AD126:AF127 Z126:AB127 V126:X127 M118:N119 R118:T119 AD118:AF119 Z118:AB119 V118:X119 M79:N80 R79:T80 AD79:AF80 Z79:AB80 V79:X80 M30:N44 R30:T44 Z30:AB44 V30:X44 R22:T23 AD22:AF23 Z22:AB23 V22:X23 M22:N23 R14:T15 Z14:AB15 AD14:AF15 V14:X15 M14:N15 AD138:AF138 AD9:AF11 R9:T11 V9:X11 M9:N11 M18:N19 V18:X19 Z18:AB19 AD18:AF19 R18:T19 AD26:AF27 V26:X27 Z26:AB27 M26:M27 R26:T27 M83:M103 V122:X123 Z122:AB123 AD122:AF123 R122:T123 M122:N123 V130:X131 Z130:AB131 AD130:AF131 R130:T131 M138 V138:X138 Z138:AB138 R138:T138 Z9:AA11 AD30:AF44 Z47:AB76 V47:X76 R47:T76 M47:N76 AD47:AF76 R83:T103 AD83:AF103 V83:X103 Z83:AA103 Z110:AB115 AD110:AF115 R110:T115 M110:N115 V110:X115 Z106:AB107 R106:T107 V106:X107 AD106:AF107 M106:M107 M134:N135 R134:T135 AD134:AF135 Z134:AB135 V134:X135" xr:uid="{00000000-0002-0000-1200-000000000000}">
      <formula1>-100000000</formula1>
      <formula2>10000000000</formula2>
    </dataValidation>
    <dataValidation type="textLength" operator="lessThanOrEqual" allowBlank="1" showInputMessage="1" showErrorMessage="1" sqref="K130:K131 K126:K127 K118:K119 K79:K80 K22:K23 K14:K15 K9:K11 K18:K19 K26:K27 AB83:AB102 K122:K123 K138 AB9:AB11 K30:K44 K47:K76 K83:K102 K110:K115 K106:K107 K134:K135" xr:uid="{00000000-0002-0000-1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130:Q131 P126:Q127 L126:L127 E126:G127 C126:C127 P118:Q119 L118:L119 C118:C119 N106:N107 P83:Q103 P79:Q80 L79:L80 E79:G80 C79:C80 P30:Q44 L30:L44 C30:C44 E30:G44 P22:Q23 L22:L23 E22:G23 C22:C23 P14:Q15 L14:L15 E14:G15 C14:C15 P138:Q138 L9:L11 P9:Q11 C18:C19 E18:G19 L18:L19 P18:Q19 P26:Q27 E26:G27 N26:N27 C9:C11 E47:G76 N83:N103 C122:C123 E118:G119 L122:L123 P122:Q123 C130:C131 E130:G131 L130:L131 N138 E138:G138 E9:G11 P47:Q76 C47:C76 L47:L76 E83:G103 Q110:Q115 E110:G115 L110:L115 E106:G107 P106:Q107 E122:G123 P134:Q135 L134:L135 C134:C135 E134:G135" xr:uid="{00000000-0002-0000-1200-000002000000}">
      <formula1>255</formula1>
    </dataValidation>
    <dataValidation allowBlank="1" showInputMessage="1" showErrorMessage="1" errorTitle="Sólo números" error="Sólo ingresar números sin letras_x000a_" sqref="O129:O131 O125:O127 O117:O119 O78:O80 O29:O44 O21:O23 O13:O15 O8:O11 O17:O19 O25:O27 O121:O123 O137:O138 O46:O76 O82:O103 P110:P115 O109:O115 O105:O107 O133:O135" xr:uid="{00000000-0002-0000-1200-000003000000}"/>
    <dataValidation type="date" errorStyle="information" operator="greaterThan" allowBlank="1" showInputMessage="1" showErrorMessage="1" errorTitle="SÓLO FECHAS" error="Las fechas corresponden al presupuesto 2014" sqref="H130:I131 H126:I127 H118:I119 H79:I80 H30:I44 H22:I23 H14:I15 H18:I19 H122:I123 H47:I76 H110:I115 H134:I135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30:D131 D126:D127 D79:D80 D30:D44 D22:D23 D14:D15 D122:D123 D18:D19 D47:D76 D9:D11 D134:D135 D119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1" xr:uid="{00000000-0002-0000-1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 xr3:uid="{958C4451-9541-5A59-BF78-D2F731DF1C81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'24-01-025 Ind. PRODEMU'!A5:U5</f>
        <v>24-01-025 "PRODEMU"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+'24-01-025 Ind. PRODEMU'!J11</f>
        <v>0</v>
      </c>
      <c r="C8" s="55">
        <f>+'24-01-025 Ind. PRODEMU'!K11</f>
        <v>0</v>
      </c>
      <c r="D8" s="55">
        <f>+'24-01-025 Ind. PRODEMU'!M11</f>
        <v>0</v>
      </c>
      <c r="E8" s="55">
        <f>+'24-01-025 Ind. PRODEMU'!N11</f>
        <v>0</v>
      </c>
      <c r="F8" s="55">
        <f>+'24-01-025 Ind. PRODEMU'!O11</f>
        <v>0</v>
      </c>
      <c r="G8" s="55">
        <f>+'24-01-025 Ind. PRODEMU'!R11</f>
        <v>0</v>
      </c>
      <c r="H8" s="55">
        <f>+'24-01-025 Ind. PRODEMU'!S11</f>
        <v>0</v>
      </c>
      <c r="I8" s="55">
        <f>+'24-01-025 Ind. PRODEMU'!T11</f>
        <v>0</v>
      </c>
      <c r="J8" s="55">
        <f>+'24-01-025 Ind. PRODEMU'!U11</f>
        <v>0</v>
      </c>
      <c r="K8" s="55">
        <f>+'24-01-025 Ind. PRODEMU'!V11</f>
        <v>0</v>
      </c>
      <c r="L8" s="55">
        <f>+'24-01-025 Ind. PRODEMU'!W11</f>
        <v>0</v>
      </c>
      <c r="M8" s="55">
        <f>+'24-01-025 Ind. PRODEMU'!X11</f>
        <v>0</v>
      </c>
      <c r="N8" s="55">
        <f>+'24-01-025 Ind. PRODEMU'!Y11</f>
        <v>0</v>
      </c>
      <c r="O8" s="55">
        <f>+'24-01-025 Ind. PRODEMU'!Z11</f>
        <v>0</v>
      </c>
      <c r="P8" s="55">
        <f>+'24-01-025 Ind. PRODEMU'!AA11</f>
        <v>0</v>
      </c>
      <c r="Q8" s="55">
        <f>+'24-01-025 Ind. PRODEMU'!AB11</f>
        <v>0</v>
      </c>
      <c r="R8" s="55">
        <f>+'24-01-025 Ind. PRODEMU'!AC11</f>
        <v>0</v>
      </c>
      <c r="S8" s="55">
        <f>+'24-01-025 Ind. PRODEMU'!AD11</f>
        <v>0</v>
      </c>
      <c r="T8" s="55">
        <f>+'24-01-025 Ind. PRODEMU'!AE11</f>
        <v>0</v>
      </c>
      <c r="U8" s="55">
        <f>+'24-01-025 Ind. PRODEMU'!AF11</f>
        <v>0</v>
      </c>
      <c r="V8" s="55">
        <f>+'24-01-025 Ind. PRODEMU'!AG11</f>
        <v>0</v>
      </c>
      <c r="W8" s="55">
        <f>+'24-01-025 Ind. PRODEMU'!AH11</f>
        <v>0</v>
      </c>
      <c r="X8" s="78">
        <f>+'24-01-025 Ind. PRODEMU'!AI11</f>
        <v>0</v>
      </c>
      <c r="Y8" s="78">
        <f>+'24-01-025 Ind. PRODEMU'!AJ11</f>
        <v>0</v>
      </c>
    </row>
    <row r="9" spans="1:25" ht="24.75" customHeight="1">
      <c r="A9" s="77" t="s">
        <v>48</v>
      </c>
      <c r="B9" s="55">
        <f>+'24-01-025 Ind. PRODEMU'!J15</f>
        <v>0</v>
      </c>
      <c r="C9" s="55">
        <f>+'24-01-025 Ind. PRODEMU'!K15</f>
        <v>0</v>
      </c>
      <c r="D9" s="55">
        <f>+'24-01-025 Ind. PRODEMU'!M15</f>
        <v>0</v>
      </c>
      <c r="E9" s="55">
        <f>+'24-01-025 Ind. PRODEMU'!N15</f>
        <v>0</v>
      </c>
      <c r="F9" s="55">
        <f>+'24-01-025 Ind. PRODEMU'!O15</f>
        <v>0</v>
      </c>
      <c r="G9" s="55">
        <f>+'24-01-025 Ind. PRODEMU'!R15</f>
        <v>0</v>
      </c>
      <c r="H9" s="55">
        <f>+'24-01-025 Ind. PRODEMU'!S15</f>
        <v>0</v>
      </c>
      <c r="I9" s="55">
        <f>+'24-01-025 Ind. PRODEMU'!T15</f>
        <v>0</v>
      </c>
      <c r="J9" s="55">
        <f>+'24-01-025 Ind. PRODEMU'!U15</f>
        <v>0</v>
      </c>
      <c r="K9" s="55">
        <f>+'24-01-025 Ind. PRODEMU'!V15</f>
        <v>0</v>
      </c>
      <c r="L9" s="55">
        <f>+'24-01-025 Ind. PRODEMU'!W15</f>
        <v>0</v>
      </c>
      <c r="M9" s="55">
        <f>+'24-01-025 Ind. PRODEMU'!X15</f>
        <v>0</v>
      </c>
      <c r="N9" s="55">
        <f>+'24-01-025 Ind. PRODEMU'!Y15</f>
        <v>0</v>
      </c>
      <c r="O9" s="55">
        <f>+'24-01-025 Ind. PRODEMU'!Z15</f>
        <v>0</v>
      </c>
      <c r="P9" s="55">
        <f>+'24-01-025 Ind. PRODEMU'!AA15</f>
        <v>0</v>
      </c>
      <c r="Q9" s="55">
        <f>+'24-01-025 Ind. PRODEMU'!AB15</f>
        <v>0</v>
      </c>
      <c r="R9" s="55">
        <f>+'24-01-025 Ind. PRODEMU'!AC15</f>
        <v>0</v>
      </c>
      <c r="S9" s="55">
        <f>+'24-01-025 Ind. PRODEMU'!AD15</f>
        <v>0</v>
      </c>
      <c r="T9" s="55">
        <f>+'24-01-025 Ind. PRODEMU'!AE15</f>
        <v>0</v>
      </c>
      <c r="U9" s="55">
        <f>+'24-01-025 Ind. PRODEMU'!AF15</f>
        <v>0</v>
      </c>
      <c r="V9" s="55">
        <f>+'24-01-025 Ind. PRODEMU'!AG15</f>
        <v>0</v>
      </c>
      <c r="W9" s="55">
        <f>+'24-01-025 Ind. PRODEMU'!AH15</f>
        <v>0</v>
      </c>
      <c r="X9" s="78">
        <f>+'24-01-025 Ind. PRODEMU'!AI15</f>
        <v>0</v>
      </c>
      <c r="Y9" s="78">
        <f>+'24-01-025 Ind. PRODEMU'!AJ15</f>
        <v>0</v>
      </c>
    </row>
    <row r="10" spans="1:25" ht="24.75" customHeight="1">
      <c r="A10" s="77" t="s">
        <v>50</v>
      </c>
      <c r="B10" s="55">
        <f>+'24-01-025 Ind. PRODEMU'!J19</f>
        <v>0</v>
      </c>
      <c r="C10" s="55">
        <f>+'24-01-025 Ind. PRODEMU'!K19</f>
        <v>0</v>
      </c>
      <c r="D10" s="55">
        <f>+'24-01-025 Ind. PRODEMU'!M19</f>
        <v>0</v>
      </c>
      <c r="E10" s="55">
        <f>+'24-01-025 Ind. PRODEMU'!N19</f>
        <v>0</v>
      </c>
      <c r="F10" s="55">
        <f>+'24-01-025 Ind. PRODEMU'!O19</f>
        <v>0</v>
      </c>
      <c r="G10" s="55">
        <f>+'24-01-025 Ind. PRODEMU'!R19</f>
        <v>0</v>
      </c>
      <c r="H10" s="55">
        <f>+'24-01-025 Ind. PRODEMU'!S19</f>
        <v>0</v>
      </c>
      <c r="I10" s="55">
        <f>+'24-01-025 Ind. PRODEMU'!T19</f>
        <v>0</v>
      </c>
      <c r="J10" s="55">
        <f>+'24-01-025 Ind. PRODEMU'!U19</f>
        <v>0</v>
      </c>
      <c r="K10" s="55">
        <f>+'24-01-025 Ind. PRODEMU'!V19</f>
        <v>0</v>
      </c>
      <c r="L10" s="55">
        <f>+'24-01-025 Ind. PRODEMU'!W19</f>
        <v>0</v>
      </c>
      <c r="M10" s="55">
        <f>+'24-01-025 Ind. PRODEMU'!X19</f>
        <v>0</v>
      </c>
      <c r="N10" s="55">
        <f>+'24-01-025 Ind. PRODEMU'!Y19</f>
        <v>0</v>
      </c>
      <c r="O10" s="55">
        <f>+'24-01-025 Ind. PRODEMU'!Z19</f>
        <v>0</v>
      </c>
      <c r="P10" s="55">
        <f>+'24-01-025 Ind. PRODEMU'!AA19</f>
        <v>0</v>
      </c>
      <c r="Q10" s="55">
        <f>+'24-01-025 Ind. PRODEMU'!AB19</f>
        <v>0</v>
      </c>
      <c r="R10" s="55">
        <f>+'24-01-025 Ind. PRODEMU'!AC19</f>
        <v>0</v>
      </c>
      <c r="S10" s="55">
        <f>+'24-01-025 Ind. PRODEMU'!AD19</f>
        <v>0</v>
      </c>
      <c r="T10" s="55">
        <f>+'24-01-025 Ind. PRODEMU'!AE19</f>
        <v>0</v>
      </c>
      <c r="U10" s="55">
        <f>+'24-01-025 Ind. PRODEMU'!AF19</f>
        <v>0</v>
      </c>
      <c r="V10" s="55">
        <f>+'24-01-025 Ind. PRODEMU'!AG19</f>
        <v>0</v>
      </c>
      <c r="W10" s="55">
        <f>+'24-01-025 Ind. PRODEMU'!AH19</f>
        <v>0</v>
      </c>
      <c r="X10" s="78">
        <f>+'24-01-025 Ind. PRODEMU'!AI19</f>
        <v>0</v>
      </c>
      <c r="Y10" s="78">
        <f>+'24-01-025 Ind. PRODEMU'!AJ19</f>
        <v>0</v>
      </c>
    </row>
    <row r="11" spans="1:25" ht="24.75" customHeight="1">
      <c r="A11" s="77" t="s">
        <v>52</v>
      </c>
      <c r="B11" s="55">
        <f>+'24-01-025 Ind. PRODEMU'!J23</f>
        <v>0</v>
      </c>
      <c r="C11" s="55">
        <f>+'24-01-025 Ind. PRODEMU'!K23</f>
        <v>0</v>
      </c>
      <c r="D11" s="55">
        <f>+'24-01-025 Ind. PRODEMU'!M23</f>
        <v>0</v>
      </c>
      <c r="E11" s="55">
        <f>+'24-01-025 Ind. PRODEMU'!N23</f>
        <v>0</v>
      </c>
      <c r="F11" s="55">
        <f>+'24-01-025 Ind. PRODEMU'!O23</f>
        <v>0</v>
      </c>
      <c r="G11" s="55">
        <f>+'24-01-025 Ind. PRODEMU'!R23</f>
        <v>0</v>
      </c>
      <c r="H11" s="55">
        <f>+'24-01-025 Ind. PRODEMU'!S23</f>
        <v>0</v>
      </c>
      <c r="I11" s="55">
        <f>+'24-01-025 Ind. PRODEMU'!T23</f>
        <v>0</v>
      </c>
      <c r="J11" s="55">
        <f>+'24-01-025 Ind. PRODEMU'!U23</f>
        <v>0</v>
      </c>
      <c r="K11" s="55">
        <f>+'24-01-025 Ind. PRODEMU'!V23</f>
        <v>0</v>
      </c>
      <c r="L11" s="55">
        <f>+'24-01-025 Ind. PRODEMU'!W23</f>
        <v>0</v>
      </c>
      <c r="M11" s="55">
        <f>+'24-01-025 Ind. PRODEMU'!X23</f>
        <v>0</v>
      </c>
      <c r="N11" s="55">
        <f>+'24-01-025 Ind. PRODEMU'!Y23</f>
        <v>0</v>
      </c>
      <c r="O11" s="55">
        <f>+'24-01-025 Ind. PRODEMU'!Z23</f>
        <v>0</v>
      </c>
      <c r="P11" s="55">
        <f>+'24-01-025 Ind. PRODEMU'!AA23</f>
        <v>0</v>
      </c>
      <c r="Q11" s="55">
        <f>+'24-01-025 Ind. PRODEMU'!AB23</f>
        <v>0</v>
      </c>
      <c r="R11" s="55">
        <f>+'24-01-025 Ind. PRODEMU'!AC23</f>
        <v>0</v>
      </c>
      <c r="S11" s="55">
        <f>+'24-01-025 Ind. PRODEMU'!AD23</f>
        <v>0</v>
      </c>
      <c r="T11" s="55">
        <f>+'24-01-025 Ind. PRODEMU'!AE23</f>
        <v>0</v>
      </c>
      <c r="U11" s="55">
        <f>+'24-01-025 Ind. PRODEMU'!AF23</f>
        <v>0</v>
      </c>
      <c r="V11" s="55">
        <f>+'24-01-025 Ind. PRODEMU'!AG23</f>
        <v>0</v>
      </c>
      <c r="W11" s="55">
        <f>+'24-01-025 Ind. PRODEMU'!AH23</f>
        <v>0</v>
      </c>
      <c r="X11" s="78">
        <f>+'24-01-025 Ind. PRODEMU'!AI23</f>
        <v>0</v>
      </c>
      <c r="Y11" s="78">
        <f>+'24-01-025 Ind. PRODEMU'!AJ23</f>
        <v>0</v>
      </c>
    </row>
    <row r="12" spans="1:25" ht="24.75" customHeight="1">
      <c r="A12" s="77" t="s">
        <v>54</v>
      </c>
      <c r="B12" s="55">
        <f>+'24-01-025 Ind. PRODEMU'!J27</f>
        <v>0</v>
      </c>
      <c r="C12" s="55">
        <f>+'24-01-025 Ind. PRODEMU'!K27</f>
        <v>0</v>
      </c>
      <c r="D12" s="55">
        <f>+'24-01-025 Ind. PRODEMU'!M27</f>
        <v>0</v>
      </c>
      <c r="E12" s="55">
        <f>+'24-01-025 Ind. PRODEMU'!N27</f>
        <v>0</v>
      </c>
      <c r="F12" s="55">
        <f>+'24-01-025 Ind. PRODEMU'!O27</f>
        <v>0</v>
      </c>
      <c r="G12" s="55">
        <f>+'24-01-025 Ind. PRODEMU'!R27</f>
        <v>0</v>
      </c>
      <c r="H12" s="55">
        <f>+'24-01-025 Ind. PRODEMU'!S27</f>
        <v>0</v>
      </c>
      <c r="I12" s="55">
        <f>+'24-01-025 Ind. PRODEMU'!T27</f>
        <v>0</v>
      </c>
      <c r="J12" s="55">
        <f>+'24-01-025 Ind. PRODEMU'!U27</f>
        <v>0</v>
      </c>
      <c r="K12" s="55">
        <f>+'24-01-025 Ind. PRODEMU'!V27</f>
        <v>0</v>
      </c>
      <c r="L12" s="55">
        <f>+'24-01-025 Ind. PRODEMU'!W27</f>
        <v>0</v>
      </c>
      <c r="M12" s="55">
        <f>+'24-01-025 Ind. PRODEMU'!X27</f>
        <v>0</v>
      </c>
      <c r="N12" s="55">
        <f>+'24-01-025 Ind. PRODEMU'!Y27</f>
        <v>0</v>
      </c>
      <c r="O12" s="55">
        <f>+'24-01-025 Ind. PRODEMU'!Z27</f>
        <v>0</v>
      </c>
      <c r="P12" s="55">
        <f>+'24-01-025 Ind. PRODEMU'!AA27</f>
        <v>0</v>
      </c>
      <c r="Q12" s="55">
        <f>+'24-01-025 Ind. PRODEMU'!AB27</f>
        <v>0</v>
      </c>
      <c r="R12" s="55">
        <f>+'24-01-025 Ind. PRODEMU'!AC27</f>
        <v>0</v>
      </c>
      <c r="S12" s="55">
        <f>+'24-01-025 Ind. PRODEMU'!AD27</f>
        <v>0</v>
      </c>
      <c r="T12" s="55">
        <f>+'24-01-025 Ind. PRODEMU'!AE27</f>
        <v>0</v>
      </c>
      <c r="U12" s="55">
        <f>+'24-01-025 Ind. PRODEMU'!AF27</f>
        <v>0</v>
      </c>
      <c r="V12" s="55">
        <f>+'24-01-025 Ind. PRODEMU'!AG27</f>
        <v>0</v>
      </c>
      <c r="W12" s="55">
        <f>+'24-01-025 Ind. PRODEMU'!AH27</f>
        <v>0</v>
      </c>
      <c r="X12" s="78">
        <f>+'24-01-025 Ind. PRODEMU'!AI27</f>
        <v>0</v>
      </c>
      <c r="Y12" s="78">
        <f>+'24-01-025 Ind. PRODEMU'!AJ27</f>
        <v>0</v>
      </c>
    </row>
    <row r="13" spans="1:25" ht="24.75" customHeight="1">
      <c r="A13" s="77" t="s">
        <v>56</v>
      </c>
      <c r="B13" s="55">
        <f>+'24-01-025 Ind. PRODEMU'!J31</f>
        <v>0</v>
      </c>
      <c r="C13" s="55">
        <f>+'24-01-025 Ind. PRODEMU'!K31</f>
        <v>0</v>
      </c>
      <c r="D13" s="55">
        <f>+'24-01-025 Ind. PRODEMU'!M31</f>
        <v>0</v>
      </c>
      <c r="E13" s="55">
        <f>+'24-01-025 Ind. PRODEMU'!N31</f>
        <v>0</v>
      </c>
      <c r="F13" s="55">
        <f>+'24-01-025 Ind. PRODEMU'!O31</f>
        <v>0</v>
      </c>
      <c r="G13" s="55">
        <f>+'24-01-025 Ind. PRODEMU'!R31</f>
        <v>0</v>
      </c>
      <c r="H13" s="55">
        <f>+'24-01-025 Ind. PRODEMU'!S31</f>
        <v>0</v>
      </c>
      <c r="I13" s="55">
        <f>+'24-01-025 Ind. PRODEMU'!T31</f>
        <v>0</v>
      </c>
      <c r="J13" s="55">
        <f>+'24-01-025 Ind. PRODEMU'!U31</f>
        <v>0</v>
      </c>
      <c r="K13" s="55">
        <f>+'24-01-025 Ind. PRODEMU'!V31</f>
        <v>0</v>
      </c>
      <c r="L13" s="55">
        <f>+'24-01-025 Ind. PRODEMU'!W31</f>
        <v>0</v>
      </c>
      <c r="M13" s="55">
        <f>+'24-01-025 Ind. PRODEMU'!X31</f>
        <v>0</v>
      </c>
      <c r="N13" s="55">
        <f>+'24-01-025 Ind. PRODEMU'!Y31</f>
        <v>0</v>
      </c>
      <c r="O13" s="55">
        <f>+'24-01-025 Ind. PRODEMU'!Z31</f>
        <v>0</v>
      </c>
      <c r="P13" s="55">
        <f>+'24-01-025 Ind. PRODEMU'!AA31</f>
        <v>0</v>
      </c>
      <c r="Q13" s="55">
        <f>+'24-01-025 Ind. PRODEMU'!AB31</f>
        <v>0</v>
      </c>
      <c r="R13" s="55">
        <f>+'24-01-025 Ind. PRODEMU'!AC31</f>
        <v>0</v>
      </c>
      <c r="S13" s="55">
        <f>+'24-01-025 Ind. PRODEMU'!AD31</f>
        <v>0</v>
      </c>
      <c r="T13" s="55">
        <f>+'24-01-025 Ind. PRODEMU'!AE31</f>
        <v>0</v>
      </c>
      <c r="U13" s="55">
        <f>+'24-01-025 Ind. PRODEMU'!AF31</f>
        <v>0</v>
      </c>
      <c r="V13" s="55">
        <f>+'24-01-025 Ind. PRODEMU'!AG31</f>
        <v>0</v>
      </c>
      <c r="W13" s="55">
        <f>+'24-01-025 Ind. PRODEMU'!AH31</f>
        <v>0</v>
      </c>
      <c r="X13" s="78">
        <f>+'24-01-025 Ind. PRODEMU'!AI31</f>
        <v>0</v>
      </c>
      <c r="Y13" s="78">
        <f>+'24-01-025 Ind. PRODEMU'!AJ31</f>
        <v>0</v>
      </c>
    </row>
    <row r="14" spans="1:25" ht="24.75" customHeight="1">
      <c r="A14" s="77" t="s">
        <v>58</v>
      </c>
      <c r="B14" s="55">
        <f>+'24-01-025 Ind. PRODEMU'!J35</f>
        <v>0</v>
      </c>
      <c r="C14" s="55">
        <f>+'24-01-025 Ind. PRODEMU'!K35</f>
        <v>0</v>
      </c>
      <c r="D14" s="55">
        <f>+'24-01-025 Ind. PRODEMU'!M35</f>
        <v>0</v>
      </c>
      <c r="E14" s="55">
        <f>+'24-01-025 Ind. PRODEMU'!N35</f>
        <v>0</v>
      </c>
      <c r="F14" s="55">
        <f>+'24-01-025 Ind. PRODEMU'!O35</f>
        <v>0</v>
      </c>
      <c r="G14" s="55">
        <f>+'24-01-025 Ind. PRODEMU'!R35</f>
        <v>0</v>
      </c>
      <c r="H14" s="55">
        <f>+'24-01-025 Ind. PRODEMU'!S35</f>
        <v>0</v>
      </c>
      <c r="I14" s="55">
        <f>+'24-01-025 Ind. PRODEMU'!T35</f>
        <v>0</v>
      </c>
      <c r="J14" s="55">
        <f>+'24-01-025 Ind. PRODEMU'!U35</f>
        <v>0</v>
      </c>
      <c r="K14" s="55">
        <f>+'24-01-025 Ind. PRODEMU'!V35</f>
        <v>0</v>
      </c>
      <c r="L14" s="55">
        <f>+'24-01-025 Ind. PRODEMU'!W35</f>
        <v>0</v>
      </c>
      <c r="M14" s="55">
        <f>+'24-01-025 Ind. PRODEMU'!X35</f>
        <v>0</v>
      </c>
      <c r="N14" s="55">
        <f>+'24-01-025 Ind. PRODEMU'!Y35</f>
        <v>0</v>
      </c>
      <c r="O14" s="55">
        <f>+'24-01-025 Ind. PRODEMU'!Z35</f>
        <v>0</v>
      </c>
      <c r="P14" s="55">
        <f>+'24-01-025 Ind. PRODEMU'!AA35</f>
        <v>0</v>
      </c>
      <c r="Q14" s="55">
        <f>+'24-01-025 Ind. PRODEMU'!AB35</f>
        <v>0</v>
      </c>
      <c r="R14" s="55">
        <f>+'24-01-025 Ind. PRODEMU'!AC35</f>
        <v>0</v>
      </c>
      <c r="S14" s="55">
        <f>+'24-01-025 Ind. PRODEMU'!AD35</f>
        <v>0</v>
      </c>
      <c r="T14" s="55">
        <f>+'24-01-025 Ind. PRODEMU'!AE35</f>
        <v>0</v>
      </c>
      <c r="U14" s="55">
        <f>+'24-01-025 Ind. PRODEMU'!AF35</f>
        <v>0</v>
      </c>
      <c r="V14" s="55">
        <f>+'24-01-025 Ind. PRODEMU'!AG35</f>
        <v>0</v>
      </c>
      <c r="W14" s="55">
        <f>+'24-01-025 Ind. PRODEMU'!AH35</f>
        <v>0</v>
      </c>
      <c r="X14" s="78">
        <f>+'24-01-025 Ind. PRODEMU'!AI35</f>
        <v>0</v>
      </c>
      <c r="Y14" s="78">
        <f>+'24-01-025 Ind. PRODEMU'!AJ35</f>
        <v>0</v>
      </c>
    </row>
    <row r="15" spans="1:25" ht="24.75" customHeight="1">
      <c r="A15" s="77" t="s">
        <v>60</v>
      </c>
      <c r="B15" s="55">
        <f>+'24-01-025 Ind. PRODEMU'!J39</f>
        <v>0</v>
      </c>
      <c r="C15" s="55">
        <f>+'24-01-025 Ind. PRODEMU'!K39</f>
        <v>0</v>
      </c>
      <c r="D15" s="55">
        <f>+'24-01-025 Ind. PRODEMU'!M39</f>
        <v>0</v>
      </c>
      <c r="E15" s="55">
        <f>+'24-01-025 Ind. PRODEMU'!N39</f>
        <v>0</v>
      </c>
      <c r="F15" s="55">
        <f>+'24-01-025 Ind. PRODEMU'!O39</f>
        <v>0</v>
      </c>
      <c r="G15" s="55">
        <f>+'24-01-025 Ind. PRODEMU'!R39</f>
        <v>0</v>
      </c>
      <c r="H15" s="55">
        <f>+'24-01-025 Ind. PRODEMU'!S39</f>
        <v>0</v>
      </c>
      <c r="I15" s="55">
        <f>+'24-01-025 Ind. PRODEMU'!T39</f>
        <v>0</v>
      </c>
      <c r="J15" s="55">
        <f>+'24-01-025 Ind. PRODEMU'!U39</f>
        <v>0</v>
      </c>
      <c r="K15" s="55">
        <f>+'24-01-025 Ind. PRODEMU'!V39</f>
        <v>0</v>
      </c>
      <c r="L15" s="55">
        <f>+'24-01-025 Ind. PRODEMU'!W39</f>
        <v>0</v>
      </c>
      <c r="M15" s="55">
        <f>+'24-01-025 Ind. PRODEMU'!X39</f>
        <v>0</v>
      </c>
      <c r="N15" s="55">
        <f>+'24-01-025 Ind. PRODEMU'!Y39</f>
        <v>0</v>
      </c>
      <c r="O15" s="55">
        <f>+'24-01-025 Ind. PRODEMU'!Z39</f>
        <v>0</v>
      </c>
      <c r="P15" s="55">
        <f>+'24-01-025 Ind. PRODEMU'!AA39</f>
        <v>0</v>
      </c>
      <c r="Q15" s="55">
        <f>+'24-01-025 Ind. PRODEMU'!AB39</f>
        <v>0</v>
      </c>
      <c r="R15" s="55">
        <f>+'24-01-025 Ind. PRODEMU'!AC39</f>
        <v>0</v>
      </c>
      <c r="S15" s="55">
        <f>+'24-01-025 Ind. PRODEMU'!AD39</f>
        <v>0</v>
      </c>
      <c r="T15" s="55">
        <f>+'24-01-025 Ind. PRODEMU'!AE39</f>
        <v>0</v>
      </c>
      <c r="U15" s="55">
        <f>+'24-01-025 Ind. PRODEMU'!AF39</f>
        <v>0</v>
      </c>
      <c r="V15" s="55">
        <f>+'24-01-025 Ind. PRODEMU'!AG39</f>
        <v>0</v>
      </c>
      <c r="W15" s="55">
        <f>+'24-01-025 Ind. PRODEMU'!AH39</f>
        <v>0</v>
      </c>
      <c r="X15" s="78">
        <f>+'24-01-025 Ind. PRODEMU'!AI39</f>
        <v>0</v>
      </c>
      <c r="Y15" s="78">
        <f>+'24-01-025 Ind. PRODEMU'!AJ39</f>
        <v>0</v>
      </c>
    </row>
    <row r="16" spans="1:25" ht="24.75" customHeight="1">
      <c r="A16" s="77" t="s">
        <v>62</v>
      </c>
      <c r="B16" s="55">
        <f>+'24-01-025 Ind. PRODEMU'!J43</f>
        <v>0</v>
      </c>
      <c r="C16" s="55">
        <f>+'24-01-025 Ind. PRODEMU'!K43</f>
        <v>0</v>
      </c>
      <c r="D16" s="55">
        <f>+'24-01-025 Ind. PRODEMU'!M43</f>
        <v>0</v>
      </c>
      <c r="E16" s="55">
        <f>+'24-01-025 Ind. PRODEMU'!N43</f>
        <v>0</v>
      </c>
      <c r="F16" s="55">
        <f>+'24-01-025 Ind. PRODEMU'!O43</f>
        <v>0</v>
      </c>
      <c r="G16" s="55">
        <f>+'24-01-025 Ind. PRODEMU'!R43</f>
        <v>0</v>
      </c>
      <c r="H16" s="55">
        <f>+'24-01-025 Ind. PRODEMU'!S43</f>
        <v>0</v>
      </c>
      <c r="I16" s="55">
        <f>+'24-01-025 Ind. PRODEMU'!T43</f>
        <v>0</v>
      </c>
      <c r="J16" s="55">
        <f>+'24-01-025 Ind. PRODEMU'!U43</f>
        <v>0</v>
      </c>
      <c r="K16" s="55">
        <f>+'24-01-025 Ind. PRODEMU'!V43</f>
        <v>0</v>
      </c>
      <c r="L16" s="55">
        <f>+'24-01-025 Ind. PRODEMU'!W43</f>
        <v>0</v>
      </c>
      <c r="M16" s="55">
        <f>+'24-01-025 Ind. PRODEMU'!X43</f>
        <v>0</v>
      </c>
      <c r="N16" s="55">
        <f>+'24-01-025 Ind. PRODEMU'!Y43</f>
        <v>0</v>
      </c>
      <c r="O16" s="55">
        <f>+'24-01-025 Ind. PRODEMU'!Z43</f>
        <v>0</v>
      </c>
      <c r="P16" s="55">
        <f>+'24-01-025 Ind. PRODEMU'!AA43</f>
        <v>0</v>
      </c>
      <c r="Q16" s="55">
        <f>+'24-01-025 Ind. PRODEMU'!AB43</f>
        <v>0</v>
      </c>
      <c r="R16" s="55">
        <f>+'24-01-025 Ind. PRODEMU'!AC43</f>
        <v>0</v>
      </c>
      <c r="S16" s="55">
        <f>+'24-01-025 Ind. PRODEMU'!AD43</f>
        <v>0</v>
      </c>
      <c r="T16" s="55">
        <f>+'24-01-025 Ind. PRODEMU'!AE43</f>
        <v>0</v>
      </c>
      <c r="U16" s="55">
        <f>+'24-01-025 Ind. PRODEMU'!AF43</f>
        <v>0</v>
      </c>
      <c r="V16" s="55">
        <f>+'24-01-025 Ind. PRODEMU'!AG43</f>
        <v>0</v>
      </c>
      <c r="W16" s="55">
        <f>+'24-01-025 Ind. PRODEMU'!AH43</f>
        <v>0</v>
      </c>
      <c r="X16" s="78">
        <f>+'24-01-025 Ind. PRODEMU'!AI43</f>
        <v>0</v>
      </c>
      <c r="Y16" s="78">
        <f>+'24-01-025 Ind. PRODEMU'!AJ43</f>
        <v>0</v>
      </c>
    </row>
    <row r="17" spans="1:25" ht="24.75" customHeight="1">
      <c r="A17" s="77" t="s">
        <v>64</v>
      </c>
      <c r="B17" s="55">
        <f>+'24-01-025 Ind. PRODEMU'!J47</f>
        <v>0</v>
      </c>
      <c r="C17" s="55">
        <f>+'24-01-025 Ind. PRODEMU'!K47</f>
        <v>0</v>
      </c>
      <c r="D17" s="55">
        <f>+'24-01-025 Ind. PRODEMU'!M47</f>
        <v>0</v>
      </c>
      <c r="E17" s="55">
        <f>+'24-01-025 Ind. PRODEMU'!N47</f>
        <v>0</v>
      </c>
      <c r="F17" s="55">
        <f>+'24-01-025 Ind. PRODEMU'!O47</f>
        <v>0</v>
      </c>
      <c r="G17" s="55">
        <f>+'24-01-025 Ind. PRODEMU'!R47</f>
        <v>0</v>
      </c>
      <c r="H17" s="55">
        <f>+'24-01-025 Ind. PRODEMU'!S47</f>
        <v>0</v>
      </c>
      <c r="I17" s="55">
        <f>+'24-01-025 Ind. PRODEMU'!T47</f>
        <v>0</v>
      </c>
      <c r="J17" s="55">
        <f>+'24-01-025 Ind. PRODEMU'!U47</f>
        <v>0</v>
      </c>
      <c r="K17" s="55">
        <f>+'24-01-025 Ind. PRODEMU'!V47</f>
        <v>0</v>
      </c>
      <c r="L17" s="55">
        <f>+'24-01-025 Ind. PRODEMU'!W47</f>
        <v>0</v>
      </c>
      <c r="M17" s="55">
        <f>+'24-01-025 Ind. PRODEMU'!X47</f>
        <v>0</v>
      </c>
      <c r="N17" s="55">
        <f>+'24-01-025 Ind. PRODEMU'!Y47</f>
        <v>0</v>
      </c>
      <c r="O17" s="55">
        <f>+'24-01-025 Ind. PRODEMU'!Z47</f>
        <v>0</v>
      </c>
      <c r="P17" s="55">
        <f>+'24-01-025 Ind. PRODEMU'!AA47</f>
        <v>0</v>
      </c>
      <c r="Q17" s="55">
        <f>+'24-01-025 Ind. PRODEMU'!AB47</f>
        <v>0</v>
      </c>
      <c r="R17" s="55">
        <f>+'24-01-025 Ind. PRODEMU'!AC47</f>
        <v>0</v>
      </c>
      <c r="S17" s="55">
        <f>+'24-01-025 Ind. PRODEMU'!AD47</f>
        <v>0</v>
      </c>
      <c r="T17" s="55">
        <f>+'24-01-025 Ind. PRODEMU'!AE47</f>
        <v>0</v>
      </c>
      <c r="U17" s="55">
        <f>+'24-01-025 Ind. PRODEMU'!AF47</f>
        <v>0</v>
      </c>
      <c r="V17" s="55">
        <f>+'24-01-025 Ind. PRODEMU'!AG47</f>
        <v>0</v>
      </c>
      <c r="W17" s="55">
        <f>+'24-01-025 Ind. PRODEMU'!AH47</f>
        <v>0</v>
      </c>
      <c r="X17" s="78">
        <f>+'24-01-025 Ind. PRODEMU'!AI47</f>
        <v>0</v>
      </c>
      <c r="Y17" s="78">
        <f>+'24-01-025 Ind. PRODEMU'!AJ44</f>
        <v>0</v>
      </c>
    </row>
    <row r="18" spans="1:25" ht="24.75" customHeight="1">
      <c r="A18" s="77" t="s">
        <v>66</v>
      </c>
      <c r="B18" s="55">
        <f>+'24-01-025 Ind. PRODEMU'!J51</f>
        <v>0</v>
      </c>
      <c r="C18" s="55">
        <f>+'24-01-025 Ind. PRODEMU'!K51</f>
        <v>0</v>
      </c>
      <c r="D18" s="55">
        <f>+'24-01-025 Ind. PRODEMU'!M51</f>
        <v>0</v>
      </c>
      <c r="E18" s="55">
        <f>+'24-01-025 Ind. PRODEMU'!N51</f>
        <v>0</v>
      </c>
      <c r="F18" s="55">
        <f>+'24-01-025 Ind. PRODEMU'!O51</f>
        <v>0</v>
      </c>
      <c r="G18" s="55">
        <f>+'24-01-025 Ind. PRODEMU'!R51</f>
        <v>0</v>
      </c>
      <c r="H18" s="55">
        <f>+'24-01-025 Ind. PRODEMU'!S51</f>
        <v>0</v>
      </c>
      <c r="I18" s="55">
        <f>+'24-01-025 Ind. PRODEMU'!T51</f>
        <v>0</v>
      </c>
      <c r="J18" s="55">
        <f>+'24-01-025 Ind. PRODEMU'!U51</f>
        <v>0</v>
      </c>
      <c r="K18" s="55">
        <f>+'24-01-025 Ind. PRODEMU'!V51</f>
        <v>0</v>
      </c>
      <c r="L18" s="55">
        <f>+'24-01-025 Ind. PRODEMU'!W51</f>
        <v>0</v>
      </c>
      <c r="M18" s="55">
        <f>+'24-01-025 Ind. PRODEMU'!X51</f>
        <v>0</v>
      </c>
      <c r="N18" s="55">
        <f>+'24-01-025 Ind. PRODEMU'!Y51</f>
        <v>0</v>
      </c>
      <c r="O18" s="55">
        <f>+'24-01-025 Ind. PRODEMU'!Z51</f>
        <v>0</v>
      </c>
      <c r="P18" s="55">
        <f>+'24-01-025 Ind. PRODEMU'!AA51</f>
        <v>0</v>
      </c>
      <c r="Q18" s="55">
        <f>+'24-01-025 Ind. PRODEMU'!AB51</f>
        <v>0</v>
      </c>
      <c r="R18" s="55">
        <f>+'24-01-025 Ind. PRODEMU'!AC51</f>
        <v>0</v>
      </c>
      <c r="S18" s="55">
        <f>+'24-01-025 Ind. PRODEMU'!AD51</f>
        <v>0</v>
      </c>
      <c r="T18" s="55">
        <f>+'24-01-025 Ind. PRODEMU'!AE51</f>
        <v>0</v>
      </c>
      <c r="U18" s="55">
        <f>+'24-01-025 Ind. PRODEMU'!AF51</f>
        <v>0</v>
      </c>
      <c r="V18" s="55">
        <f>+'24-01-025 Ind. PRODEMU'!AG51</f>
        <v>0</v>
      </c>
      <c r="W18" s="55">
        <f>+'24-01-025 Ind. PRODEMU'!AH51</f>
        <v>0</v>
      </c>
      <c r="X18" s="78">
        <f>+'24-01-025 Ind. PRODEMU'!AI51</f>
        <v>0</v>
      </c>
      <c r="Y18" s="78">
        <f>+'24-01-025 Ind. PRODEMU'!AJ51</f>
        <v>0</v>
      </c>
    </row>
    <row r="19" spans="1:25" ht="24.75" customHeight="1">
      <c r="A19" s="77" t="s">
        <v>68</v>
      </c>
      <c r="B19" s="55">
        <f>+'24-01-025 Ind. PRODEMU'!J55</f>
        <v>0</v>
      </c>
      <c r="C19" s="55">
        <f>+'24-01-025 Ind. PRODEMU'!K55</f>
        <v>0</v>
      </c>
      <c r="D19" s="55">
        <f>+'24-01-025 Ind. PRODEMU'!M55</f>
        <v>0</v>
      </c>
      <c r="E19" s="55">
        <f>+'24-01-025 Ind. PRODEMU'!N55</f>
        <v>0</v>
      </c>
      <c r="F19" s="55">
        <f>+'24-01-025 Ind. PRODEMU'!O55</f>
        <v>0</v>
      </c>
      <c r="G19" s="55">
        <f>+'24-01-025 Ind. PRODEMU'!R55</f>
        <v>0</v>
      </c>
      <c r="H19" s="55">
        <f>+'24-01-025 Ind. PRODEMU'!S55</f>
        <v>0</v>
      </c>
      <c r="I19" s="55">
        <f>+'24-01-025 Ind. PRODEMU'!T55</f>
        <v>0</v>
      </c>
      <c r="J19" s="55">
        <f>+'24-01-025 Ind. PRODEMU'!U55</f>
        <v>0</v>
      </c>
      <c r="K19" s="55">
        <f>+'24-01-025 Ind. PRODEMU'!V55</f>
        <v>0</v>
      </c>
      <c r="L19" s="55">
        <f>+'24-01-025 Ind. PRODEMU'!W55</f>
        <v>0</v>
      </c>
      <c r="M19" s="55">
        <f>+'24-01-025 Ind. PRODEMU'!X55</f>
        <v>0</v>
      </c>
      <c r="N19" s="55">
        <f>+'24-01-025 Ind. PRODEMU'!Y55</f>
        <v>0</v>
      </c>
      <c r="O19" s="55">
        <f>+'24-01-025 Ind. PRODEMU'!Z55</f>
        <v>0</v>
      </c>
      <c r="P19" s="55">
        <f>+'24-01-025 Ind. PRODEMU'!AA55</f>
        <v>0</v>
      </c>
      <c r="Q19" s="55">
        <f>+'24-01-025 Ind. PRODEMU'!AB55</f>
        <v>0</v>
      </c>
      <c r="R19" s="55">
        <f>+'24-01-025 Ind. PRODEMU'!AC55</f>
        <v>0</v>
      </c>
      <c r="S19" s="55">
        <f>+'24-01-025 Ind. PRODEMU'!AD55</f>
        <v>0</v>
      </c>
      <c r="T19" s="55">
        <f>+'24-01-025 Ind. PRODEMU'!AE55</f>
        <v>0</v>
      </c>
      <c r="U19" s="55">
        <f>+'24-01-025 Ind. PRODEMU'!AF55</f>
        <v>0</v>
      </c>
      <c r="V19" s="55">
        <f>+'24-01-025 Ind. PRODEMU'!AG55</f>
        <v>0</v>
      </c>
      <c r="W19" s="55">
        <f>+'24-01-025 Ind. PRODEMU'!AH55</f>
        <v>0</v>
      </c>
      <c r="X19" s="78">
        <f>+'24-01-025 Ind. PRODEMU'!AI55</f>
        <v>0</v>
      </c>
      <c r="Y19" s="78">
        <f>+'24-01-025 Ind. PRODEMU'!AJ55</f>
        <v>0</v>
      </c>
    </row>
    <row r="20" spans="1:25" ht="24.75" customHeight="1">
      <c r="A20" s="79" t="s">
        <v>70</v>
      </c>
      <c r="B20" s="55">
        <f>+'24-01-025 Ind. PRODEMU'!J59</f>
        <v>0</v>
      </c>
      <c r="C20" s="55">
        <f>+'24-01-025 Ind. PRODEMU'!K59</f>
        <v>0</v>
      </c>
      <c r="D20" s="55">
        <f>+'24-01-025 Ind. PRODEMU'!M59</f>
        <v>0</v>
      </c>
      <c r="E20" s="55">
        <f>+'24-01-025 Ind. PRODEMU'!N59</f>
        <v>0</v>
      </c>
      <c r="F20" s="55">
        <f>+'24-01-025 Ind. PRODEMU'!O59</f>
        <v>0</v>
      </c>
      <c r="G20" s="55">
        <f>+'24-01-025 Ind. PRODEMU'!R59</f>
        <v>0</v>
      </c>
      <c r="H20" s="55">
        <f>+'24-01-025 Ind. PRODEMU'!S59</f>
        <v>0</v>
      </c>
      <c r="I20" s="55">
        <f>+'24-01-025 Ind. PRODEMU'!T59</f>
        <v>0</v>
      </c>
      <c r="J20" s="55">
        <f>+'24-01-025 Ind. PRODEMU'!U59</f>
        <v>0</v>
      </c>
      <c r="K20" s="55">
        <f>+'24-01-025 Ind. PRODEMU'!V59</f>
        <v>0</v>
      </c>
      <c r="L20" s="55">
        <f>+'24-01-025 Ind. PRODEMU'!W59</f>
        <v>0</v>
      </c>
      <c r="M20" s="55">
        <f>+'24-01-025 Ind. PRODEMU'!X59</f>
        <v>0</v>
      </c>
      <c r="N20" s="55">
        <f>+'24-01-025 Ind. PRODEMU'!Y59</f>
        <v>0</v>
      </c>
      <c r="O20" s="55">
        <f>+'24-01-025 Ind. PRODEMU'!Z59</f>
        <v>0</v>
      </c>
      <c r="P20" s="55">
        <f>+'24-01-025 Ind. PRODEMU'!AA59</f>
        <v>0</v>
      </c>
      <c r="Q20" s="55">
        <f>+'24-01-025 Ind. PRODEMU'!AB59</f>
        <v>0</v>
      </c>
      <c r="R20" s="55">
        <f>+'24-01-025 Ind. PRODEMU'!AC59</f>
        <v>0</v>
      </c>
      <c r="S20" s="55">
        <f>+'24-01-025 Ind. PRODEMU'!AD59</f>
        <v>0</v>
      </c>
      <c r="T20" s="55">
        <f>+'24-01-025 Ind. PRODEMU'!AE59</f>
        <v>0</v>
      </c>
      <c r="U20" s="55">
        <f>+'24-01-025 Ind. PRODEMU'!AF59</f>
        <v>0</v>
      </c>
      <c r="V20" s="55">
        <f>+'24-01-025 Ind. PRODEMU'!AG59</f>
        <v>0</v>
      </c>
      <c r="W20" s="55">
        <f>+'24-01-025 Ind. PRODEMU'!AH59</f>
        <v>0</v>
      </c>
      <c r="X20" s="78">
        <f>+'24-01-025 Ind. PRODEMU'!AI59</f>
        <v>0</v>
      </c>
      <c r="Y20" s="78">
        <f>+'24-01-025 Ind. PRODEMU'!AJ59</f>
        <v>0</v>
      </c>
    </row>
    <row r="21" spans="1:25" ht="24.75" customHeight="1">
      <c r="A21" s="79" t="s">
        <v>72</v>
      </c>
      <c r="B21" s="55">
        <f>+'24-01-025 Ind. PRODEMU'!J63</f>
        <v>0</v>
      </c>
      <c r="C21" s="55">
        <f>+'24-01-025 Ind. PRODEMU'!K63</f>
        <v>0</v>
      </c>
      <c r="D21" s="55">
        <f>+'24-01-025 Ind. PRODEMU'!M63</f>
        <v>0</v>
      </c>
      <c r="E21" s="55">
        <f>+'24-01-025 Ind. PRODEMU'!N63</f>
        <v>0</v>
      </c>
      <c r="F21" s="55">
        <f>+'24-01-025 Ind. PRODEMU'!O63</f>
        <v>0</v>
      </c>
      <c r="G21" s="55">
        <f>+'24-01-025 Ind. PRODEMU'!R63</f>
        <v>0</v>
      </c>
      <c r="H21" s="55">
        <f>+'24-01-025 Ind. PRODEMU'!S63</f>
        <v>0</v>
      </c>
      <c r="I21" s="55">
        <f>+'24-01-025 Ind. PRODEMU'!T63</f>
        <v>0</v>
      </c>
      <c r="J21" s="55">
        <f>+'24-01-025 Ind. PRODEMU'!U63</f>
        <v>0</v>
      </c>
      <c r="K21" s="55">
        <f>+'24-01-025 Ind. PRODEMU'!V63</f>
        <v>0</v>
      </c>
      <c r="L21" s="55">
        <f>+'24-01-025 Ind. PRODEMU'!W63</f>
        <v>0</v>
      </c>
      <c r="M21" s="55">
        <f>+'24-01-025 Ind. PRODEMU'!X63</f>
        <v>0</v>
      </c>
      <c r="N21" s="55">
        <f>+'24-01-025 Ind. PRODEMU'!Y63</f>
        <v>0</v>
      </c>
      <c r="O21" s="55">
        <f>+'24-01-025 Ind. PRODEMU'!Z63</f>
        <v>0</v>
      </c>
      <c r="P21" s="55">
        <f>+'24-01-025 Ind. PRODEMU'!AA63</f>
        <v>0</v>
      </c>
      <c r="Q21" s="55">
        <f>+'24-01-025 Ind. PRODEMU'!AB63</f>
        <v>0</v>
      </c>
      <c r="R21" s="55">
        <f>+'24-01-025 Ind. PRODEMU'!AC63</f>
        <v>0</v>
      </c>
      <c r="S21" s="55">
        <f>+'24-01-025 Ind. PRODEMU'!AD63</f>
        <v>0</v>
      </c>
      <c r="T21" s="55">
        <f>+'24-01-025 Ind. PRODEMU'!AE63</f>
        <v>0</v>
      </c>
      <c r="U21" s="55">
        <f>+'24-01-025 Ind. PRODEMU'!AF63</f>
        <v>0</v>
      </c>
      <c r="V21" s="55">
        <f>+'24-01-025 Ind. PRODEMU'!AG63</f>
        <v>0</v>
      </c>
      <c r="W21" s="55">
        <f>+'24-01-025 Ind. PRODEMU'!AH63</f>
        <v>0</v>
      </c>
      <c r="X21" s="78">
        <f>+'24-01-025 Ind. PRODEMU'!AI63</f>
        <v>0</v>
      </c>
      <c r="Y21" s="78">
        <f>+'24-01-025 Ind. PRODEMU'!AJ63</f>
        <v>0</v>
      </c>
    </row>
    <row r="22" spans="1:25" ht="24.75" customHeight="1">
      <c r="A22" s="79" t="s">
        <v>74</v>
      </c>
      <c r="B22" s="55">
        <f>+'24-01-025 Ind. PRODEMU'!J67</f>
        <v>0</v>
      </c>
      <c r="C22" s="55">
        <f>+'24-01-025 Ind. PRODEMU'!K67</f>
        <v>0</v>
      </c>
      <c r="D22" s="55">
        <f>+'24-01-025 Ind. PRODEMU'!M67</f>
        <v>0</v>
      </c>
      <c r="E22" s="55">
        <f>+'24-01-025 Ind. PRODEMU'!N67</f>
        <v>0</v>
      </c>
      <c r="F22" s="55">
        <f>+'24-01-025 Ind. PRODEMU'!O67</f>
        <v>0</v>
      </c>
      <c r="G22" s="55">
        <f>+'24-01-025 Ind. PRODEMU'!R67</f>
        <v>0</v>
      </c>
      <c r="H22" s="55">
        <f>+'24-01-025 Ind. PRODEMU'!S67</f>
        <v>0</v>
      </c>
      <c r="I22" s="55">
        <f>+'24-01-025 Ind. PRODEMU'!T67</f>
        <v>0</v>
      </c>
      <c r="J22" s="55">
        <f>+'24-01-025 Ind. PRODEMU'!U67</f>
        <v>0</v>
      </c>
      <c r="K22" s="55">
        <f>+'24-01-025 Ind. PRODEMU'!V67</f>
        <v>0</v>
      </c>
      <c r="L22" s="55">
        <f>+'24-01-025 Ind. PRODEMU'!W67</f>
        <v>0</v>
      </c>
      <c r="M22" s="55">
        <f>+'24-01-025 Ind. PRODEMU'!X67</f>
        <v>0</v>
      </c>
      <c r="N22" s="55">
        <f>+'24-01-025 Ind. PRODEMU'!Y67</f>
        <v>0</v>
      </c>
      <c r="O22" s="55">
        <f>+'24-01-025 Ind. PRODEMU'!Z67</f>
        <v>0</v>
      </c>
      <c r="P22" s="55">
        <f>+'24-01-025 Ind. PRODEMU'!AA67</f>
        <v>0</v>
      </c>
      <c r="Q22" s="55">
        <f>+'24-01-025 Ind. PRODEMU'!AB67</f>
        <v>0</v>
      </c>
      <c r="R22" s="55">
        <f>+'24-01-025 Ind. PRODEMU'!AC67</f>
        <v>0</v>
      </c>
      <c r="S22" s="55">
        <f>+'24-01-025 Ind. PRODEMU'!AD67</f>
        <v>0</v>
      </c>
      <c r="T22" s="55">
        <f>+'24-01-025 Ind. PRODEMU'!AE67</f>
        <v>0</v>
      </c>
      <c r="U22" s="55">
        <f>+'24-01-025 Ind. PRODEMU'!AF67</f>
        <v>0</v>
      </c>
      <c r="V22" s="55">
        <f>+'24-01-025 Ind. PRODEMU'!AG67</f>
        <v>0</v>
      </c>
      <c r="W22" s="55">
        <f>+'24-01-025 Ind. PRODEMU'!AH67</f>
        <v>0</v>
      </c>
      <c r="X22" s="78">
        <f>+'24-01-025 Ind. PRODEMU'!AI67</f>
        <v>0</v>
      </c>
      <c r="Y22" s="78">
        <f>+'24-01-025 Ind. PRODEMU'!AJ67</f>
        <v>0</v>
      </c>
    </row>
    <row r="23" spans="1:25" ht="24.75" customHeight="1">
      <c r="A23" s="80" t="s">
        <v>76</v>
      </c>
      <c r="B23" s="55">
        <f>+'24-01-025 Ind. PRODEMU'!J71</f>
        <v>792917000</v>
      </c>
      <c r="C23" s="55">
        <f>+'24-01-025 Ind. PRODEMU'!K71</f>
        <v>0</v>
      </c>
      <c r="D23" s="55">
        <f>+'24-01-025 Ind. PRODEMU'!M71</f>
        <v>0</v>
      </c>
      <c r="E23" s="55">
        <f>+'24-01-025 Ind. PRODEMU'!N71</f>
        <v>0</v>
      </c>
      <c r="F23" s="55">
        <f>+'24-01-025 Ind. PRODEMU'!O71</f>
        <v>0</v>
      </c>
      <c r="G23" s="55">
        <f>+'24-01-025 Ind. PRODEMU'!R71</f>
        <v>0</v>
      </c>
      <c r="H23" s="55">
        <f>+'24-01-025 Ind. PRODEMU'!S71</f>
        <v>0</v>
      </c>
      <c r="I23" s="55">
        <f>+'24-01-025 Ind. PRODEMU'!T71</f>
        <v>0</v>
      </c>
      <c r="J23" s="55">
        <f>+'24-01-025 Ind. PRODEMU'!U71</f>
        <v>0</v>
      </c>
      <c r="K23" s="55">
        <f>+'24-01-025 Ind. PRODEMU'!V71</f>
        <v>0</v>
      </c>
      <c r="L23" s="55">
        <f>+'24-01-025 Ind. PRODEMU'!W71</f>
        <v>0</v>
      </c>
      <c r="M23" s="55">
        <f>+'24-01-025 Ind. PRODEMU'!X71</f>
        <v>0</v>
      </c>
      <c r="N23" s="55">
        <f>+'24-01-025 Ind. PRODEMU'!Y71</f>
        <v>0</v>
      </c>
      <c r="O23" s="55">
        <f>+'24-01-025 Ind. PRODEMU'!Z71</f>
        <v>0</v>
      </c>
      <c r="P23" s="55">
        <f>+'24-01-025 Ind. PRODEMU'!AA71</f>
        <v>0</v>
      </c>
      <c r="Q23" s="55">
        <f>+'24-01-025 Ind. PRODEMU'!AB71</f>
        <v>0</v>
      </c>
      <c r="R23" s="55">
        <f>+'24-01-025 Ind. PRODEMU'!AC71</f>
        <v>0</v>
      </c>
      <c r="S23" s="55">
        <f>+'24-01-025 Ind. PRODEMU'!AD71</f>
        <v>0</v>
      </c>
      <c r="T23" s="55">
        <f>+'24-01-025 Ind. PRODEMU'!AE71</f>
        <v>0</v>
      </c>
      <c r="U23" s="55">
        <f>+'24-01-025 Ind. PRODEMU'!AF71</f>
        <v>0</v>
      </c>
      <c r="V23" s="55">
        <f>+'24-01-025 Ind. PRODEMU'!AG71</f>
        <v>0</v>
      </c>
      <c r="W23" s="55">
        <f>+'24-01-025 Ind. PRODEMU'!AH71</f>
        <v>0</v>
      </c>
      <c r="X23" s="78">
        <f>+'24-01-025 Ind. PRODEMU'!AI71</f>
        <v>0</v>
      </c>
      <c r="Y23" s="78">
        <f>+'24-01-025 Ind. PRODEMU'!AJ71</f>
        <v>0</v>
      </c>
    </row>
    <row r="24" spans="1:25">
      <c r="A24" s="200" t="str">
        <f>"TOTAL ASIG."&amp;" "&amp;$A$5</f>
        <v>TOTAL ASIG. 24-01-025 "PRODEMU"</v>
      </c>
      <c r="B24" s="66">
        <f>SUM(B8:B23)</f>
        <v>792917000</v>
      </c>
      <c r="C24" s="66">
        <f t="shared" ref="C24:V24" si="0">SUM(C8:C23)</f>
        <v>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+'24-01-025 Ind. PRODEMU'!AI72</f>
        <v>0</v>
      </c>
      <c r="Y24" s="81">
        <f>'24-01-025 Ind. PRODEMU'!AJ72</f>
        <v>0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2"/>
  <sheetViews>
    <sheetView topLeftCell="A11" zoomScaleNormal="100" workbookViewId="0" xr3:uid="{34904945-5288-588E-9F07-34343C13E9F2}">
      <selection activeCell="B22" sqref="B22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'24-03-340 Ind. Adulto Mayor'!A5:U5</f>
        <v>24-03-340 "Programa de Apoyo Integral al Adulto Mayor Chile Solidario"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+'24-03-340 Ind. Adulto Mayor'!J12</f>
        <v>57795000</v>
      </c>
      <c r="C8" s="55">
        <f>+'24-03-340 Ind. Adulto Mayor'!K12</f>
        <v>35010000</v>
      </c>
      <c r="D8" s="55">
        <f>+'24-03-340 Ind. Adulto Mayor'!M12</f>
        <v>0</v>
      </c>
      <c r="E8" s="55">
        <f>+'24-03-340 Ind. Adulto Mayor'!N12</f>
        <v>0</v>
      </c>
      <c r="F8" s="55">
        <f>+'24-03-340 Ind. Adulto Mayor'!O12</f>
        <v>0</v>
      </c>
      <c r="G8" s="55">
        <f>+'24-03-340 Ind. Adulto Mayor'!R12</f>
        <v>0</v>
      </c>
      <c r="H8" s="55">
        <f>+'24-03-340 Ind. Adulto Mayor'!S12</f>
        <v>0</v>
      </c>
      <c r="I8" s="55">
        <f>+'24-03-340 Ind. Adulto Mayor'!T12</f>
        <v>0</v>
      </c>
      <c r="J8" s="55">
        <f>+'24-03-340 Ind. Adulto Mayor'!U12</f>
        <v>0</v>
      </c>
      <c r="K8" s="55">
        <f>+'24-03-340 Ind. Adulto Mayor'!V12</f>
        <v>0</v>
      </c>
      <c r="L8" s="55">
        <f>+'24-03-340 Ind. Adulto Mayor'!W12</f>
        <v>0</v>
      </c>
      <c r="M8" s="55">
        <f>+'24-03-340 Ind. Adulto Mayor'!X12</f>
        <v>0</v>
      </c>
      <c r="N8" s="55">
        <f>+'24-03-340 Ind. Adulto Mayor'!Y12</f>
        <v>0</v>
      </c>
      <c r="O8" s="55">
        <f>+'24-03-340 Ind. Adulto Mayor'!Z12</f>
        <v>0</v>
      </c>
      <c r="P8" s="55">
        <f>+'24-03-340 Ind. Adulto Mayor'!AA12</f>
        <v>0</v>
      </c>
      <c r="Q8" s="55">
        <f>+'24-03-340 Ind. Adulto Mayor'!AB12</f>
        <v>35010000</v>
      </c>
      <c r="R8" s="55">
        <f>+'24-03-340 Ind. Adulto Mayor'!AC12</f>
        <v>35010000</v>
      </c>
      <c r="S8" s="55">
        <f>+'24-03-340 Ind. Adulto Mayor'!AD12</f>
        <v>0</v>
      </c>
      <c r="T8" s="55">
        <f>+'24-03-340 Ind. Adulto Mayor'!AE12</f>
        <v>0</v>
      </c>
      <c r="U8" s="55">
        <f>+'24-03-340 Ind. Adulto Mayor'!AF12</f>
        <v>0</v>
      </c>
      <c r="V8" s="55">
        <f>+'24-03-340 Ind. Adulto Mayor'!AG12</f>
        <v>0</v>
      </c>
      <c r="W8" s="55">
        <f>+'24-03-340 Ind. Adulto Mayor'!AH12</f>
        <v>35010000</v>
      </c>
      <c r="X8" s="78">
        <f>+'24-03-340 Ind. Adulto Mayor'!AI12</f>
        <v>0.60576174409550998</v>
      </c>
      <c r="Y8" s="78">
        <f>+'24-03-340 Ind. Adulto Mayor'!AJ12</f>
        <v>4.1489252020245712E-2</v>
      </c>
    </row>
    <row r="9" spans="1:25" ht="24.75" customHeight="1">
      <c r="A9" s="77" t="s">
        <v>48</v>
      </c>
      <c r="B9" s="55">
        <f>+'24-03-340 Ind. Adulto Mayor'!J16</f>
        <v>85582000</v>
      </c>
      <c r="C9" s="55">
        <f>+'24-03-340 Ind. Adulto Mayor'!K16</f>
        <v>0</v>
      </c>
      <c r="D9" s="55">
        <f>+'24-03-340 Ind. Adulto Mayor'!M16</f>
        <v>0</v>
      </c>
      <c r="E9" s="55">
        <f>+'24-03-340 Ind. Adulto Mayor'!N16</f>
        <v>0</v>
      </c>
      <c r="F9" s="55">
        <f>+'24-03-340 Ind. Adulto Mayor'!O16</f>
        <v>0</v>
      </c>
      <c r="G9" s="55">
        <f>+'24-03-340 Ind. Adulto Mayor'!R16</f>
        <v>0</v>
      </c>
      <c r="H9" s="55">
        <f>+'24-03-340 Ind. Adulto Mayor'!S16</f>
        <v>0</v>
      </c>
      <c r="I9" s="55">
        <f>+'24-03-340 Ind. Adulto Mayor'!T16</f>
        <v>0</v>
      </c>
      <c r="J9" s="55">
        <f>+'24-03-340 Ind. Adulto Mayor'!U16</f>
        <v>0</v>
      </c>
      <c r="K9" s="55">
        <f>+'24-03-340 Ind. Adulto Mayor'!V16</f>
        <v>0</v>
      </c>
      <c r="L9" s="55">
        <f>+'24-03-340 Ind. Adulto Mayor'!W16</f>
        <v>0</v>
      </c>
      <c r="M9" s="55">
        <f>+'24-03-340 Ind. Adulto Mayor'!X16</f>
        <v>0</v>
      </c>
      <c r="N9" s="55">
        <f>+'24-03-340 Ind. Adulto Mayor'!Y16</f>
        <v>0</v>
      </c>
      <c r="O9" s="55">
        <f>+'24-03-340 Ind. Adulto Mayor'!Z16</f>
        <v>0</v>
      </c>
      <c r="P9" s="55">
        <f>+'24-03-340 Ind. Adulto Mayor'!AA16</f>
        <v>0</v>
      </c>
      <c r="Q9" s="55">
        <f>+'24-03-340 Ind. Adulto Mayor'!AB16</f>
        <v>0</v>
      </c>
      <c r="R9" s="55">
        <f>+'24-03-340 Ind. Adulto Mayor'!AC16</f>
        <v>0</v>
      </c>
      <c r="S9" s="55">
        <f>+'24-03-340 Ind. Adulto Mayor'!AD16</f>
        <v>0</v>
      </c>
      <c r="T9" s="55">
        <f>+'24-03-340 Ind. Adulto Mayor'!AE16</f>
        <v>0</v>
      </c>
      <c r="U9" s="55">
        <f>+'24-03-340 Ind. Adulto Mayor'!AF16</f>
        <v>0</v>
      </c>
      <c r="V9" s="55">
        <f>+'24-03-340 Ind. Adulto Mayor'!AG16</f>
        <v>0</v>
      </c>
      <c r="W9" s="55">
        <f>+'24-03-340 Ind. Adulto Mayor'!AH16</f>
        <v>0</v>
      </c>
      <c r="X9" s="78">
        <f>+'24-03-340 Ind. Adulto Mayor'!AI16</f>
        <v>0</v>
      </c>
      <c r="Y9" s="78">
        <f>+'24-03-340 Ind. Adulto Mayor'!AJ16</f>
        <v>0</v>
      </c>
    </row>
    <row r="10" spans="1:25" ht="24.75" customHeight="1">
      <c r="A10" s="77" t="s">
        <v>50</v>
      </c>
      <c r="B10" s="55">
        <f>+'24-03-340 Ind. Adulto Mayor'!J20</f>
        <v>101872000</v>
      </c>
      <c r="C10" s="55">
        <f>+'24-03-340 Ind. Adulto Mayor'!K20</f>
        <v>0</v>
      </c>
      <c r="D10" s="55">
        <f>+'24-03-340 Ind. Adulto Mayor'!M20</f>
        <v>0</v>
      </c>
      <c r="E10" s="55">
        <f>+'24-03-340 Ind. Adulto Mayor'!N20</f>
        <v>0</v>
      </c>
      <c r="F10" s="55">
        <f>+'24-03-340 Ind. Adulto Mayor'!O20</f>
        <v>0</v>
      </c>
      <c r="G10" s="55">
        <f>+'24-03-340 Ind. Adulto Mayor'!R20</f>
        <v>0</v>
      </c>
      <c r="H10" s="55">
        <f>+'24-03-340 Ind. Adulto Mayor'!S20</f>
        <v>0</v>
      </c>
      <c r="I10" s="55">
        <f>+'24-03-340 Ind. Adulto Mayor'!T20</f>
        <v>0</v>
      </c>
      <c r="J10" s="55">
        <f>+'24-03-340 Ind. Adulto Mayor'!U20</f>
        <v>0</v>
      </c>
      <c r="K10" s="55">
        <f>+'24-03-340 Ind. Adulto Mayor'!V20</f>
        <v>0</v>
      </c>
      <c r="L10" s="55">
        <f>+'24-03-340 Ind. Adulto Mayor'!W20</f>
        <v>0</v>
      </c>
      <c r="M10" s="55">
        <f>+'24-03-340 Ind. Adulto Mayor'!X20</f>
        <v>0</v>
      </c>
      <c r="N10" s="55">
        <f>+'24-03-340 Ind. Adulto Mayor'!Y20</f>
        <v>0</v>
      </c>
      <c r="O10" s="55">
        <f>+'24-03-340 Ind. Adulto Mayor'!Z20</f>
        <v>0</v>
      </c>
      <c r="P10" s="55">
        <f>+'24-03-340 Ind. Adulto Mayor'!AA20</f>
        <v>0</v>
      </c>
      <c r="Q10" s="55">
        <f>+'24-03-340 Ind. Adulto Mayor'!AB20</f>
        <v>0</v>
      </c>
      <c r="R10" s="55">
        <f>+'24-03-340 Ind. Adulto Mayor'!AC20</f>
        <v>0</v>
      </c>
      <c r="S10" s="55">
        <f>+'24-03-340 Ind. Adulto Mayor'!AD20</f>
        <v>0</v>
      </c>
      <c r="T10" s="55">
        <f>+'24-03-340 Ind. Adulto Mayor'!AE20</f>
        <v>0</v>
      </c>
      <c r="U10" s="55">
        <f>+'24-03-340 Ind. Adulto Mayor'!AF20</f>
        <v>0</v>
      </c>
      <c r="V10" s="55">
        <f>+'24-03-340 Ind. Adulto Mayor'!AG20</f>
        <v>0</v>
      </c>
      <c r="W10" s="55">
        <f>+'24-03-340 Ind. Adulto Mayor'!AH20</f>
        <v>0</v>
      </c>
      <c r="X10" s="78">
        <f>+'24-03-340 Ind. Adulto Mayor'!AI20</f>
        <v>0</v>
      </c>
      <c r="Y10" s="78">
        <f>+'24-03-340 Ind. Adulto Mayor'!AJ20</f>
        <v>0</v>
      </c>
    </row>
    <row r="11" spans="1:25" ht="24.75" customHeight="1">
      <c r="A11" s="77" t="s">
        <v>52</v>
      </c>
      <c r="B11" s="55">
        <f>+'24-03-340 Ind. Adulto Mayor'!J24</f>
        <v>218531000</v>
      </c>
      <c r="C11" s="55">
        <f>+'24-03-340 Ind. Adulto Mayor'!K24</f>
        <v>0</v>
      </c>
      <c r="D11" s="55">
        <f>+'24-03-340 Ind. Adulto Mayor'!M24</f>
        <v>0</v>
      </c>
      <c r="E11" s="55">
        <f>+'24-03-340 Ind. Adulto Mayor'!N24</f>
        <v>0</v>
      </c>
      <c r="F11" s="55">
        <f>+'24-03-340 Ind. Adulto Mayor'!O24</f>
        <v>0</v>
      </c>
      <c r="G11" s="55">
        <f>+'24-03-340 Ind. Adulto Mayor'!R24</f>
        <v>0</v>
      </c>
      <c r="H11" s="55">
        <f>+'24-03-340 Ind. Adulto Mayor'!S24</f>
        <v>0</v>
      </c>
      <c r="I11" s="55">
        <f>+'24-03-340 Ind. Adulto Mayor'!T24</f>
        <v>0</v>
      </c>
      <c r="J11" s="55">
        <f>+'24-03-340 Ind. Adulto Mayor'!U24</f>
        <v>0</v>
      </c>
      <c r="K11" s="55">
        <f>+'24-03-340 Ind. Adulto Mayor'!V24</f>
        <v>0</v>
      </c>
      <c r="L11" s="55">
        <f>+'24-03-340 Ind. Adulto Mayor'!W24</f>
        <v>0</v>
      </c>
      <c r="M11" s="55">
        <f>+'24-03-340 Ind. Adulto Mayor'!X24</f>
        <v>0</v>
      </c>
      <c r="N11" s="55">
        <f>+'24-03-340 Ind. Adulto Mayor'!Y24</f>
        <v>0</v>
      </c>
      <c r="O11" s="55">
        <f>+'24-03-340 Ind. Adulto Mayor'!Z24</f>
        <v>0</v>
      </c>
      <c r="P11" s="55">
        <f>+'24-03-340 Ind. Adulto Mayor'!AA24</f>
        <v>0</v>
      </c>
      <c r="Q11" s="55">
        <f>+'24-03-340 Ind. Adulto Mayor'!AB24</f>
        <v>0</v>
      </c>
      <c r="R11" s="55">
        <f>+'24-03-340 Ind. Adulto Mayor'!AC24</f>
        <v>0</v>
      </c>
      <c r="S11" s="55">
        <f>+'24-03-340 Ind. Adulto Mayor'!AD24</f>
        <v>0</v>
      </c>
      <c r="T11" s="55">
        <f>+'24-03-340 Ind. Adulto Mayor'!AE24</f>
        <v>0</v>
      </c>
      <c r="U11" s="55">
        <f>+'24-03-340 Ind. Adulto Mayor'!AF24</f>
        <v>0</v>
      </c>
      <c r="V11" s="55">
        <f>+'24-03-340 Ind. Adulto Mayor'!AG24</f>
        <v>0</v>
      </c>
      <c r="W11" s="55">
        <f>+'24-03-340 Ind. Adulto Mayor'!AH24</f>
        <v>0</v>
      </c>
      <c r="X11" s="78">
        <f>+'24-03-340 Ind. Adulto Mayor'!AI24</f>
        <v>0</v>
      </c>
      <c r="Y11" s="78">
        <f>+'24-03-340 Ind. Adulto Mayor'!AJ24</f>
        <v>0</v>
      </c>
    </row>
    <row r="12" spans="1:25" ht="24.75" customHeight="1">
      <c r="A12" s="77" t="s">
        <v>54</v>
      </c>
      <c r="B12" s="55">
        <f>+'24-03-340 Ind. Adulto Mayor'!J28</f>
        <v>476717000</v>
      </c>
      <c r="C12" s="55">
        <f>+'24-03-340 Ind. Adulto Mayor'!K28</f>
        <v>0</v>
      </c>
      <c r="D12" s="55">
        <f>+'24-03-340 Ind. Adulto Mayor'!M28</f>
        <v>0</v>
      </c>
      <c r="E12" s="55">
        <f>+'24-03-340 Ind. Adulto Mayor'!N28</f>
        <v>0</v>
      </c>
      <c r="F12" s="55">
        <f>+'24-03-340 Ind. Adulto Mayor'!O28</f>
        <v>0</v>
      </c>
      <c r="G12" s="55">
        <f>+'24-03-340 Ind. Adulto Mayor'!R28</f>
        <v>0</v>
      </c>
      <c r="H12" s="55">
        <f>+'24-03-340 Ind. Adulto Mayor'!S28</f>
        <v>0</v>
      </c>
      <c r="I12" s="55">
        <f>+'24-03-340 Ind. Adulto Mayor'!T28</f>
        <v>0</v>
      </c>
      <c r="J12" s="55">
        <f>+'24-03-340 Ind. Adulto Mayor'!U28</f>
        <v>0</v>
      </c>
      <c r="K12" s="55">
        <f>+'24-03-340 Ind. Adulto Mayor'!V28</f>
        <v>0</v>
      </c>
      <c r="L12" s="55">
        <f>+'24-03-340 Ind. Adulto Mayor'!W28</f>
        <v>0</v>
      </c>
      <c r="M12" s="55">
        <f>+'24-03-340 Ind. Adulto Mayor'!X28</f>
        <v>0</v>
      </c>
      <c r="N12" s="55">
        <f>+'24-03-340 Ind. Adulto Mayor'!Y28</f>
        <v>0</v>
      </c>
      <c r="O12" s="55">
        <f>+'24-03-340 Ind. Adulto Mayor'!Z28</f>
        <v>0</v>
      </c>
      <c r="P12" s="55">
        <f>+'24-03-340 Ind. Adulto Mayor'!AA28</f>
        <v>0</v>
      </c>
      <c r="Q12" s="55">
        <f>+'24-03-340 Ind. Adulto Mayor'!AB28</f>
        <v>0</v>
      </c>
      <c r="R12" s="55">
        <f>+'24-03-340 Ind. Adulto Mayor'!AC28</f>
        <v>0</v>
      </c>
      <c r="S12" s="55">
        <f>+'24-03-340 Ind. Adulto Mayor'!AD28</f>
        <v>0</v>
      </c>
      <c r="T12" s="55">
        <f>+'24-03-340 Ind. Adulto Mayor'!AE28</f>
        <v>0</v>
      </c>
      <c r="U12" s="55">
        <f>+'24-03-340 Ind. Adulto Mayor'!AF28</f>
        <v>0</v>
      </c>
      <c r="V12" s="55">
        <f>+'24-03-340 Ind. Adulto Mayor'!AG28</f>
        <v>0</v>
      </c>
      <c r="W12" s="55">
        <f>+'24-03-340 Ind. Adulto Mayor'!AH28</f>
        <v>0</v>
      </c>
      <c r="X12" s="78">
        <f>+'24-03-340 Ind. Adulto Mayor'!AI28</f>
        <v>0</v>
      </c>
      <c r="Y12" s="78">
        <f>+'24-03-340 Ind. Adulto Mayor'!AJ28</f>
        <v>0</v>
      </c>
    </row>
    <row r="13" spans="1:25" ht="24.75" customHeight="1">
      <c r="A13" s="77" t="s">
        <v>56</v>
      </c>
      <c r="B13" s="55">
        <f>+'24-03-340 Ind. Adulto Mayor'!J45</f>
        <v>354259000</v>
      </c>
      <c r="C13" s="55">
        <f>+'24-03-340 Ind. Adulto Mayor'!K45</f>
        <v>187184000</v>
      </c>
      <c r="D13" s="55">
        <f>+'24-03-340 Ind. Adulto Mayor'!M45</f>
        <v>0</v>
      </c>
      <c r="E13" s="55">
        <f>+'24-03-340 Ind. Adulto Mayor'!N45</f>
        <v>0</v>
      </c>
      <c r="F13" s="55">
        <f>+'24-03-340 Ind. Adulto Mayor'!O45</f>
        <v>0</v>
      </c>
      <c r="G13" s="55">
        <f>+'24-03-340 Ind. Adulto Mayor'!R45</f>
        <v>0</v>
      </c>
      <c r="H13" s="55">
        <f>+'24-03-340 Ind. Adulto Mayor'!S45</f>
        <v>0</v>
      </c>
      <c r="I13" s="55">
        <f>+'24-03-340 Ind. Adulto Mayor'!T45</f>
        <v>0</v>
      </c>
      <c r="J13" s="55">
        <f>+'24-03-340 Ind. Adulto Mayor'!U45</f>
        <v>0</v>
      </c>
      <c r="K13" s="55">
        <f>+'24-03-340 Ind. Adulto Mayor'!V45</f>
        <v>0</v>
      </c>
      <c r="L13" s="55">
        <f>+'24-03-340 Ind. Adulto Mayor'!W45</f>
        <v>0</v>
      </c>
      <c r="M13" s="55">
        <f>+'24-03-340 Ind. Adulto Mayor'!X45</f>
        <v>0</v>
      </c>
      <c r="N13" s="55">
        <f>+'24-03-340 Ind. Adulto Mayor'!Y45</f>
        <v>0</v>
      </c>
      <c r="O13" s="55">
        <f>+'24-03-340 Ind. Adulto Mayor'!Z45</f>
        <v>0</v>
      </c>
      <c r="P13" s="55">
        <f>+'24-03-340 Ind. Adulto Mayor'!AA45</f>
        <v>0</v>
      </c>
      <c r="Q13" s="55">
        <f>+'24-03-340 Ind. Adulto Mayor'!AB45</f>
        <v>0</v>
      </c>
      <c r="R13" s="55">
        <f>+'24-03-340 Ind. Adulto Mayor'!AC45</f>
        <v>0</v>
      </c>
      <c r="S13" s="55">
        <f>+'24-03-340 Ind. Adulto Mayor'!AD45</f>
        <v>0</v>
      </c>
      <c r="T13" s="55">
        <f>+'24-03-340 Ind. Adulto Mayor'!AE45</f>
        <v>0</v>
      </c>
      <c r="U13" s="55">
        <f>+'24-03-340 Ind. Adulto Mayor'!AF45</f>
        <v>0</v>
      </c>
      <c r="V13" s="55">
        <f>+'24-03-340 Ind. Adulto Mayor'!AG45</f>
        <v>0</v>
      </c>
      <c r="W13" s="55">
        <f>+'24-03-340 Ind. Adulto Mayor'!AH45</f>
        <v>0</v>
      </c>
      <c r="X13" s="78">
        <f>+'24-03-340 Ind. Adulto Mayor'!AI45</f>
        <v>0</v>
      </c>
      <c r="Y13" s="78">
        <f>+'24-03-340 Ind. Adulto Mayor'!AJ45</f>
        <v>0</v>
      </c>
    </row>
    <row r="14" spans="1:25" ht="24.75" customHeight="1">
      <c r="A14" s="77" t="s">
        <v>58</v>
      </c>
      <c r="B14" s="55">
        <f>+'24-03-340 Ind. Adulto Mayor'!J77</f>
        <v>397934000</v>
      </c>
      <c r="C14" s="55">
        <f>+'24-03-340 Ind. Adulto Mayor'!K77</f>
        <v>397934000</v>
      </c>
      <c r="D14" s="55">
        <f>+'24-03-340 Ind. Adulto Mayor'!M77</f>
        <v>0</v>
      </c>
      <c r="E14" s="55">
        <f>+'24-03-340 Ind. Adulto Mayor'!N77</f>
        <v>0</v>
      </c>
      <c r="F14" s="55">
        <f>+'24-03-340 Ind. Adulto Mayor'!O77</f>
        <v>0</v>
      </c>
      <c r="G14" s="55">
        <f>+'24-03-340 Ind. Adulto Mayor'!R77</f>
        <v>0</v>
      </c>
      <c r="H14" s="55">
        <f>+'24-03-340 Ind. Adulto Mayor'!S77</f>
        <v>0</v>
      </c>
      <c r="I14" s="55">
        <f>+'24-03-340 Ind. Adulto Mayor'!T77</f>
        <v>0</v>
      </c>
      <c r="J14" s="55">
        <f>+'24-03-340 Ind. Adulto Mayor'!U77</f>
        <v>0</v>
      </c>
      <c r="K14" s="55">
        <f>+'24-03-340 Ind. Adulto Mayor'!V77</f>
        <v>0</v>
      </c>
      <c r="L14" s="55">
        <f>+'24-03-340 Ind. Adulto Mayor'!W77</f>
        <v>0</v>
      </c>
      <c r="M14" s="55">
        <f>+'24-03-340 Ind. Adulto Mayor'!X77</f>
        <v>0</v>
      </c>
      <c r="N14" s="55">
        <f>+'24-03-340 Ind. Adulto Mayor'!Y77</f>
        <v>0</v>
      </c>
      <c r="O14" s="55">
        <f>+'24-03-340 Ind. Adulto Mayor'!Z77</f>
        <v>0</v>
      </c>
      <c r="P14" s="55">
        <f>+'24-03-340 Ind. Adulto Mayor'!AA77</f>
        <v>0</v>
      </c>
      <c r="Q14" s="55">
        <f>+'24-03-340 Ind. Adulto Mayor'!AB77</f>
        <v>0</v>
      </c>
      <c r="R14" s="55">
        <f>+'24-03-340 Ind. Adulto Mayor'!AC77</f>
        <v>0</v>
      </c>
      <c r="S14" s="55">
        <f>+'24-03-340 Ind. Adulto Mayor'!AD77</f>
        <v>0</v>
      </c>
      <c r="T14" s="55">
        <f>+'24-03-340 Ind. Adulto Mayor'!AE77</f>
        <v>0</v>
      </c>
      <c r="U14" s="55">
        <f>+'24-03-340 Ind. Adulto Mayor'!AF77</f>
        <v>0</v>
      </c>
      <c r="V14" s="55">
        <f>+'24-03-340 Ind. Adulto Mayor'!AG77</f>
        <v>0</v>
      </c>
      <c r="W14" s="55">
        <f>+'24-03-340 Ind. Adulto Mayor'!AH77</f>
        <v>0</v>
      </c>
      <c r="X14" s="78">
        <f>+'24-03-340 Ind. Adulto Mayor'!AI77</f>
        <v>0</v>
      </c>
      <c r="Y14" s="78">
        <f>+'24-03-340 Ind. Adulto Mayor'!AJ77</f>
        <v>0</v>
      </c>
    </row>
    <row r="15" spans="1:25" ht="24.75" customHeight="1">
      <c r="A15" s="77" t="s">
        <v>60</v>
      </c>
      <c r="B15" s="55">
        <f>+'24-03-340 Ind. Adulto Mayor'!J81</f>
        <v>457096000</v>
      </c>
      <c r="C15" s="55">
        <f>+'24-03-340 Ind. Adulto Mayor'!K81</f>
        <v>0</v>
      </c>
      <c r="D15" s="55">
        <f>+'24-03-340 Ind. Adulto Mayor'!M81</f>
        <v>0</v>
      </c>
      <c r="E15" s="55">
        <f>+'24-03-340 Ind. Adulto Mayor'!N81</f>
        <v>0</v>
      </c>
      <c r="F15" s="55">
        <f>+'24-03-340 Ind. Adulto Mayor'!O81</f>
        <v>0</v>
      </c>
      <c r="G15" s="55">
        <f>+'24-03-340 Ind. Adulto Mayor'!R81</f>
        <v>0</v>
      </c>
      <c r="H15" s="55">
        <f>+'24-03-340 Ind. Adulto Mayor'!S81</f>
        <v>0</v>
      </c>
      <c r="I15" s="55">
        <f>+'24-03-340 Ind. Adulto Mayor'!T81</f>
        <v>0</v>
      </c>
      <c r="J15" s="55">
        <f>+'24-03-340 Ind. Adulto Mayor'!U81</f>
        <v>0</v>
      </c>
      <c r="K15" s="55">
        <f>+'24-03-340 Ind. Adulto Mayor'!V81</f>
        <v>0</v>
      </c>
      <c r="L15" s="55">
        <f>+'24-03-340 Ind. Adulto Mayor'!W81</f>
        <v>0</v>
      </c>
      <c r="M15" s="55">
        <f>+'24-03-340 Ind. Adulto Mayor'!X81</f>
        <v>0</v>
      </c>
      <c r="N15" s="55">
        <f>+'24-03-340 Ind. Adulto Mayor'!Y81</f>
        <v>0</v>
      </c>
      <c r="O15" s="55">
        <f>+'24-03-340 Ind. Adulto Mayor'!Z81</f>
        <v>0</v>
      </c>
      <c r="P15" s="55">
        <f>+'24-03-340 Ind. Adulto Mayor'!AA81</f>
        <v>0</v>
      </c>
      <c r="Q15" s="55">
        <f>+'24-03-340 Ind. Adulto Mayor'!AB81</f>
        <v>0</v>
      </c>
      <c r="R15" s="55">
        <f>+'24-03-340 Ind. Adulto Mayor'!AC81</f>
        <v>0</v>
      </c>
      <c r="S15" s="55">
        <f>+'24-03-340 Ind. Adulto Mayor'!AD81</f>
        <v>0</v>
      </c>
      <c r="T15" s="55">
        <f>+'24-03-340 Ind. Adulto Mayor'!AE81</f>
        <v>0</v>
      </c>
      <c r="U15" s="55">
        <f>+'24-03-340 Ind. Adulto Mayor'!AF81</f>
        <v>0</v>
      </c>
      <c r="V15" s="55">
        <f>+'24-03-340 Ind. Adulto Mayor'!AG81</f>
        <v>0</v>
      </c>
      <c r="W15" s="55">
        <f>+'24-03-340 Ind. Adulto Mayor'!AH81</f>
        <v>0</v>
      </c>
      <c r="X15" s="78">
        <f>+'24-03-340 Ind. Adulto Mayor'!AI81</f>
        <v>0</v>
      </c>
      <c r="Y15" s="78">
        <f>+'24-03-340 Ind. Adulto Mayor'!AJ81</f>
        <v>0</v>
      </c>
    </row>
    <row r="16" spans="1:25" ht="24.75" customHeight="1">
      <c r="A16" s="77" t="s">
        <v>62</v>
      </c>
      <c r="B16" s="55">
        <f>+'24-03-340 Ind. Adulto Mayor'!J104</f>
        <v>457258000</v>
      </c>
      <c r="C16" s="55">
        <f>+'24-03-340 Ind. Adulto Mayor'!K104</f>
        <v>308236000</v>
      </c>
      <c r="D16" s="55">
        <f>+'24-03-340 Ind. Adulto Mayor'!M104</f>
        <v>0</v>
      </c>
      <c r="E16" s="55">
        <f>+'24-03-340 Ind. Adulto Mayor'!N104</f>
        <v>0</v>
      </c>
      <c r="F16" s="55">
        <f>+'24-03-340 Ind. Adulto Mayor'!O104</f>
        <v>0</v>
      </c>
      <c r="G16" s="55">
        <f>+'24-03-340 Ind. Adulto Mayor'!R104</f>
        <v>0</v>
      </c>
      <c r="H16" s="55">
        <f>+'24-03-340 Ind. Adulto Mayor'!S104</f>
        <v>0</v>
      </c>
      <c r="I16" s="55">
        <f>+'24-03-340 Ind. Adulto Mayor'!T104</f>
        <v>0</v>
      </c>
      <c r="J16" s="55">
        <f>+'24-03-340 Ind. Adulto Mayor'!U104</f>
        <v>0</v>
      </c>
      <c r="K16" s="55">
        <f>+'24-03-340 Ind. Adulto Mayor'!V104</f>
        <v>0</v>
      </c>
      <c r="L16" s="55">
        <f>+'24-03-340 Ind. Adulto Mayor'!W104</f>
        <v>0</v>
      </c>
      <c r="M16" s="55">
        <f>+'24-03-340 Ind. Adulto Mayor'!X104</f>
        <v>0</v>
      </c>
      <c r="N16" s="55">
        <f>+'24-03-340 Ind. Adulto Mayor'!Y104</f>
        <v>0</v>
      </c>
      <c r="O16" s="55">
        <f>+'24-03-340 Ind. Adulto Mayor'!Z104</f>
        <v>0</v>
      </c>
      <c r="P16" s="55">
        <f>+'24-03-340 Ind. Adulto Mayor'!AA104</f>
        <v>0</v>
      </c>
      <c r="Q16" s="55">
        <f>+'24-03-340 Ind. Adulto Mayor'!AB104</f>
        <v>308236000</v>
      </c>
      <c r="R16" s="55">
        <f>+'24-03-340 Ind. Adulto Mayor'!AC104</f>
        <v>308236000</v>
      </c>
      <c r="S16" s="55">
        <f>+'24-03-340 Ind. Adulto Mayor'!AD104</f>
        <v>0</v>
      </c>
      <c r="T16" s="55">
        <f>+'24-03-340 Ind. Adulto Mayor'!AE104</f>
        <v>0</v>
      </c>
      <c r="U16" s="55">
        <f>+'24-03-340 Ind. Adulto Mayor'!AF104</f>
        <v>0</v>
      </c>
      <c r="V16" s="55">
        <f>+'24-03-340 Ind. Adulto Mayor'!AG104</f>
        <v>0</v>
      </c>
      <c r="W16" s="55">
        <f>+'24-03-340 Ind. Adulto Mayor'!AH104</f>
        <v>308236000</v>
      </c>
      <c r="X16" s="78">
        <f>+'24-03-340 Ind. Adulto Mayor'!AI104</f>
        <v>0.67409646195364548</v>
      </c>
      <c r="Y16" s="78">
        <f>+'24-03-340 Ind. Adulto Mayor'!AJ104</f>
        <v>0.36528080793237522</v>
      </c>
    </row>
    <row r="17" spans="1:25" ht="24.75" customHeight="1">
      <c r="A17" s="77" t="s">
        <v>64</v>
      </c>
      <c r="B17" s="55">
        <f>+'24-03-340 Ind. Adulto Mayor'!J108</f>
        <v>356338000</v>
      </c>
      <c r="C17" s="55">
        <f>+'24-03-340 Ind. Adulto Mayor'!K108</f>
        <v>0</v>
      </c>
      <c r="D17" s="55">
        <f>+'24-03-340 Ind. Adulto Mayor'!M108</f>
        <v>0</v>
      </c>
      <c r="E17" s="55">
        <f>+'24-03-340 Ind. Adulto Mayor'!N108</f>
        <v>0</v>
      </c>
      <c r="F17" s="55">
        <f>+'24-03-340 Ind. Adulto Mayor'!O108</f>
        <v>0</v>
      </c>
      <c r="G17" s="55">
        <f>+'24-03-340 Ind. Adulto Mayor'!R108</f>
        <v>0</v>
      </c>
      <c r="H17" s="55">
        <f>+'24-03-340 Ind. Adulto Mayor'!S108</f>
        <v>0</v>
      </c>
      <c r="I17" s="55">
        <f>+'24-03-340 Ind. Adulto Mayor'!T108</f>
        <v>0</v>
      </c>
      <c r="J17" s="55">
        <f>+'24-03-340 Ind. Adulto Mayor'!U108</f>
        <v>0</v>
      </c>
      <c r="K17" s="55">
        <f>+'24-03-340 Ind. Adulto Mayor'!V108</f>
        <v>0</v>
      </c>
      <c r="L17" s="55">
        <f>+'24-03-340 Ind. Adulto Mayor'!W108</f>
        <v>0</v>
      </c>
      <c r="M17" s="55">
        <f>+'24-03-340 Ind. Adulto Mayor'!X108</f>
        <v>0</v>
      </c>
      <c r="N17" s="55">
        <f>+'24-03-340 Ind. Adulto Mayor'!Y108</f>
        <v>0</v>
      </c>
      <c r="O17" s="55">
        <f>+'24-03-340 Ind. Adulto Mayor'!Z108</f>
        <v>0</v>
      </c>
      <c r="P17" s="55">
        <f>+'24-03-340 Ind. Adulto Mayor'!AA108</f>
        <v>0</v>
      </c>
      <c r="Q17" s="55">
        <f>+'24-03-340 Ind. Adulto Mayor'!AB108</f>
        <v>0</v>
      </c>
      <c r="R17" s="55">
        <f>+'24-03-340 Ind. Adulto Mayor'!AC108</f>
        <v>0</v>
      </c>
      <c r="S17" s="55">
        <f>+'24-03-340 Ind. Adulto Mayor'!AD108</f>
        <v>0</v>
      </c>
      <c r="T17" s="55">
        <f>+'24-03-340 Ind. Adulto Mayor'!AE108</f>
        <v>0</v>
      </c>
      <c r="U17" s="55">
        <f>+'24-03-340 Ind. Adulto Mayor'!AF108</f>
        <v>0</v>
      </c>
      <c r="V17" s="55">
        <f>+'24-03-340 Ind. Adulto Mayor'!AG108</f>
        <v>0</v>
      </c>
      <c r="W17" s="55">
        <f>+'24-03-340 Ind. Adulto Mayor'!AH108</f>
        <v>0</v>
      </c>
      <c r="X17" s="78">
        <f>+'24-03-340 Ind. Adulto Mayor'!AI108</f>
        <v>0</v>
      </c>
      <c r="Y17" s="78">
        <f>+'24-03-340 Ind. Adulto Mayor'!AJ105</f>
        <v>0</v>
      </c>
    </row>
    <row r="18" spans="1:25" ht="24.75" customHeight="1">
      <c r="A18" s="77" t="s">
        <v>66</v>
      </c>
      <c r="B18" s="55">
        <f>+'24-03-340 Ind. Adulto Mayor'!J116</f>
        <v>66987000</v>
      </c>
      <c r="C18" s="55">
        <f>+'24-03-340 Ind. Adulto Mayor'!K116</f>
        <v>66987000</v>
      </c>
      <c r="D18" s="55">
        <f>+'24-03-340 Ind. Adulto Mayor'!M116</f>
        <v>0</v>
      </c>
      <c r="E18" s="55">
        <f>+'24-03-340 Ind. Adulto Mayor'!N116</f>
        <v>0</v>
      </c>
      <c r="F18" s="55">
        <f>+'24-03-340 Ind. Adulto Mayor'!O116</f>
        <v>0</v>
      </c>
      <c r="G18" s="55">
        <f>+'24-03-340 Ind. Adulto Mayor'!R116</f>
        <v>0</v>
      </c>
      <c r="H18" s="55">
        <f>+'24-03-340 Ind. Adulto Mayor'!S116</f>
        <v>0</v>
      </c>
      <c r="I18" s="55">
        <f>+'24-03-340 Ind. Adulto Mayor'!T116</f>
        <v>0</v>
      </c>
      <c r="J18" s="55">
        <f>+'24-03-340 Ind. Adulto Mayor'!U116</f>
        <v>0</v>
      </c>
      <c r="K18" s="55">
        <f>+'24-03-340 Ind. Adulto Mayor'!V116</f>
        <v>0</v>
      </c>
      <c r="L18" s="55">
        <f>+'24-03-340 Ind. Adulto Mayor'!W116</f>
        <v>0</v>
      </c>
      <c r="M18" s="55">
        <f>+'24-03-340 Ind. Adulto Mayor'!X116</f>
        <v>0</v>
      </c>
      <c r="N18" s="55">
        <f>+'24-03-340 Ind. Adulto Mayor'!Y116</f>
        <v>0</v>
      </c>
      <c r="O18" s="55">
        <f>+'24-03-340 Ind. Adulto Mayor'!Z116</f>
        <v>0</v>
      </c>
      <c r="P18" s="55">
        <f>+'24-03-340 Ind. Adulto Mayor'!AA116</f>
        <v>0</v>
      </c>
      <c r="Q18" s="55">
        <f>+'24-03-340 Ind. Adulto Mayor'!AB116</f>
        <v>57561000</v>
      </c>
      <c r="R18" s="55">
        <f>+'24-03-340 Ind. Adulto Mayor'!AC116</f>
        <v>57561000</v>
      </c>
      <c r="S18" s="55">
        <f>+'24-03-340 Ind. Adulto Mayor'!AD116</f>
        <v>0</v>
      </c>
      <c r="T18" s="55">
        <f>+'24-03-340 Ind. Adulto Mayor'!AE116</f>
        <v>0</v>
      </c>
      <c r="U18" s="55">
        <f>+'24-03-340 Ind. Adulto Mayor'!AF116</f>
        <v>0</v>
      </c>
      <c r="V18" s="55">
        <f>+'24-03-340 Ind. Adulto Mayor'!AG116</f>
        <v>0</v>
      </c>
      <c r="W18" s="55">
        <f>+'24-03-340 Ind. Adulto Mayor'!AH116</f>
        <v>57561000</v>
      </c>
      <c r="X18" s="78">
        <f>+'24-03-340 Ind. Adulto Mayor'!AI116</f>
        <v>0.85928613014465494</v>
      </c>
      <c r="Y18" s="78">
        <f>+'24-03-340 Ind. Adulto Mayor'!AJ116</f>
        <v>6.821373423414348E-2</v>
      </c>
    </row>
    <row r="19" spans="1:25" ht="24.75" customHeight="1">
      <c r="A19" s="77" t="s">
        <v>68</v>
      </c>
      <c r="B19" s="55">
        <f>+'24-03-340 Ind. Adulto Mayor'!J120</f>
        <v>43357000</v>
      </c>
      <c r="C19" s="55">
        <f>+'24-03-340 Ind. Adulto Mayor'!K120</f>
        <v>43357000</v>
      </c>
      <c r="D19" s="55">
        <f>+'24-03-340 Ind. Adulto Mayor'!M120</f>
        <v>0</v>
      </c>
      <c r="E19" s="55">
        <f>+'24-03-340 Ind. Adulto Mayor'!N120</f>
        <v>0</v>
      </c>
      <c r="F19" s="55">
        <f>+'24-03-340 Ind. Adulto Mayor'!O120</f>
        <v>0</v>
      </c>
      <c r="G19" s="55">
        <f>+'24-03-340 Ind. Adulto Mayor'!R120</f>
        <v>0</v>
      </c>
      <c r="H19" s="55">
        <f>+'24-03-340 Ind. Adulto Mayor'!S120</f>
        <v>0</v>
      </c>
      <c r="I19" s="55">
        <f>+'24-03-340 Ind. Adulto Mayor'!T120</f>
        <v>0</v>
      </c>
      <c r="J19" s="55">
        <f>+'24-03-340 Ind. Adulto Mayor'!U120</f>
        <v>0</v>
      </c>
      <c r="K19" s="55">
        <f>+'24-03-340 Ind. Adulto Mayor'!V120</f>
        <v>0</v>
      </c>
      <c r="L19" s="55">
        <f>+'24-03-340 Ind. Adulto Mayor'!W120</f>
        <v>0</v>
      </c>
      <c r="M19" s="55">
        <f>+'24-03-340 Ind. Adulto Mayor'!X120</f>
        <v>0</v>
      </c>
      <c r="N19" s="55">
        <f>+'24-03-340 Ind. Adulto Mayor'!Y120</f>
        <v>0</v>
      </c>
      <c r="O19" s="55">
        <f>+'24-03-340 Ind. Adulto Mayor'!Z120</f>
        <v>0</v>
      </c>
      <c r="P19" s="55">
        <f>+'24-03-340 Ind. Adulto Mayor'!AA120</f>
        <v>0</v>
      </c>
      <c r="Q19" s="55">
        <f>+'24-03-340 Ind. Adulto Mayor'!AB120</f>
        <v>43357000</v>
      </c>
      <c r="R19" s="55">
        <f>+'24-03-340 Ind. Adulto Mayor'!AC120</f>
        <v>43357000</v>
      </c>
      <c r="S19" s="55">
        <f>+'24-03-340 Ind. Adulto Mayor'!AD120</f>
        <v>0</v>
      </c>
      <c r="T19" s="55">
        <f>+'24-03-340 Ind. Adulto Mayor'!AE120</f>
        <v>0</v>
      </c>
      <c r="U19" s="55">
        <f>+'24-03-340 Ind. Adulto Mayor'!AF120</f>
        <v>0</v>
      </c>
      <c r="V19" s="55">
        <f>+'24-03-340 Ind. Adulto Mayor'!AG120</f>
        <v>0</v>
      </c>
      <c r="W19" s="55">
        <f>+'24-03-340 Ind. Adulto Mayor'!AH120</f>
        <v>43357000</v>
      </c>
      <c r="X19" s="78">
        <f>+'24-03-340 Ind. Adulto Mayor'!AI120</f>
        <v>1</v>
      </c>
      <c r="Y19" s="78">
        <f>+'24-03-340 Ind. Adulto Mayor'!AJ120</f>
        <v>5.1381019704135771E-2</v>
      </c>
    </row>
    <row r="20" spans="1:25" ht="24.75" customHeight="1">
      <c r="A20" s="79" t="s">
        <v>70</v>
      </c>
      <c r="B20" s="55">
        <f>+'24-03-340 Ind. Adulto Mayor'!J124</f>
        <v>158977000</v>
      </c>
      <c r="C20" s="55">
        <f>+'24-03-340 Ind. Adulto Mayor'!K124</f>
        <v>9426000</v>
      </c>
      <c r="D20" s="55">
        <f>+'24-03-340 Ind. Adulto Mayor'!M124</f>
        <v>0</v>
      </c>
      <c r="E20" s="55">
        <f>+'24-03-340 Ind. Adulto Mayor'!N124</f>
        <v>0</v>
      </c>
      <c r="F20" s="55">
        <f>+'24-03-340 Ind. Adulto Mayor'!O124</f>
        <v>0</v>
      </c>
      <c r="G20" s="55">
        <f>+'24-03-340 Ind. Adulto Mayor'!R124</f>
        <v>0</v>
      </c>
      <c r="H20" s="55">
        <f>+'24-03-340 Ind. Adulto Mayor'!S124</f>
        <v>0</v>
      </c>
      <c r="I20" s="55">
        <f>+'24-03-340 Ind. Adulto Mayor'!T124</f>
        <v>0</v>
      </c>
      <c r="J20" s="55">
        <f>+'24-03-340 Ind. Adulto Mayor'!U124</f>
        <v>0</v>
      </c>
      <c r="K20" s="55">
        <f>+'24-03-340 Ind. Adulto Mayor'!V124</f>
        <v>0</v>
      </c>
      <c r="L20" s="55">
        <f>+'24-03-340 Ind. Adulto Mayor'!W124</f>
        <v>0</v>
      </c>
      <c r="M20" s="55">
        <f>+'24-03-340 Ind. Adulto Mayor'!X124</f>
        <v>0</v>
      </c>
      <c r="N20" s="55">
        <f>+'24-03-340 Ind. Adulto Mayor'!Y124</f>
        <v>0</v>
      </c>
      <c r="O20" s="55">
        <f>+'24-03-340 Ind. Adulto Mayor'!Z124</f>
        <v>0</v>
      </c>
      <c r="P20" s="55">
        <f>+'24-03-340 Ind. Adulto Mayor'!AA124</f>
        <v>0</v>
      </c>
      <c r="Q20" s="55">
        <f>+'24-03-340 Ind. Adulto Mayor'!AB124</f>
        <v>9426000</v>
      </c>
      <c r="R20" s="55">
        <f>+'24-03-340 Ind. Adulto Mayor'!AC124</f>
        <v>9426000</v>
      </c>
      <c r="S20" s="55">
        <f>+'24-03-340 Ind. Adulto Mayor'!AD124</f>
        <v>0</v>
      </c>
      <c r="T20" s="55">
        <f>+'24-03-340 Ind. Adulto Mayor'!AE124</f>
        <v>0</v>
      </c>
      <c r="U20" s="55">
        <f>+'24-03-340 Ind. Adulto Mayor'!AF124</f>
        <v>0</v>
      </c>
      <c r="V20" s="55">
        <f>+'24-03-340 Ind. Adulto Mayor'!AG124</f>
        <v>0</v>
      </c>
      <c r="W20" s="55">
        <f>+'24-03-340 Ind. Adulto Mayor'!AH124</f>
        <v>9426000</v>
      </c>
      <c r="X20" s="78">
        <f>+'24-03-340 Ind. Adulto Mayor'!AI124</f>
        <v>5.9291595639620824E-2</v>
      </c>
      <c r="Y20" s="78">
        <f>+'24-03-340 Ind. Adulto Mayor'!AJ124</f>
        <v>1.1170456713591433E-2</v>
      </c>
    </row>
    <row r="21" spans="1:25" ht="24.75" customHeight="1">
      <c r="A21" s="79" t="s">
        <v>72</v>
      </c>
      <c r="B21" s="55">
        <f>+'24-03-340 Ind. Adulto Mayor'!J128</f>
        <v>49420000</v>
      </c>
      <c r="C21" s="55">
        <f>+'24-03-340 Ind. Adulto Mayor'!K128</f>
        <v>0</v>
      </c>
      <c r="D21" s="55">
        <f>+'24-03-340 Ind. Adulto Mayor'!M128</f>
        <v>0</v>
      </c>
      <c r="E21" s="55">
        <f>+'24-03-340 Ind. Adulto Mayor'!N128</f>
        <v>0</v>
      </c>
      <c r="F21" s="55">
        <f>+'24-03-340 Ind. Adulto Mayor'!O128</f>
        <v>0</v>
      </c>
      <c r="G21" s="55">
        <f>+'24-03-340 Ind. Adulto Mayor'!R128</f>
        <v>0</v>
      </c>
      <c r="H21" s="55">
        <f>+'24-03-340 Ind. Adulto Mayor'!S128</f>
        <v>0</v>
      </c>
      <c r="I21" s="55">
        <f>+'24-03-340 Ind. Adulto Mayor'!T128</f>
        <v>0</v>
      </c>
      <c r="J21" s="55">
        <f>+'24-03-340 Ind. Adulto Mayor'!U128</f>
        <v>0</v>
      </c>
      <c r="K21" s="55">
        <f>+'24-03-340 Ind. Adulto Mayor'!V128</f>
        <v>0</v>
      </c>
      <c r="L21" s="55">
        <f>+'24-03-340 Ind. Adulto Mayor'!W128</f>
        <v>0</v>
      </c>
      <c r="M21" s="55">
        <f>+'24-03-340 Ind. Adulto Mayor'!X128</f>
        <v>0</v>
      </c>
      <c r="N21" s="55">
        <f>+'24-03-340 Ind. Adulto Mayor'!Y128</f>
        <v>0</v>
      </c>
      <c r="O21" s="55">
        <f>+'24-03-340 Ind. Adulto Mayor'!Z128</f>
        <v>0</v>
      </c>
      <c r="P21" s="55">
        <f>+'24-03-340 Ind. Adulto Mayor'!AA128</f>
        <v>0</v>
      </c>
      <c r="Q21" s="55">
        <f>+'24-03-340 Ind. Adulto Mayor'!AB128</f>
        <v>0</v>
      </c>
      <c r="R21" s="55">
        <f>+'24-03-340 Ind. Adulto Mayor'!AC128</f>
        <v>0</v>
      </c>
      <c r="S21" s="55">
        <f>+'24-03-340 Ind. Adulto Mayor'!AD128</f>
        <v>0</v>
      </c>
      <c r="T21" s="55">
        <f>+'24-03-340 Ind. Adulto Mayor'!AE128</f>
        <v>0</v>
      </c>
      <c r="U21" s="55">
        <f>+'24-03-340 Ind. Adulto Mayor'!AF128</f>
        <v>0</v>
      </c>
      <c r="V21" s="55">
        <f>+'24-03-340 Ind. Adulto Mayor'!AG128</f>
        <v>0</v>
      </c>
      <c r="W21" s="55">
        <f>+'24-03-340 Ind. Adulto Mayor'!AH128</f>
        <v>0</v>
      </c>
      <c r="X21" s="78">
        <f>+'24-03-340 Ind. Adulto Mayor'!AI128</f>
        <v>0</v>
      </c>
      <c r="Y21" s="78">
        <f>+'24-03-340 Ind. Adulto Mayor'!AJ128</f>
        <v>0</v>
      </c>
    </row>
    <row r="22" spans="1:25" ht="24.75" customHeight="1">
      <c r="A22" s="79" t="s">
        <v>74</v>
      </c>
      <c r="B22" s="55">
        <f>+'24-03-340 Ind. Adulto Mayor'!J132</f>
        <v>1224878000</v>
      </c>
      <c r="C22" s="55">
        <f>+'24-03-340 Ind. Adulto Mayor'!K132</f>
        <v>0</v>
      </c>
      <c r="D22" s="55">
        <f>+'24-03-340 Ind. Adulto Mayor'!M132</f>
        <v>0</v>
      </c>
      <c r="E22" s="55">
        <f>+'24-03-340 Ind. Adulto Mayor'!N132</f>
        <v>0</v>
      </c>
      <c r="F22" s="55">
        <f>+'24-03-340 Ind. Adulto Mayor'!O132</f>
        <v>0</v>
      </c>
      <c r="G22" s="55">
        <f>+'24-03-340 Ind. Adulto Mayor'!R132</f>
        <v>0</v>
      </c>
      <c r="H22" s="55">
        <f>+'24-03-340 Ind. Adulto Mayor'!S132</f>
        <v>0</v>
      </c>
      <c r="I22" s="55">
        <f>+'24-03-340 Ind. Adulto Mayor'!T132</f>
        <v>0</v>
      </c>
      <c r="J22" s="55">
        <f>+'24-03-340 Ind. Adulto Mayor'!U132</f>
        <v>0</v>
      </c>
      <c r="K22" s="55">
        <f>+'24-03-340 Ind. Adulto Mayor'!V132</f>
        <v>0</v>
      </c>
      <c r="L22" s="55">
        <f>+'24-03-340 Ind. Adulto Mayor'!W132</f>
        <v>0</v>
      </c>
      <c r="M22" s="55">
        <f>+'24-03-340 Ind. Adulto Mayor'!X132</f>
        <v>0</v>
      </c>
      <c r="N22" s="55">
        <f>+'24-03-340 Ind. Adulto Mayor'!Y132</f>
        <v>0</v>
      </c>
      <c r="O22" s="55">
        <f>+'24-03-340 Ind. Adulto Mayor'!Z132</f>
        <v>0</v>
      </c>
      <c r="P22" s="55">
        <f>+'24-03-340 Ind. Adulto Mayor'!AA132</f>
        <v>0</v>
      </c>
      <c r="Q22" s="55">
        <f>+'24-03-340 Ind. Adulto Mayor'!AB132</f>
        <v>0</v>
      </c>
      <c r="R22" s="55">
        <f>+'24-03-340 Ind. Adulto Mayor'!AC132</f>
        <v>0</v>
      </c>
      <c r="S22" s="55">
        <f>+'24-03-340 Ind. Adulto Mayor'!AD132</f>
        <v>0</v>
      </c>
      <c r="T22" s="55">
        <f>+'24-03-340 Ind. Adulto Mayor'!AE132</f>
        <v>0</v>
      </c>
      <c r="U22" s="55">
        <f>+'24-03-340 Ind. Adulto Mayor'!AF132</f>
        <v>0</v>
      </c>
      <c r="V22" s="55">
        <f>+'24-03-340 Ind. Adulto Mayor'!AG132</f>
        <v>0</v>
      </c>
      <c r="W22" s="55">
        <f>+'24-03-340 Ind. Adulto Mayor'!AH132</f>
        <v>0</v>
      </c>
      <c r="X22" s="78">
        <f>+'24-03-340 Ind. Adulto Mayor'!AI132</f>
        <v>0</v>
      </c>
      <c r="Y22" s="78">
        <f>+'24-03-340 Ind. Adulto Mayor'!AJ132</f>
        <v>0</v>
      </c>
    </row>
    <row r="23" spans="1:25" ht="24.75" customHeight="1">
      <c r="A23" s="149" t="s">
        <v>239</v>
      </c>
      <c r="B23" s="55">
        <f>+'24-03-340 Ind. Adulto Mayor'!J133</f>
        <v>230317000</v>
      </c>
      <c r="C23" s="55">
        <f>+'24-03-340 Ind. Adulto Mayor'!K133</f>
        <v>0</v>
      </c>
      <c r="D23" s="55">
        <f>+'24-03-340 Ind. Adulto Mayor'!M133</f>
        <v>0</v>
      </c>
      <c r="E23" s="55">
        <f>+'24-03-340 Ind. Adulto Mayor'!N133</f>
        <v>0</v>
      </c>
      <c r="F23" s="55">
        <f>+'24-03-340 Ind. Adulto Mayor'!O133</f>
        <v>0</v>
      </c>
      <c r="G23" s="55">
        <f>+'24-03-340 Ind. Adulto Mayor'!R133</f>
        <v>0</v>
      </c>
      <c r="H23" s="55">
        <f>+'24-03-340 Ind. Adulto Mayor'!S133</f>
        <v>0</v>
      </c>
      <c r="I23" s="55">
        <f>+'24-03-340 Ind. Adulto Mayor'!T133</f>
        <v>0</v>
      </c>
      <c r="J23" s="55">
        <f>+'24-03-340 Ind. Adulto Mayor'!U133</f>
        <v>0</v>
      </c>
      <c r="K23" s="55">
        <f>+'24-03-340 Ind. Adulto Mayor'!V133</f>
        <v>0</v>
      </c>
      <c r="L23" s="55">
        <f>+'24-03-340 Ind. Adulto Mayor'!W133</f>
        <v>0</v>
      </c>
      <c r="M23" s="55">
        <f>+'24-03-340 Ind. Adulto Mayor'!X133</f>
        <v>0</v>
      </c>
      <c r="N23" s="55">
        <f>+'24-03-340 Ind. Adulto Mayor'!Y133</f>
        <v>0</v>
      </c>
      <c r="O23" s="55">
        <f>+'24-03-340 Ind. Adulto Mayor'!Z133</f>
        <v>0</v>
      </c>
      <c r="P23" s="55">
        <f>+'24-03-340 Ind. Adulto Mayor'!AA133</f>
        <v>0</v>
      </c>
      <c r="Q23" s="55">
        <f>+'24-03-340 Ind. Adulto Mayor'!AB133</f>
        <v>0</v>
      </c>
      <c r="R23" s="55">
        <f>+'24-03-340 Ind. Adulto Mayor'!AC133</f>
        <v>0</v>
      </c>
      <c r="S23" s="55">
        <f>+'24-03-340 Ind. Adulto Mayor'!AD133</f>
        <v>0</v>
      </c>
      <c r="T23" s="55">
        <f>+'24-03-340 Ind. Adulto Mayor'!AE133</f>
        <v>0</v>
      </c>
      <c r="U23" s="55">
        <f>+'24-03-340 Ind. Adulto Mayor'!AF133</f>
        <v>0</v>
      </c>
      <c r="V23" s="55">
        <f>+'24-03-340 Ind. Adulto Mayor'!AG133</f>
        <v>0</v>
      </c>
      <c r="W23" s="55">
        <f>+'24-03-340 Ind. Adulto Mayor'!AH133</f>
        <v>0</v>
      </c>
      <c r="X23" s="78">
        <f>+'24-03-340 Ind. Adulto Mayor'!AI133</f>
        <v>0</v>
      </c>
      <c r="Y23" s="78">
        <f>+'24-03-340 Ind. Adulto Mayor'!AJ133</f>
        <v>0</v>
      </c>
    </row>
    <row r="24" spans="1:25" ht="24.75" customHeight="1">
      <c r="A24" s="80" t="s">
        <v>76</v>
      </c>
      <c r="B24" s="55">
        <f>+'24-03-340 Ind. Adulto Mayor'!J139</f>
        <v>5351784000</v>
      </c>
      <c r="C24" s="55">
        <f>+'24-03-340 Ind. Adulto Mayor'!K139</f>
        <v>691227000</v>
      </c>
      <c r="D24" s="55">
        <f>+'24-03-340 Ind. Adulto Mayor'!M139</f>
        <v>0</v>
      </c>
      <c r="E24" s="55">
        <f>+'24-03-340 Ind. Adulto Mayor'!N139</f>
        <v>0</v>
      </c>
      <c r="F24" s="55">
        <f>+'24-03-340 Ind. Adulto Mayor'!O139</f>
        <v>0</v>
      </c>
      <c r="G24" s="55">
        <f>+'24-03-340 Ind. Adulto Mayor'!R139</f>
        <v>0</v>
      </c>
      <c r="H24" s="55">
        <f>+'24-03-340 Ind. Adulto Mayor'!S139</f>
        <v>0</v>
      </c>
      <c r="I24" s="55">
        <f>+'24-03-340 Ind. Adulto Mayor'!T139</f>
        <v>390243000</v>
      </c>
      <c r="J24" s="55">
        <f>+'24-03-340 Ind. Adulto Mayor'!U139</f>
        <v>390243000</v>
      </c>
      <c r="K24" s="55">
        <f>+'24-03-340 Ind. Adulto Mayor'!V139</f>
        <v>0</v>
      </c>
      <c r="L24" s="55">
        <f>+'24-03-340 Ind. Adulto Mayor'!W139</f>
        <v>0</v>
      </c>
      <c r="M24" s="55">
        <f>+'24-03-340 Ind. Adulto Mayor'!X139</f>
        <v>0</v>
      </c>
      <c r="N24" s="55">
        <f>+'24-03-340 Ind. Adulto Mayor'!Y139</f>
        <v>0</v>
      </c>
      <c r="O24" s="55">
        <f>+'24-03-340 Ind. Adulto Mayor'!Z139</f>
        <v>0</v>
      </c>
      <c r="P24" s="55">
        <f>+'24-03-340 Ind. Adulto Mayor'!AA139</f>
        <v>0</v>
      </c>
      <c r="Q24" s="55">
        <f>+'24-03-340 Ind. Adulto Mayor'!AB139</f>
        <v>0</v>
      </c>
      <c r="R24" s="55">
        <f>+'24-03-340 Ind. Adulto Mayor'!AC139</f>
        <v>0</v>
      </c>
      <c r="S24" s="55">
        <f>+'24-03-340 Ind. Adulto Mayor'!AD139</f>
        <v>0</v>
      </c>
      <c r="T24" s="55">
        <f>+'24-03-340 Ind. Adulto Mayor'!AE139</f>
        <v>0</v>
      </c>
      <c r="U24" s="55">
        <f>+'24-03-340 Ind. Adulto Mayor'!AF139</f>
        <v>0</v>
      </c>
      <c r="V24" s="55">
        <f>+'24-03-340 Ind. Adulto Mayor'!AG139</f>
        <v>0</v>
      </c>
      <c r="W24" s="55">
        <f>+'24-03-340 Ind. Adulto Mayor'!AH139</f>
        <v>390243000</v>
      </c>
      <c r="X24" s="78">
        <f>+'24-03-340 Ind. Adulto Mayor'!AI139</f>
        <v>7.2918301635492011E-2</v>
      </c>
      <c r="Y24" s="78">
        <f>+'24-03-340 Ind. Adulto Mayor'!AJ139</f>
        <v>0.46246472939550837</v>
      </c>
    </row>
    <row r="25" spans="1:25" ht="25.5">
      <c r="A25" s="200" t="str">
        <f>"TOTAL ASIG."&amp;" "&amp;$A$5</f>
        <v>TOTAL ASIG. 24-03-340 "Programa de Apoyo Integral al Adulto Mayor Chile Solidario"</v>
      </c>
      <c r="B25" s="66">
        <f>SUM(B8:B24)</f>
        <v>10089102000</v>
      </c>
      <c r="C25" s="66">
        <f t="shared" ref="C25:V25" si="0">SUM(C8:C24)</f>
        <v>1739361000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390243000</v>
      </c>
      <c r="J25" s="66">
        <f t="shared" si="0"/>
        <v>390243000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453590000</v>
      </c>
      <c r="R25" s="66">
        <f t="shared" si="0"/>
        <v>453590000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843833000</v>
      </c>
      <c r="X25" s="81">
        <f>+'24-03-340 Ind. Adulto Mayor'!AI140</f>
        <v>8.3638068085742423E-2</v>
      </c>
      <c r="Y25" s="81">
        <f>'24-03-340 Ind. Adulto Mayor'!AJ140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95"/>
  <sheetViews>
    <sheetView topLeftCell="A31" zoomScaleNormal="100" workbookViewId="0" xr3:uid="{731C365F-4EDE-5636-9D2D-917179ED8537}">
      <selection activeCell="Y81" sqref="Y81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405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45" t="s">
        <v>46</v>
      </c>
      <c r="B8" s="227"/>
      <c r="C8" s="258"/>
      <c r="D8" s="227"/>
      <c r="E8" s="228"/>
      <c r="F8" s="4"/>
      <c r="G8" s="5"/>
      <c r="H8" s="6"/>
      <c r="I8" s="6"/>
      <c r="J8" s="209">
        <v>104160000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>
      <c r="A9" s="13">
        <v>1</v>
      </c>
      <c r="B9" s="13"/>
      <c r="C9" s="56"/>
      <c r="D9" s="118"/>
      <c r="E9" s="17"/>
      <c r="F9" s="17"/>
      <c r="G9" s="17"/>
      <c r="H9" s="16"/>
      <c r="I9" s="16"/>
      <c r="J9" s="210"/>
      <c r="K9" s="18">
        <v>104160000</v>
      </c>
      <c r="L9" s="17" t="s">
        <v>116</v>
      </c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>
      <c r="A10" s="13">
        <v>2</v>
      </c>
      <c r="B10" s="13"/>
      <c r="C10" s="56"/>
      <c r="D10" s="119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customHeight="1">
      <c r="A11" s="238" t="s">
        <v>47</v>
      </c>
      <c r="B11" s="244"/>
      <c r="C11" s="244"/>
      <c r="D11" s="239"/>
      <c r="E11" s="239"/>
      <c r="F11" s="239"/>
      <c r="G11" s="239"/>
      <c r="H11" s="239"/>
      <c r="I11" s="240"/>
      <c r="J11" s="27">
        <f>+J8</f>
        <v>104160000</v>
      </c>
      <c r="K11" s="27">
        <f>SUM(K9:K10)</f>
        <v>104160000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>
      <c r="A12" s="254" t="s">
        <v>48</v>
      </c>
      <c r="B12" s="255"/>
      <c r="C12" s="255"/>
      <c r="D12" s="236"/>
      <c r="E12" s="237"/>
      <c r="F12" s="4"/>
      <c r="G12" s="5"/>
      <c r="H12" s="6"/>
      <c r="I12" s="6"/>
      <c r="J12" s="246">
        <v>175763893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customHeight="1" outlineLevel="1">
      <c r="A13" s="14">
        <v>1</v>
      </c>
      <c r="B13" s="14"/>
      <c r="C13" s="56"/>
      <c r="D13" s="118"/>
      <c r="E13" s="17"/>
      <c r="F13" s="17"/>
      <c r="G13" s="17"/>
      <c r="H13" s="16"/>
      <c r="I13" s="16"/>
      <c r="J13" s="261"/>
      <c r="K13" s="18">
        <v>175400000</v>
      </c>
      <c r="L13" s="17" t="s">
        <v>116</v>
      </c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>
      <c r="A14" s="14">
        <v>2</v>
      </c>
      <c r="B14" s="14"/>
      <c r="C14" s="56"/>
      <c r="D14" s="119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customHeight="1">
      <c r="A15" s="253" t="s">
        <v>49</v>
      </c>
      <c r="B15" s="244"/>
      <c r="C15" s="244"/>
      <c r="D15" s="239"/>
      <c r="E15" s="239"/>
      <c r="F15" s="239"/>
      <c r="G15" s="239"/>
      <c r="H15" s="239"/>
      <c r="I15" s="240"/>
      <c r="J15" s="27">
        <f>+J12</f>
        <v>175763893</v>
      </c>
      <c r="K15" s="27">
        <f>SUM(K13:K14)</f>
        <v>175400000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>
      <c r="A16" s="254" t="s">
        <v>50</v>
      </c>
      <c r="B16" s="255"/>
      <c r="C16" s="255"/>
      <c r="D16" s="236"/>
      <c r="E16" s="237"/>
      <c r="F16" s="4"/>
      <c r="G16" s="5"/>
      <c r="H16" s="6"/>
      <c r="I16" s="6"/>
      <c r="J16" s="209">
        <v>140540000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>
      <c r="A17" s="14">
        <v>1</v>
      </c>
      <c r="B17" s="14"/>
      <c r="C17" s="56"/>
      <c r="D17" s="118"/>
      <c r="E17" s="17"/>
      <c r="F17" s="17"/>
      <c r="G17" s="17"/>
      <c r="H17" s="16"/>
      <c r="I17" s="16"/>
      <c r="J17" s="210"/>
      <c r="K17" s="18">
        <v>140540000</v>
      </c>
      <c r="L17" s="17" t="s">
        <v>116</v>
      </c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>
      <c r="A18" s="14">
        <v>2</v>
      </c>
      <c r="B18" s="14"/>
      <c r="C18" s="56"/>
      <c r="D18" s="119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customHeight="1">
      <c r="A19" s="253" t="s">
        <v>51</v>
      </c>
      <c r="B19" s="244"/>
      <c r="C19" s="244"/>
      <c r="D19" s="239"/>
      <c r="E19" s="239"/>
      <c r="F19" s="239"/>
      <c r="G19" s="239"/>
      <c r="H19" s="239"/>
      <c r="I19" s="240"/>
      <c r="J19" s="27">
        <f>+J16</f>
        <v>140540000</v>
      </c>
      <c r="K19" s="27">
        <f>SUM(K17:K18)</f>
        <v>140540000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>
      <c r="A20" s="254" t="s">
        <v>52</v>
      </c>
      <c r="B20" s="255"/>
      <c r="C20" s="255"/>
      <c r="D20" s="236"/>
      <c r="E20" s="237"/>
      <c r="F20" s="4"/>
      <c r="G20" s="5"/>
      <c r="H20" s="6"/>
      <c r="I20" s="6"/>
      <c r="J20" s="209">
        <v>147365000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customHeight="1" outlineLevel="1">
      <c r="A21" s="14">
        <v>1</v>
      </c>
      <c r="B21" s="14"/>
      <c r="C21" s="56"/>
      <c r="D21" s="118"/>
      <c r="E21" s="17"/>
      <c r="F21" s="17"/>
      <c r="G21" s="17"/>
      <c r="H21" s="16"/>
      <c r="I21" s="16"/>
      <c r="J21" s="210"/>
      <c r="K21" s="18">
        <v>147365000</v>
      </c>
      <c r="L21" s="17" t="s">
        <v>116</v>
      </c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>
      <c r="A22" s="14">
        <v>2</v>
      </c>
      <c r="B22" s="14"/>
      <c r="C22" s="56"/>
      <c r="D22" s="119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customHeight="1">
      <c r="A23" s="253" t="s">
        <v>53</v>
      </c>
      <c r="B23" s="244"/>
      <c r="C23" s="244"/>
      <c r="D23" s="239"/>
      <c r="E23" s="239"/>
      <c r="F23" s="239"/>
      <c r="G23" s="239"/>
      <c r="H23" s="239"/>
      <c r="I23" s="240"/>
      <c r="J23" s="27">
        <f>+J20</f>
        <v>147365000</v>
      </c>
      <c r="K23" s="27">
        <f>SUM(K21:K22)</f>
        <v>147365000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>
      <c r="A24" s="254" t="s">
        <v>54</v>
      </c>
      <c r="B24" s="255"/>
      <c r="C24" s="255"/>
      <c r="D24" s="236"/>
      <c r="E24" s="237"/>
      <c r="F24" s="4"/>
      <c r="G24" s="5"/>
      <c r="H24" s="6"/>
      <c r="I24" s="6"/>
      <c r="J24" s="209">
        <v>546491000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outlineLevel="1">
      <c r="A25" s="14">
        <v>1</v>
      </c>
      <c r="B25" s="14"/>
      <c r="C25" s="33"/>
      <c r="D25" s="150"/>
      <c r="E25" s="35"/>
      <c r="F25" s="36"/>
      <c r="G25" s="36"/>
      <c r="H25" s="37"/>
      <c r="I25" s="37"/>
      <c r="J25" s="210"/>
      <c r="K25" s="38">
        <v>546491000</v>
      </c>
      <c r="L25" s="52" t="s">
        <v>116</v>
      </c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>
      <c r="A26" s="14">
        <v>2</v>
      </c>
      <c r="B26" s="14"/>
      <c r="C26" s="43"/>
      <c r="D26" s="151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customHeight="1">
      <c r="A27" s="253" t="s">
        <v>55</v>
      </c>
      <c r="B27" s="244"/>
      <c r="C27" s="244"/>
      <c r="D27" s="239"/>
      <c r="E27" s="239"/>
      <c r="F27" s="239"/>
      <c r="G27" s="239"/>
      <c r="H27" s="239"/>
      <c r="I27" s="240"/>
      <c r="J27" s="27">
        <f>+J24</f>
        <v>546491000</v>
      </c>
      <c r="K27" s="27">
        <f>SUM(K25:K26)</f>
        <v>546491000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209">
        <v>125847000</v>
      </c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10"/>
      <c r="K29" s="18">
        <v>89047000</v>
      </c>
      <c r="L29" s="17" t="s">
        <v>116</v>
      </c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customHeight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+J28</f>
        <v>125847000</v>
      </c>
      <c r="K31" s="27">
        <f>SUM(K29:K30)</f>
        <v>89047000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>
      <c r="A32" s="254" t="s">
        <v>58</v>
      </c>
      <c r="B32" s="255"/>
      <c r="C32" s="255"/>
      <c r="D32" s="236"/>
      <c r="E32" s="237"/>
      <c r="F32" s="4"/>
      <c r="G32" s="5"/>
      <c r="H32" s="6"/>
      <c r="I32" s="6"/>
      <c r="J32" s="209">
        <v>160182000</v>
      </c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>
      <c r="A33" s="14">
        <v>1</v>
      </c>
      <c r="B33" s="14"/>
      <c r="C33" s="56"/>
      <c r="D33" s="118"/>
      <c r="E33" s="17"/>
      <c r="F33" s="17"/>
      <c r="G33" s="17"/>
      <c r="H33" s="16"/>
      <c r="I33" s="16"/>
      <c r="J33" s="210"/>
      <c r="K33" s="18">
        <v>160182000</v>
      </c>
      <c r="L33" s="17" t="s">
        <v>116</v>
      </c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>
      <c r="A34" s="14">
        <v>2</v>
      </c>
      <c r="B34" s="14"/>
      <c r="C34" s="56"/>
      <c r="D34" s="119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customHeight="1">
      <c r="A35" s="253" t="s">
        <v>59</v>
      </c>
      <c r="B35" s="244"/>
      <c r="C35" s="244"/>
      <c r="D35" s="239"/>
      <c r="E35" s="239"/>
      <c r="F35" s="239"/>
      <c r="G35" s="239"/>
      <c r="H35" s="239"/>
      <c r="I35" s="240"/>
      <c r="J35" s="27">
        <f>+J32</f>
        <v>160182000</v>
      </c>
      <c r="K35" s="27">
        <f>SUM(K33:K34)</f>
        <v>160182000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>
      <c r="A36" s="254" t="s">
        <v>60</v>
      </c>
      <c r="B36" s="255"/>
      <c r="C36" s="255"/>
      <c r="D36" s="236"/>
      <c r="E36" s="237"/>
      <c r="F36" s="4"/>
      <c r="G36" s="5"/>
      <c r="H36" s="6"/>
      <c r="I36" s="6"/>
      <c r="J36" s="209">
        <v>312642000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>
      <c r="A37" s="14">
        <v>1</v>
      </c>
      <c r="B37" s="14"/>
      <c r="C37" s="56"/>
      <c r="D37" s="118"/>
      <c r="E37" s="17"/>
      <c r="F37" s="17"/>
      <c r="G37" s="17"/>
      <c r="H37" s="16"/>
      <c r="I37" s="16"/>
      <c r="J37" s="210"/>
      <c r="K37" s="18">
        <v>312642000</v>
      </c>
      <c r="L37" s="17" t="s">
        <v>116</v>
      </c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>
      <c r="A38" s="14">
        <v>2</v>
      </c>
      <c r="B38" s="14"/>
      <c r="C38" s="56"/>
      <c r="D38" s="119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>
      <c r="A39" s="253" t="s">
        <v>61</v>
      </c>
      <c r="B39" s="244"/>
      <c r="C39" s="244"/>
      <c r="D39" s="239"/>
      <c r="E39" s="239"/>
      <c r="F39" s="239"/>
      <c r="G39" s="239"/>
      <c r="H39" s="239"/>
      <c r="I39" s="240"/>
      <c r="J39" s="27">
        <f>+J36</f>
        <v>312642000</v>
      </c>
      <c r="K39" s="27">
        <f>SUM(K37:K38)</f>
        <v>312642000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>
      <c r="A40" s="254" t="s">
        <v>62</v>
      </c>
      <c r="B40" s="255"/>
      <c r="C40" s="255"/>
      <c r="D40" s="236"/>
      <c r="E40" s="237"/>
      <c r="F40" s="4"/>
      <c r="G40" s="5"/>
      <c r="H40" s="6"/>
      <c r="I40" s="6"/>
      <c r="J40" s="209">
        <v>99380000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outlineLevel="1">
      <c r="A41" s="14">
        <v>1</v>
      </c>
      <c r="B41" s="14"/>
      <c r="C41" s="33"/>
      <c r="D41" s="150"/>
      <c r="E41" s="35"/>
      <c r="F41" s="36"/>
      <c r="G41" s="36"/>
      <c r="H41" s="48"/>
      <c r="I41" s="48"/>
      <c r="J41" s="210"/>
      <c r="K41" s="38">
        <v>99380000</v>
      </c>
      <c r="L41" s="52" t="s">
        <v>116</v>
      </c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>
      <c r="A42" s="14">
        <v>2</v>
      </c>
      <c r="B42" s="14"/>
      <c r="C42" s="56"/>
      <c r="D42" s="118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>
      <c r="A43" s="253" t="s">
        <v>63</v>
      </c>
      <c r="B43" s="244"/>
      <c r="C43" s="244"/>
      <c r="D43" s="239"/>
      <c r="E43" s="239"/>
      <c r="F43" s="239"/>
      <c r="G43" s="239"/>
      <c r="H43" s="239"/>
      <c r="I43" s="240"/>
      <c r="J43" s="27">
        <f>+J40</f>
        <v>99380000</v>
      </c>
      <c r="K43" s="27">
        <f>SUM(K41:K42)</f>
        <v>99380000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>
      <c r="A44" s="254" t="s">
        <v>64</v>
      </c>
      <c r="B44" s="255"/>
      <c r="C44" s="255"/>
      <c r="D44" s="236"/>
      <c r="E44" s="237"/>
      <c r="F44" s="4"/>
      <c r="G44" s="5"/>
      <c r="H44" s="6"/>
      <c r="I44" s="6"/>
      <c r="J44" s="209">
        <v>164444000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>
      <c r="A45" s="14">
        <v>1</v>
      </c>
      <c r="B45" s="14"/>
      <c r="C45" s="33"/>
      <c r="D45" s="150"/>
      <c r="E45" s="49"/>
      <c r="F45" s="36"/>
      <c r="G45" s="36"/>
      <c r="H45" s="48"/>
      <c r="I45" s="48"/>
      <c r="J45" s="210"/>
      <c r="K45" s="50">
        <v>164444000</v>
      </c>
      <c r="L45" s="52" t="s">
        <v>116</v>
      </c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>
      <c r="A46" s="14">
        <v>2</v>
      </c>
      <c r="B46" s="14"/>
      <c r="C46" s="56"/>
      <c r="D46" s="118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customHeight="1">
      <c r="A47" s="253" t="s">
        <v>65</v>
      </c>
      <c r="B47" s="244"/>
      <c r="C47" s="244"/>
      <c r="D47" s="239"/>
      <c r="E47" s="239"/>
      <c r="F47" s="239"/>
      <c r="G47" s="239"/>
      <c r="H47" s="239"/>
      <c r="I47" s="240"/>
      <c r="J47" s="27">
        <f>+J44</f>
        <v>164444000</v>
      </c>
      <c r="K47" s="27">
        <f>SUM(K45:K46)</f>
        <v>164444000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209">
        <v>52710000</v>
      </c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10"/>
      <c r="K49" s="50">
        <v>52710000</v>
      </c>
      <c r="L49" s="152" t="s">
        <v>116</v>
      </c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 t="s">
        <v>406</v>
      </c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customHeight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+J48</f>
        <v>52710000</v>
      </c>
      <c r="K51" s="27">
        <f>+K49</f>
        <v>52710000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>
      <c r="A52" s="268" t="s">
        <v>68</v>
      </c>
      <c r="B52" s="269"/>
      <c r="C52" s="269"/>
      <c r="D52" s="242"/>
      <c r="E52" s="243"/>
      <c r="F52" s="57"/>
      <c r="G52" s="58"/>
      <c r="H52" s="59"/>
      <c r="I52" s="59"/>
      <c r="J52" s="209">
        <v>52710000</v>
      </c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customHeight="1" outlineLevel="1">
      <c r="A53" s="14">
        <v>1</v>
      </c>
      <c r="B53" s="14"/>
      <c r="C53" s="56"/>
      <c r="D53" s="118"/>
      <c r="E53" s="17"/>
      <c r="F53" s="17"/>
      <c r="G53" s="17"/>
      <c r="H53" s="16"/>
      <c r="I53" s="16"/>
      <c r="J53" s="210"/>
      <c r="K53" s="18">
        <v>52710000</v>
      </c>
      <c r="L53" s="152" t="s">
        <v>116</v>
      </c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>
      <c r="A54" s="14">
        <v>2</v>
      </c>
      <c r="B54" s="14"/>
      <c r="C54" s="56"/>
      <c r="D54" s="119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customHeight="1">
      <c r="A55" s="253" t="s">
        <v>69</v>
      </c>
      <c r="B55" s="244"/>
      <c r="C55" s="244"/>
      <c r="D55" s="239"/>
      <c r="E55" s="239"/>
      <c r="F55" s="239"/>
      <c r="G55" s="239"/>
      <c r="H55" s="239"/>
      <c r="I55" s="240"/>
      <c r="J55" s="27">
        <f>+J52</f>
        <v>52710000</v>
      </c>
      <c r="K55" s="27">
        <f>SUM(K53:K54)</f>
        <v>52710000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>
      <c r="A56" s="254" t="s">
        <v>70</v>
      </c>
      <c r="B56" s="255"/>
      <c r="C56" s="255"/>
      <c r="D56" s="236"/>
      <c r="E56" s="237"/>
      <c r="F56" s="4"/>
      <c r="G56" s="5"/>
      <c r="H56" s="6"/>
      <c r="I56" s="6"/>
      <c r="J56" s="209">
        <v>87732000</v>
      </c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customHeight="1" outlineLevel="1">
      <c r="A57" s="14">
        <v>1</v>
      </c>
      <c r="B57" s="14"/>
      <c r="C57" s="56"/>
      <c r="D57" s="118"/>
      <c r="E57" s="17"/>
      <c r="F57" s="17"/>
      <c r="G57" s="17"/>
      <c r="H57" s="16"/>
      <c r="I57" s="16"/>
      <c r="J57" s="210"/>
      <c r="K57" s="18">
        <v>87732000</v>
      </c>
      <c r="L57" s="17" t="s">
        <v>116</v>
      </c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>
      <c r="A58" s="14">
        <v>2</v>
      </c>
      <c r="B58" s="14"/>
      <c r="C58" s="56"/>
      <c r="D58" s="119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customHeight="1">
      <c r="A59" s="253" t="s">
        <v>71</v>
      </c>
      <c r="B59" s="244"/>
      <c r="C59" s="244"/>
      <c r="D59" s="239"/>
      <c r="E59" s="239"/>
      <c r="F59" s="239"/>
      <c r="G59" s="239"/>
      <c r="H59" s="239"/>
      <c r="I59" s="240"/>
      <c r="J59" s="27">
        <f>+J56</f>
        <v>87732000</v>
      </c>
      <c r="K59" s="27">
        <f>SUM(K57:K58)</f>
        <v>87732000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>
      <c r="A60" s="254" t="s">
        <v>72</v>
      </c>
      <c r="B60" s="255"/>
      <c r="C60" s="255"/>
      <c r="D60" s="236"/>
      <c r="E60" s="237"/>
      <c r="F60" s="4"/>
      <c r="G60" s="5"/>
      <c r="H60" s="6"/>
      <c r="I60" s="6"/>
      <c r="J60" s="209">
        <v>147365000</v>
      </c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customHeight="1" outlineLevel="1">
      <c r="A61" s="14">
        <v>1</v>
      </c>
      <c r="B61" s="14"/>
      <c r="C61" s="56"/>
      <c r="D61" s="118"/>
      <c r="E61" s="17"/>
      <c r="F61" s="17"/>
      <c r="G61" s="17"/>
      <c r="H61" s="16"/>
      <c r="I61" s="16"/>
      <c r="J61" s="210"/>
      <c r="K61" s="18">
        <v>147365000</v>
      </c>
      <c r="L61" s="17" t="s">
        <v>116</v>
      </c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>
      <c r="A62" s="14">
        <v>2</v>
      </c>
      <c r="B62" s="14"/>
      <c r="C62" s="56"/>
      <c r="D62" s="119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customHeight="1">
      <c r="A63" s="253" t="s">
        <v>73</v>
      </c>
      <c r="B63" s="244"/>
      <c r="C63" s="244"/>
      <c r="D63" s="239"/>
      <c r="E63" s="239"/>
      <c r="F63" s="239"/>
      <c r="G63" s="239"/>
      <c r="H63" s="239"/>
      <c r="I63" s="240"/>
      <c r="J63" s="27">
        <f>+J60</f>
        <v>147365000</v>
      </c>
      <c r="K63" s="27">
        <f>SUM(K61:K62)</f>
        <v>147365000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>
      <c r="A64" s="254" t="s">
        <v>74</v>
      </c>
      <c r="B64" s="255"/>
      <c r="C64" s="255"/>
      <c r="D64" s="236"/>
      <c r="E64" s="237"/>
      <c r="F64" s="4"/>
      <c r="G64" s="5"/>
      <c r="H64" s="6"/>
      <c r="I64" s="6"/>
      <c r="J64" s="209">
        <v>1204344180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customHeight="1" outlineLevel="1">
      <c r="A65" s="14">
        <v>1</v>
      </c>
      <c r="B65" s="14"/>
      <c r="C65" s="56"/>
      <c r="D65" s="118"/>
      <c r="E65" s="17"/>
      <c r="F65" s="17"/>
      <c r="G65" s="17"/>
      <c r="H65" s="16"/>
      <c r="I65" s="16"/>
      <c r="J65" s="210"/>
      <c r="K65" s="18">
        <v>1204344180</v>
      </c>
      <c r="L65" s="17" t="s">
        <v>116</v>
      </c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>
      <c r="A66" s="14">
        <v>2</v>
      </c>
      <c r="B66" s="14"/>
      <c r="C66" s="56"/>
      <c r="D66" s="119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customHeight="1">
      <c r="A67" s="253" t="s">
        <v>75</v>
      </c>
      <c r="B67" s="244"/>
      <c r="C67" s="244"/>
      <c r="D67" s="239"/>
      <c r="E67" s="239"/>
      <c r="F67" s="239"/>
      <c r="G67" s="239"/>
      <c r="H67" s="239"/>
      <c r="I67" s="240"/>
      <c r="J67" s="27">
        <f>+J64</f>
        <v>1204344180</v>
      </c>
      <c r="K67" s="27">
        <f>SUM(K65:K66)</f>
        <v>1204344180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s="31" customFormat="1" ht="12.75" customHeight="1">
      <c r="A68" s="254" t="s">
        <v>239</v>
      </c>
      <c r="B68" s="255"/>
      <c r="C68" s="255"/>
      <c r="D68" s="255"/>
      <c r="E68" s="260"/>
      <c r="F68" s="4"/>
      <c r="G68" s="5"/>
      <c r="H68" s="6"/>
      <c r="I68" s="6"/>
      <c r="J68" s="209">
        <v>69405000</v>
      </c>
      <c r="K68" s="8"/>
      <c r="L68" s="160"/>
      <c r="M68" s="161"/>
      <c r="N68" s="161"/>
      <c r="O68" s="161"/>
      <c r="P68" s="162"/>
      <c r="Q68" s="163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4"/>
      <c r="AJ68" s="164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166" customFormat="1" ht="12.75" customHeight="1">
      <c r="A69" s="153"/>
      <c r="B69" s="153"/>
      <c r="C69" s="154"/>
      <c r="D69" s="155"/>
      <c r="E69" s="156"/>
      <c r="F69" s="156"/>
      <c r="G69" s="157"/>
      <c r="H69" s="158"/>
      <c r="I69" s="158"/>
      <c r="J69" s="210"/>
      <c r="K69" s="159">
        <v>69405000</v>
      </c>
      <c r="L69" s="17" t="s">
        <v>116</v>
      </c>
      <c r="M69" s="161"/>
      <c r="N69" s="161"/>
      <c r="O69" s="161"/>
      <c r="P69" s="162"/>
      <c r="Q69" s="163"/>
      <c r="R69" s="161"/>
      <c r="S69" s="161"/>
      <c r="T69" s="161"/>
      <c r="U69" s="20">
        <f>SUM(R69:T69)</f>
        <v>0</v>
      </c>
      <c r="V69" s="19"/>
      <c r="W69" s="19"/>
      <c r="X69" s="19"/>
      <c r="Y69" s="20">
        <f>SUM(V69:X69)</f>
        <v>0</v>
      </c>
      <c r="Z69" s="161"/>
      <c r="AA69" s="161"/>
      <c r="AB69" s="161"/>
      <c r="AC69" s="20">
        <f t="shared" ref="AC69:AC70" si="15">SUM(Z69:AB69)</f>
        <v>0</v>
      </c>
      <c r="AD69" s="19"/>
      <c r="AE69" s="19"/>
      <c r="AF69" s="19"/>
      <c r="AG69" s="20">
        <f t="shared" ref="AG69:AG70" si="16">SUM(AD69:AF69)</f>
        <v>0</v>
      </c>
      <c r="AH69" s="20">
        <f t="shared" ref="AH69:AH70" si="17">SUM(U69,Y69,AC69,AG69)</f>
        <v>0</v>
      </c>
      <c r="AI69" s="21">
        <f t="shared" ref="AI69:AI70" si="18">IF(ISERROR(AH69/J69),0,AH69/J69)</f>
        <v>0</v>
      </c>
      <c r="AJ69" s="22">
        <f t="shared" ref="AJ69:AJ70" si="19">IF(ISERROR(AH69/$AH$76),"-",AH69/$AH$76)</f>
        <v>0</v>
      </c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</row>
    <row r="70" spans="1:106" s="166" customFormat="1" ht="12.75" customHeight="1">
      <c r="A70" s="153"/>
      <c r="B70" s="153"/>
      <c r="C70" s="154"/>
      <c r="D70" s="155"/>
      <c r="E70" s="156"/>
      <c r="F70" s="156"/>
      <c r="G70" s="157"/>
      <c r="H70" s="155"/>
      <c r="I70" s="155"/>
      <c r="J70" s="211"/>
      <c r="K70" s="167" t="s">
        <v>406</v>
      </c>
      <c r="L70" s="160"/>
      <c r="M70" s="161"/>
      <c r="N70" s="161"/>
      <c r="O70" s="161"/>
      <c r="P70" s="162"/>
      <c r="Q70" s="163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20">
        <f t="shared" si="15"/>
        <v>0</v>
      </c>
      <c r="AD70" s="19"/>
      <c r="AE70" s="19"/>
      <c r="AF70" s="19"/>
      <c r="AG70" s="20">
        <f t="shared" si="16"/>
        <v>0</v>
      </c>
      <c r="AH70" s="20">
        <f t="shared" si="17"/>
        <v>0</v>
      </c>
      <c r="AI70" s="21">
        <f t="shared" si="18"/>
        <v>0</v>
      </c>
      <c r="AJ70" s="22">
        <f t="shared" si="19"/>
        <v>0</v>
      </c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</row>
    <row r="71" spans="1:106" s="31" customFormat="1" ht="12.75" customHeight="1">
      <c r="A71" s="253" t="s">
        <v>240</v>
      </c>
      <c r="B71" s="244"/>
      <c r="C71" s="244"/>
      <c r="D71" s="244"/>
      <c r="E71" s="244"/>
      <c r="F71" s="239"/>
      <c r="G71" s="239"/>
      <c r="H71" s="239"/>
      <c r="I71" s="240"/>
      <c r="J71" s="27">
        <f>+J68</f>
        <v>69405000</v>
      </c>
      <c r="K71" s="27">
        <f>SUM(K69:K70)</f>
        <v>69405000</v>
      </c>
      <c r="L71" s="199"/>
      <c r="M71" s="27"/>
      <c r="N71" s="27"/>
      <c r="O71" s="27"/>
      <c r="P71" s="28"/>
      <c r="Q71" s="29"/>
      <c r="R71" s="27"/>
      <c r="S71" s="27"/>
      <c r="T71" s="27"/>
      <c r="U71" s="27">
        <f t="shared" ref="U71:AJ71" si="20">SUM(U69:U70)</f>
        <v>0</v>
      </c>
      <c r="V71" s="27">
        <f t="shared" si="20"/>
        <v>0</v>
      </c>
      <c r="W71" s="27">
        <f t="shared" si="20"/>
        <v>0</v>
      </c>
      <c r="X71" s="27">
        <f t="shared" si="20"/>
        <v>0</v>
      </c>
      <c r="Y71" s="27">
        <f t="shared" si="20"/>
        <v>0</v>
      </c>
      <c r="Z71" s="27">
        <f t="shared" si="20"/>
        <v>0</v>
      </c>
      <c r="AA71" s="27">
        <f t="shared" si="20"/>
        <v>0</v>
      </c>
      <c r="AB71" s="27">
        <f t="shared" si="20"/>
        <v>0</v>
      </c>
      <c r="AC71" s="27">
        <f t="shared" si="20"/>
        <v>0</v>
      </c>
      <c r="AD71" s="27">
        <f t="shared" si="20"/>
        <v>0</v>
      </c>
      <c r="AE71" s="27">
        <f t="shared" si="20"/>
        <v>0</v>
      </c>
      <c r="AF71" s="27">
        <f t="shared" si="20"/>
        <v>0</v>
      </c>
      <c r="AG71" s="27">
        <f t="shared" si="20"/>
        <v>0</v>
      </c>
      <c r="AH71" s="27">
        <f t="shared" si="20"/>
        <v>0</v>
      </c>
      <c r="AI71" s="30">
        <f>IF(ISERROR(AH71/J71),0,AH71/J71)</f>
        <v>0</v>
      </c>
      <c r="AJ71" s="30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>
      <c r="A72" s="235" t="s">
        <v>76</v>
      </c>
      <c r="B72" s="236"/>
      <c r="C72" s="236"/>
      <c r="D72" s="236"/>
      <c r="E72" s="237"/>
      <c r="F72" s="4"/>
      <c r="G72" s="5"/>
      <c r="H72" s="6"/>
      <c r="I72" s="6"/>
      <c r="J72" s="209">
        <v>111392927</v>
      </c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2"/>
    </row>
    <row r="73" spans="1:106" ht="15.75" customHeight="1" outlineLevel="1">
      <c r="A73" s="14">
        <v>1</v>
      </c>
      <c r="B73" s="14"/>
      <c r="C73" s="43"/>
      <c r="D73" s="44"/>
      <c r="E73" s="60"/>
      <c r="F73" s="94" t="s">
        <v>407</v>
      </c>
      <c r="G73" s="93" t="s">
        <v>408</v>
      </c>
      <c r="H73" s="46"/>
      <c r="I73" s="48"/>
      <c r="J73" s="210"/>
      <c r="K73" s="55">
        <v>44178005</v>
      </c>
      <c r="L73" s="52" t="s">
        <v>409</v>
      </c>
      <c r="M73" s="40"/>
      <c r="N73" s="64"/>
      <c r="O73" s="40"/>
      <c r="P73" s="65"/>
      <c r="Q73" s="65"/>
      <c r="R73" s="19">
        <v>1174809</v>
      </c>
      <c r="S73" s="19">
        <v>1854962</v>
      </c>
      <c r="T73" s="19">
        <v>1854962</v>
      </c>
      <c r="U73" s="20">
        <f>SUM(R73:T73)</f>
        <v>4884733</v>
      </c>
      <c r="V73" s="19">
        <v>3200000</v>
      </c>
      <c r="W73" s="19">
        <v>1600000</v>
      </c>
      <c r="X73" s="19">
        <v>3094253</v>
      </c>
      <c r="Y73" s="20">
        <f>SUM(V73:X73)</f>
        <v>7894253</v>
      </c>
      <c r="Z73" s="19">
        <v>1600000</v>
      </c>
      <c r="AA73" s="19">
        <v>10505141</v>
      </c>
      <c r="AB73" s="19">
        <v>4927370</v>
      </c>
      <c r="AC73" s="20">
        <f>SUM(Z73:AB73)</f>
        <v>17032511</v>
      </c>
      <c r="AD73" s="19"/>
      <c r="AE73" s="19">
        <v>0</v>
      </c>
      <c r="AF73" s="19">
        <v>0</v>
      </c>
      <c r="AG73" s="20">
        <f>SUM(AD73:AF73)</f>
        <v>0</v>
      </c>
      <c r="AH73" s="20">
        <f>SUM(U73,Y73,AC73,AG73)</f>
        <v>29811497</v>
      </c>
      <c r="AI73" s="21">
        <f>IF(ISERROR(AH73/J72),0,AH73/J72)</f>
        <v>0.26762468500356401</v>
      </c>
      <c r="AJ73" s="22">
        <f>IF(ISERROR(AH73/$AH$76),"-",AH73/$AH$76)</f>
        <v>0.85820494707133488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>
      <c r="A74" s="14">
        <v>2</v>
      </c>
      <c r="B74" s="14"/>
      <c r="C74" s="43"/>
      <c r="D74" s="44"/>
      <c r="E74" s="60"/>
      <c r="F74" s="94" t="s">
        <v>407</v>
      </c>
      <c r="G74" s="93" t="s">
        <v>408</v>
      </c>
      <c r="H74" s="46"/>
      <c r="I74" s="48"/>
      <c r="J74" s="211"/>
      <c r="K74" s="63">
        <f>1570304+42878160</f>
        <v>44448464</v>
      </c>
      <c r="L74" s="52" t="s">
        <v>410</v>
      </c>
      <c r="M74" s="40"/>
      <c r="N74" s="64"/>
      <c r="O74" s="40"/>
      <c r="P74" s="65"/>
      <c r="Q74" s="65"/>
      <c r="R74" s="19"/>
      <c r="S74" s="19"/>
      <c r="T74" s="19"/>
      <c r="U74" s="20">
        <f>SUM(R74:T74)</f>
        <v>0</v>
      </c>
      <c r="V74" s="19"/>
      <c r="W74" s="19"/>
      <c r="X74" s="19">
        <f>3700+4921840</f>
        <v>4925540</v>
      </c>
      <c r="Y74" s="20">
        <f>SUM(V74:X74)</f>
        <v>4925540</v>
      </c>
      <c r="Z74" s="19"/>
      <c r="AA74" s="19"/>
      <c r="AB74" s="19"/>
      <c r="AC74" s="20">
        <f>SUM(Z74:AB74)</f>
        <v>0</v>
      </c>
      <c r="AD74" s="19"/>
      <c r="AE74" s="19">
        <v>0</v>
      </c>
      <c r="AF74" s="19">
        <v>0</v>
      </c>
      <c r="AG74" s="20">
        <f>SUM(AD74:AF74)</f>
        <v>0</v>
      </c>
      <c r="AH74" s="20">
        <f>SUM(U74,Y74,AC74,AG74)</f>
        <v>4925540</v>
      </c>
      <c r="AI74" s="21">
        <f>IF(ISERROR(AH74/J72),0,AH74/J72)</f>
        <v>4.4217708724001839E-2</v>
      </c>
      <c r="AJ74" s="22">
        <f>IF(ISERROR(AH74/$AH$76),"-",AH74/$AH$76)</f>
        <v>0.14179505292866515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31" customFormat="1" ht="12.75" customHeight="1">
      <c r="A75" s="235" t="s">
        <v>79</v>
      </c>
      <c r="B75" s="236"/>
      <c r="C75" s="236"/>
      <c r="D75" s="236"/>
      <c r="E75" s="237"/>
      <c r="F75" s="235"/>
      <c r="G75" s="236"/>
      <c r="H75" s="236"/>
      <c r="I75" s="236"/>
      <c r="J75" s="66">
        <f>J72</f>
        <v>111392927</v>
      </c>
      <c r="K75" s="66">
        <f>SUM(K73:K74)</f>
        <v>88626469</v>
      </c>
      <c r="L75" s="67"/>
      <c r="M75" s="66">
        <f>SUM(M73:M73)</f>
        <v>0</v>
      </c>
      <c r="N75" s="66">
        <f>SUM(N73:N73)</f>
        <v>0</v>
      </c>
      <c r="O75" s="66">
        <f>SUM(O73:O73)</f>
        <v>0</v>
      </c>
      <c r="P75" s="68"/>
      <c r="Q75" s="201"/>
      <c r="R75" s="66">
        <f t="shared" ref="R75:AG75" si="21">SUM(R73:R73)</f>
        <v>1174809</v>
      </c>
      <c r="S75" s="66">
        <f t="shared" si="21"/>
        <v>1854962</v>
      </c>
      <c r="T75" s="66">
        <f t="shared" si="21"/>
        <v>1854962</v>
      </c>
      <c r="U75" s="66">
        <f t="shared" si="21"/>
        <v>4884733</v>
      </c>
      <c r="V75" s="66">
        <f>SUM(V73:V74)</f>
        <v>3200000</v>
      </c>
      <c r="W75" s="66">
        <f>SUM(W73:W74)</f>
        <v>1600000</v>
      </c>
      <c r="X75" s="66">
        <f>SUM(X73:X74)</f>
        <v>8019793</v>
      </c>
      <c r="Y75" s="66">
        <f>SUM(Y73:Y74)</f>
        <v>12819793</v>
      </c>
      <c r="Z75" s="66">
        <f t="shared" si="21"/>
        <v>1600000</v>
      </c>
      <c r="AA75" s="66">
        <f t="shared" si="21"/>
        <v>10505141</v>
      </c>
      <c r="AB75" s="66">
        <f t="shared" si="21"/>
        <v>4927370</v>
      </c>
      <c r="AC75" s="66">
        <f t="shared" si="21"/>
        <v>17032511</v>
      </c>
      <c r="AD75" s="66">
        <f t="shared" si="21"/>
        <v>0</v>
      </c>
      <c r="AE75" s="66">
        <f t="shared" si="21"/>
        <v>0</v>
      </c>
      <c r="AF75" s="66">
        <f t="shared" si="21"/>
        <v>0</v>
      </c>
      <c r="AG75" s="66">
        <f t="shared" si="21"/>
        <v>0</v>
      </c>
      <c r="AH75" s="66">
        <f>SUM(AH73:AH74)</f>
        <v>34737037</v>
      </c>
      <c r="AI75" s="69">
        <f>IF(ISERROR(AH75/J75),0,AH75/J75)</f>
        <v>0.31184239372756584</v>
      </c>
      <c r="AJ75" s="6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70" customFormat="1" ht="15" customHeight="1">
      <c r="A76" s="232" t="str">
        <f>"TOTAL ASIG."&amp;" "&amp;$A$5</f>
        <v>TOTAL ASIG. 24-03-343 "Programa de Apoyo a Personas en Situación de Calle"</v>
      </c>
      <c r="B76" s="233"/>
      <c r="C76" s="233"/>
      <c r="D76" s="233"/>
      <c r="E76" s="233"/>
      <c r="F76" s="233"/>
      <c r="G76" s="233"/>
      <c r="H76" s="233"/>
      <c r="I76" s="234"/>
      <c r="J76" s="27">
        <f>SUM(J11,J15,J19,J23,J27,J31,J35,J39,J43,J47,J51,J55,J59,J63,J67,J71,J75)</f>
        <v>3702474000</v>
      </c>
      <c r="K76" s="27">
        <f>+K11+K15+K19+K23+K27+K31+K35+K39+K43+K47+K51+K55+K67+K59+K63+K71+K75</f>
        <v>3642543649</v>
      </c>
      <c r="L76" s="199"/>
      <c r="M76" s="27">
        <f>+M11+M15+M19+M23+M27+M31+M35+M39+M43+M47+M51+M55+M67+M59+M63+M75</f>
        <v>0</v>
      </c>
      <c r="N76" s="27">
        <f>+N11+N15+N19+N23+N27+N31+N35+N39+N43+N47+N51+N55+N67+N59+N63+N75</f>
        <v>0</v>
      </c>
      <c r="O76" s="27">
        <f>+O11+O15+O19+O23+O27+O31+O35+O39+O43+O47+O51+O55+O67+O59+O63+O75</f>
        <v>0</v>
      </c>
      <c r="P76" s="28"/>
      <c r="Q76" s="29"/>
      <c r="R76" s="27">
        <f t="shared" ref="R76:AH76" si="22">+R11+R15+R19+R23+R27+R31+R35+R39+R43+R47+R51+R55+R67+R59+R63+R75</f>
        <v>1174809</v>
      </c>
      <c r="S76" s="27">
        <f t="shared" si="22"/>
        <v>1854962</v>
      </c>
      <c r="T76" s="27">
        <f t="shared" si="22"/>
        <v>1854962</v>
      </c>
      <c r="U76" s="27">
        <f t="shared" si="22"/>
        <v>4884733</v>
      </c>
      <c r="V76" s="27">
        <f t="shared" si="22"/>
        <v>3200000</v>
      </c>
      <c r="W76" s="27">
        <f t="shared" si="22"/>
        <v>1600000</v>
      </c>
      <c r="X76" s="27">
        <f t="shared" si="22"/>
        <v>8019793</v>
      </c>
      <c r="Y76" s="27">
        <f t="shared" si="22"/>
        <v>12819793</v>
      </c>
      <c r="Z76" s="27">
        <f t="shared" si="22"/>
        <v>1600000</v>
      </c>
      <c r="AA76" s="27">
        <f t="shared" si="22"/>
        <v>10505141</v>
      </c>
      <c r="AB76" s="27">
        <f t="shared" si="22"/>
        <v>4927370</v>
      </c>
      <c r="AC76" s="27">
        <f t="shared" si="22"/>
        <v>17032511</v>
      </c>
      <c r="AD76" s="27">
        <f t="shared" si="22"/>
        <v>0</v>
      </c>
      <c r="AE76" s="27">
        <f t="shared" si="22"/>
        <v>0</v>
      </c>
      <c r="AF76" s="27">
        <f t="shared" si="22"/>
        <v>0</v>
      </c>
      <c r="AG76" s="27">
        <f t="shared" si="22"/>
        <v>0</v>
      </c>
      <c r="AH76" s="27">
        <f t="shared" si="22"/>
        <v>34737037</v>
      </c>
      <c r="AI76" s="30">
        <f>IF(ISERROR(AH76/J76),0,AH76/J76)</f>
        <v>9.3821150398355254E-3</v>
      </c>
      <c r="AJ76" s="30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0" spans="1:32">
      <c r="A90" s="2"/>
      <c r="J90" s="72"/>
      <c r="R90" s="72"/>
      <c r="S90" s="72"/>
      <c r="T90" s="72"/>
      <c r="V90" s="72"/>
      <c r="W90" s="72"/>
      <c r="X90" s="72"/>
      <c r="Z90" s="72"/>
      <c r="AA90" s="72"/>
      <c r="AB90" s="72"/>
      <c r="AD90" s="72"/>
      <c r="AE90" s="72"/>
      <c r="AF90" s="72"/>
    </row>
    <row r="91" spans="1:32">
      <c r="A91" s="2"/>
      <c r="J91" s="72"/>
      <c r="R91" s="72"/>
      <c r="S91" s="72"/>
      <c r="T91" s="72"/>
      <c r="V91" s="72"/>
      <c r="W91" s="72"/>
      <c r="X91" s="72"/>
      <c r="Z91" s="72"/>
      <c r="AA91" s="72"/>
      <c r="AB91" s="72"/>
      <c r="AD91" s="72"/>
      <c r="AE91" s="72"/>
      <c r="AF91" s="72"/>
    </row>
    <row r="92" spans="1:32">
      <c r="A92" s="2"/>
      <c r="J92" s="72"/>
      <c r="R92" s="72"/>
      <c r="S92" s="72"/>
      <c r="T92" s="72"/>
      <c r="V92" s="72"/>
      <c r="W92" s="72"/>
      <c r="X92" s="72"/>
      <c r="Z92" s="72"/>
      <c r="AA92" s="72"/>
      <c r="AB92" s="72"/>
      <c r="AD92" s="72"/>
      <c r="AE92" s="72"/>
      <c r="AF92" s="72"/>
    </row>
    <row r="93" spans="1:32">
      <c r="A93" s="2"/>
      <c r="J93" s="72"/>
      <c r="R93" s="72"/>
      <c r="S93" s="72"/>
      <c r="T93" s="72"/>
      <c r="V93" s="72"/>
      <c r="W93" s="72"/>
      <c r="X93" s="72"/>
      <c r="Z93" s="72"/>
      <c r="AA93" s="72"/>
      <c r="AB93" s="72"/>
      <c r="AD93" s="72"/>
      <c r="AE93" s="72"/>
      <c r="AF93" s="72"/>
    </row>
    <row r="95" spans="1:32">
      <c r="E95" s="76"/>
    </row>
  </sheetData>
  <mergeCells count="81">
    <mergeCell ref="J44:J46"/>
    <mergeCell ref="J48:J50"/>
    <mergeCell ref="J52:J54"/>
    <mergeCell ref="A68:E68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J56:J58"/>
    <mergeCell ref="J60:J62"/>
    <mergeCell ref="J72:J74"/>
    <mergeCell ref="J64:J66"/>
    <mergeCell ref="A76:I76"/>
    <mergeCell ref="A64:E64"/>
    <mergeCell ref="A67:I67"/>
    <mergeCell ref="A72:E72"/>
    <mergeCell ref="A75:E75"/>
    <mergeCell ref="F75:I75"/>
    <mergeCell ref="A71:I71"/>
    <mergeCell ref="J16:J18"/>
    <mergeCell ref="J20:J22"/>
    <mergeCell ref="J24:J26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A31:I31"/>
    <mergeCell ref="A27:I27"/>
    <mergeCell ref="A28:E28"/>
    <mergeCell ref="A8:E8"/>
    <mergeCell ref="A11:I11"/>
    <mergeCell ref="A12:E12"/>
    <mergeCell ref="A16:E16"/>
    <mergeCell ref="A19:I19"/>
    <mergeCell ref="A20:E20"/>
    <mergeCell ref="A23:I23"/>
    <mergeCell ref="A24:E24"/>
    <mergeCell ref="M6:O6"/>
    <mergeCell ref="J12:J14"/>
    <mergeCell ref="J8:J10"/>
    <mergeCell ref="A15:I15"/>
    <mergeCell ref="Z6:AB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AC6:AC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 D69:D70" xr:uid="{00000000-0002-0000-1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 H69:I70" xr:uid="{00000000-0002-0000-1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72:O74" xr:uid="{00000000-0002-0000-1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E73:G7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3:N74 P73:Q74 L53:L54 C69:C70 E69:G70 L69" xr:uid="{00000000-0002-0000-1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4 K69:K70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3:M74 V73:X74 Z73:AB74 R73:T74 AD73:AF74 V69:X69 AD69:AF70" xr:uid="{00000000-0002-0000-1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X74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topLeftCell="A5" zoomScaleNormal="100" workbookViewId="0" xr3:uid="{0801C90D-E949-51CC-9495-7D82D7DEDABF}">
      <selection activeCell="C25" sqref="C25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'24-03-343 Ind. Calle'!A5:U5</f>
        <v>24-03-343 "Programa de Apoyo a Personas en Situación de Calle"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+'24-03-343 Ind. Calle'!J11</f>
        <v>104160000</v>
      </c>
      <c r="C8" s="55">
        <f>+'24-03-343 Ind. Calle'!K11</f>
        <v>104160000</v>
      </c>
      <c r="D8" s="55">
        <f>+'24-03-343 Ind. Calle'!M11</f>
        <v>0</v>
      </c>
      <c r="E8" s="55">
        <f>+'24-03-343 Ind. Calle'!N11</f>
        <v>0</v>
      </c>
      <c r="F8" s="55">
        <f>+'24-03-343 Ind. Calle'!O11</f>
        <v>0</v>
      </c>
      <c r="G8" s="55">
        <f>+'24-03-343 Ind. Calle'!R11</f>
        <v>0</v>
      </c>
      <c r="H8" s="55">
        <f>+'24-03-343 Ind. Calle'!S11</f>
        <v>0</v>
      </c>
      <c r="I8" s="55">
        <f>+'24-03-343 Ind. Calle'!T11</f>
        <v>0</v>
      </c>
      <c r="J8" s="55">
        <f>+'24-03-343 Ind. Calle'!U11</f>
        <v>0</v>
      </c>
      <c r="K8" s="55">
        <f>+'24-03-343 Ind. Calle'!V11</f>
        <v>0</v>
      </c>
      <c r="L8" s="55">
        <f>+'24-03-343 Ind. Calle'!W11</f>
        <v>0</v>
      </c>
      <c r="M8" s="55">
        <f>+'24-03-343 Ind. Calle'!X11</f>
        <v>0</v>
      </c>
      <c r="N8" s="55">
        <f>+'24-03-343 Ind. Calle'!Y11</f>
        <v>0</v>
      </c>
      <c r="O8" s="55">
        <f>+'24-03-343 Ind. Calle'!Z11</f>
        <v>0</v>
      </c>
      <c r="P8" s="55">
        <f>+'24-03-343 Ind. Calle'!AA11</f>
        <v>0</v>
      </c>
      <c r="Q8" s="55">
        <f>+'24-03-343 Ind. Calle'!AB11</f>
        <v>0</v>
      </c>
      <c r="R8" s="55">
        <f>+'24-03-343 Ind. Calle'!AC11</f>
        <v>0</v>
      </c>
      <c r="S8" s="55">
        <f>+'24-03-343 Ind. Calle'!AD11</f>
        <v>0</v>
      </c>
      <c r="T8" s="55">
        <f>+'24-03-343 Ind. Calle'!AE11</f>
        <v>0</v>
      </c>
      <c r="U8" s="55">
        <f>+'24-03-343 Ind. Calle'!AF11</f>
        <v>0</v>
      </c>
      <c r="V8" s="55">
        <f>+'24-03-343 Ind. Calle'!AG11</f>
        <v>0</v>
      </c>
      <c r="W8" s="55">
        <f>+'24-03-343 Ind. Calle'!AH11</f>
        <v>0</v>
      </c>
      <c r="X8" s="78">
        <f>+'24-03-343 Ind. Calle'!AI11</f>
        <v>0</v>
      </c>
      <c r="Y8" s="78">
        <f>+'24-03-343 Ind. Calle'!AJ11</f>
        <v>0</v>
      </c>
    </row>
    <row r="9" spans="1:25" ht="24.75" customHeight="1">
      <c r="A9" s="77" t="s">
        <v>48</v>
      </c>
      <c r="B9" s="55">
        <f>+'24-03-343 Ind. Calle'!J15</f>
        <v>175763893</v>
      </c>
      <c r="C9" s="55">
        <f>+'24-03-343 Ind. Calle'!K15</f>
        <v>175400000</v>
      </c>
      <c r="D9" s="55">
        <f>+'24-03-343 Ind. Calle'!M15</f>
        <v>0</v>
      </c>
      <c r="E9" s="55">
        <f>+'24-03-343 Ind. Calle'!N15</f>
        <v>0</v>
      </c>
      <c r="F9" s="55">
        <f>+'24-03-343 Ind. Calle'!O15</f>
        <v>0</v>
      </c>
      <c r="G9" s="55">
        <f>+'24-03-343 Ind. Calle'!R15</f>
        <v>0</v>
      </c>
      <c r="H9" s="55">
        <f>+'24-03-343 Ind. Calle'!S15</f>
        <v>0</v>
      </c>
      <c r="I9" s="55">
        <f>+'24-03-343 Ind. Calle'!T15</f>
        <v>0</v>
      </c>
      <c r="J9" s="55">
        <f>+'24-03-343 Ind. Calle'!U15</f>
        <v>0</v>
      </c>
      <c r="K9" s="55">
        <f>+'24-03-343 Ind. Calle'!V15</f>
        <v>0</v>
      </c>
      <c r="L9" s="55">
        <f>+'24-03-343 Ind. Calle'!W15</f>
        <v>0</v>
      </c>
      <c r="M9" s="55">
        <f>+'24-03-343 Ind. Calle'!X15</f>
        <v>0</v>
      </c>
      <c r="N9" s="55">
        <f>+'24-03-343 Ind. Calle'!Y15</f>
        <v>0</v>
      </c>
      <c r="O9" s="55">
        <f>+'24-03-343 Ind. Calle'!Z15</f>
        <v>0</v>
      </c>
      <c r="P9" s="55">
        <f>+'24-03-343 Ind. Calle'!AA15</f>
        <v>0</v>
      </c>
      <c r="Q9" s="55">
        <f>+'24-03-343 Ind. Calle'!AB15</f>
        <v>0</v>
      </c>
      <c r="R9" s="55">
        <f>+'24-03-343 Ind. Calle'!AC15</f>
        <v>0</v>
      </c>
      <c r="S9" s="55">
        <f>+'24-03-343 Ind. Calle'!AD15</f>
        <v>0</v>
      </c>
      <c r="T9" s="55">
        <f>+'24-03-343 Ind. Calle'!AE15</f>
        <v>0</v>
      </c>
      <c r="U9" s="55">
        <f>+'24-03-343 Ind. Calle'!AF15</f>
        <v>0</v>
      </c>
      <c r="V9" s="55">
        <f>+'24-03-343 Ind. Calle'!AG15</f>
        <v>0</v>
      </c>
      <c r="W9" s="55">
        <f>+'24-03-343 Ind. Calle'!AH15</f>
        <v>0</v>
      </c>
      <c r="X9" s="78">
        <f>+'24-03-343 Ind. Calle'!AI15</f>
        <v>0</v>
      </c>
      <c r="Y9" s="78">
        <f>+'24-03-343 Ind. Calle'!AJ15</f>
        <v>0</v>
      </c>
    </row>
    <row r="10" spans="1:25" ht="24.75" customHeight="1">
      <c r="A10" s="77" t="s">
        <v>50</v>
      </c>
      <c r="B10" s="55">
        <f>+'24-03-343 Ind. Calle'!J19</f>
        <v>140540000</v>
      </c>
      <c r="C10" s="55">
        <f>+'24-03-343 Ind. Calle'!K19</f>
        <v>140540000</v>
      </c>
      <c r="D10" s="55">
        <f>+'24-03-343 Ind. Calle'!M19</f>
        <v>0</v>
      </c>
      <c r="E10" s="55">
        <f>+'24-03-343 Ind. Calle'!N19</f>
        <v>0</v>
      </c>
      <c r="F10" s="55">
        <f>+'24-03-343 Ind. Calle'!O19</f>
        <v>0</v>
      </c>
      <c r="G10" s="55">
        <f>+'24-03-343 Ind. Calle'!R19</f>
        <v>0</v>
      </c>
      <c r="H10" s="55">
        <f>+'24-03-343 Ind. Calle'!S19</f>
        <v>0</v>
      </c>
      <c r="I10" s="55">
        <f>+'24-03-343 Ind. Calle'!T19</f>
        <v>0</v>
      </c>
      <c r="J10" s="55">
        <f>+'24-03-343 Ind. Calle'!U19</f>
        <v>0</v>
      </c>
      <c r="K10" s="55">
        <f>+'24-03-343 Ind. Calle'!V19</f>
        <v>0</v>
      </c>
      <c r="L10" s="55">
        <f>+'24-03-343 Ind. Calle'!W19</f>
        <v>0</v>
      </c>
      <c r="M10" s="55">
        <f>+'24-03-343 Ind. Calle'!X19</f>
        <v>0</v>
      </c>
      <c r="N10" s="55">
        <f>+'24-03-343 Ind. Calle'!Y19</f>
        <v>0</v>
      </c>
      <c r="O10" s="55">
        <f>+'24-03-343 Ind. Calle'!Z19</f>
        <v>0</v>
      </c>
      <c r="P10" s="55">
        <f>+'24-03-343 Ind. Calle'!AA19</f>
        <v>0</v>
      </c>
      <c r="Q10" s="55">
        <f>+'24-03-343 Ind. Calle'!AB19</f>
        <v>0</v>
      </c>
      <c r="R10" s="55">
        <f>+'24-03-343 Ind. Calle'!AC19</f>
        <v>0</v>
      </c>
      <c r="S10" s="55">
        <f>+'24-03-343 Ind. Calle'!AD19</f>
        <v>0</v>
      </c>
      <c r="T10" s="55">
        <f>+'24-03-343 Ind. Calle'!AE19</f>
        <v>0</v>
      </c>
      <c r="U10" s="55">
        <f>+'24-03-343 Ind. Calle'!AF19</f>
        <v>0</v>
      </c>
      <c r="V10" s="55">
        <f>+'24-03-343 Ind. Calle'!AG19</f>
        <v>0</v>
      </c>
      <c r="W10" s="55">
        <f>+'24-03-343 Ind. Calle'!AH19</f>
        <v>0</v>
      </c>
      <c r="X10" s="78">
        <f>+'24-03-343 Ind. Calle'!AI19</f>
        <v>0</v>
      </c>
      <c r="Y10" s="78">
        <f>+'24-03-343 Ind. Calle'!AJ19</f>
        <v>0</v>
      </c>
    </row>
    <row r="11" spans="1:25" ht="24.75" customHeight="1">
      <c r="A11" s="77" t="s">
        <v>52</v>
      </c>
      <c r="B11" s="55">
        <f>+'24-03-343 Ind. Calle'!J23</f>
        <v>147365000</v>
      </c>
      <c r="C11" s="55">
        <f>+'24-03-343 Ind. Calle'!K23</f>
        <v>147365000</v>
      </c>
      <c r="D11" s="55">
        <f>+'24-03-343 Ind. Calle'!M23</f>
        <v>0</v>
      </c>
      <c r="E11" s="55">
        <f>+'24-03-343 Ind. Calle'!N23</f>
        <v>0</v>
      </c>
      <c r="F11" s="55">
        <f>+'24-03-343 Ind. Calle'!O23</f>
        <v>0</v>
      </c>
      <c r="G11" s="55">
        <f>+'24-03-343 Ind. Calle'!R23</f>
        <v>0</v>
      </c>
      <c r="H11" s="55">
        <f>+'24-03-343 Ind. Calle'!S23</f>
        <v>0</v>
      </c>
      <c r="I11" s="55">
        <f>+'24-03-343 Ind. Calle'!T23</f>
        <v>0</v>
      </c>
      <c r="J11" s="55">
        <f>+'24-03-343 Ind. Calle'!U23</f>
        <v>0</v>
      </c>
      <c r="K11" s="55">
        <f>+'24-03-343 Ind. Calle'!V23</f>
        <v>0</v>
      </c>
      <c r="L11" s="55">
        <f>+'24-03-343 Ind. Calle'!W23</f>
        <v>0</v>
      </c>
      <c r="M11" s="55">
        <f>+'24-03-343 Ind. Calle'!X23</f>
        <v>0</v>
      </c>
      <c r="N11" s="55">
        <f>+'24-03-343 Ind. Calle'!Y23</f>
        <v>0</v>
      </c>
      <c r="O11" s="55">
        <f>+'24-03-343 Ind. Calle'!Z23</f>
        <v>0</v>
      </c>
      <c r="P11" s="55">
        <f>+'24-03-343 Ind. Calle'!AA23</f>
        <v>0</v>
      </c>
      <c r="Q11" s="55">
        <f>+'24-03-343 Ind. Calle'!AB23</f>
        <v>0</v>
      </c>
      <c r="R11" s="55">
        <f>+'24-03-343 Ind. Calle'!AC23</f>
        <v>0</v>
      </c>
      <c r="S11" s="55">
        <f>+'24-03-343 Ind. Calle'!AD23</f>
        <v>0</v>
      </c>
      <c r="T11" s="55">
        <f>+'24-03-343 Ind. Calle'!AE23</f>
        <v>0</v>
      </c>
      <c r="U11" s="55">
        <f>+'24-03-343 Ind. Calle'!AF23</f>
        <v>0</v>
      </c>
      <c r="V11" s="55">
        <f>+'24-03-343 Ind. Calle'!AG23</f>
        <v>0</v>
      </c>
      <c r="W11" s="55">
        <f>+'24-03-343 Ind. Calle'!AH23</f>
        <v>0</v>
      </c>
      <c r="X11" s="78">
        <f>+'24-03-343 Ind. Calle'!AI23</f>
        <v>0</v>
      </c>
      <c r="Y11" s="78">
        <f>+'24-03-343 Ind. Calle'!AJ23</f>
        <v>0</v>
      </c>
    </row>
    <row r="12" spans="1:25" ht="24.75" customHeight="1">
      <c r="A12" s="77" t="s">
        <v>54</v>
      </c>
      <c r="B12" s="55">
        <f>+'24-03-343 Ind. Calle'!J27</f>
        <v>546491000</v>
      </c>
      <c r="C12" s="55">
        <f>+'24-03-343 Ind. Calle'!K27</f>
        <v>546491000</v>
      </c>
      <c r="D12" s="55">
        <f>+'24-03-343 Ind. Calle'!M27</f>
        <v>0</v>
      </c>
      <c r="E12" s="55">
        <f>+'24-03-343 Ind. Calle'!N27</f>
        <v>0</v>
      </c>
      <c r="F12" s="55">
        <f>+'24-03-343 Ind. Calle'!O27</f>
        <v>0</v>
      </c>
      <c r="G12" s="55">
        <f>+'24-03-343 Ind. Calle'!R27</f>
        <v>0</v>
      </c>
      <c r="H12" s="55">
        <f>+'24-03-343 Ind. Calle'!S27</f>
        <v>0</v>
      </c>
      <c r="I12" s="55">
        <f>+'24-03-343 Ind. Calle'!T27</f>
        <v>0</v>
      </c>
      <c r="J12" s="55">
        <f>+'24-03-343 Ind. Calle'!U27</f>
        <v>0</v>
      </c>
      <c r="K12" s="55">
        <f>+'24-03-343 Ind. Calle'!V27</f>
        <v>0</v>
      </c>
      <c r="L12" s="55">
        <f>+'24-03-343 Ind. Calle'!W27</f>
        <v>0</v>
      </c>
      <c r="M12" s="55">
        <f>+'24-03-343 Ind. Calle'!X27</f>
        <v>0</v>
      </c>
      <c r="N12" s="55">
        <f>+'24-03-343 Ind. Calle'!Y27</f>
        <v>0</v>
      </c>
      <c r="O12" s="55">
        <f>+'24-03-343 Ind. Calle'!Z27</f>
        <v>0</v>
      </c>
      <c r="P12" s="55">
        <f>+'24-03-343 Ind. Calle'!AA27</f>
        <v>0</v>
      </c>
      <c r="Q12" s="55">
        <f>+'24-03-343 Ind. Calle'!AB27</f>
        <v>0</v>
      </c>
      <c r="R12" s="55">
        <f>+'24-03-343 Ind. Calle'!AC27</f>
        <v>0</v>
      </c>
      <c r="S12" s="55">
        <f>+'24-03-343 Ind. Calle'!AD27</f>
        <v>0</v>
      </c>
      <c r="T12" s="55">
        <f>+'24-03-343 Ind. Calle'!AE27</f>
        <v>0</v>
      </c>
      <c r="U12" s="55">
        <f>+'24-03-343 Ind. Calle'!AF27</f>
        <v>0</v>
      </c>
      <c r="V12" s="55">
        <f>+'24-03-343 Ind. Calle'!AG27</f>
        <v>0</v>
      </c>
      <c r="W12" s="55">
        <f>+'24-03-343 Ind. Calle'!AH27</f>
        <v>0</v>
      </c>
      <c r="X12" s="78">
        <f>+'24-03-343 Ind. Calle'!AI27</f>
        <v>0</v>
      </c>
      <c r="Y12" s="78">
        <f>+'24-03-343 Ind. Calle'!AJ27</f>
        <v>0</v>
      </c>
    </row>
    <row r="13" spans="1:25" ht="24.75" customHeight="1">
      <c r="A13" s="77" t="s">
        <v>56</v>
      </c>
      <c r="B13" s="55">
        <f>+'24-03-343 Ind. Calle'!J31</f>
        <v>125847000</v>
      </c>
      <c r="C13" s="55">
        <f>+'24-03-343 Ind. Calle'!K31</f>
        <v>89047000</v>
      </c>
      <c r="D13" s="55">
        <f>+'24-03-343 Ind. Calle'!M31</f>
        <v>0</v>
      </c>
      <c r="E13" s="55">
        <f>+'24-03-343 Ind. Calle'!N31</f>
        <v>0</v>
      </c>
      <c r="F13" s="55">
        <f>+'24-03-343 Ind. Calle'!O31</f>
        <v>0</v>
      </c>
      <c r="G13" s="55">
        <f>+'24-03-343 Ind. Calle'!R31</f>
        <v>0</v>
      </c>
      <c r="H13" s="55">
        <f>+'24-03-343 Ind. Calle'!S31</f>
        <v>0</v>
      </c>
      <c r="I13" s="55">
        <f>+'24-03-343 Ind. Calle'!T31</f>
        <v>0</v>
      </c>
      <c r="J13" s="55">
        <f>+'24-03-343 Ind. Calle'!U31</f>
        <v>0</v>
      </c>
      <c r="K13" s="55">
        <f>+'24-03-343 Ind. Calle'!V31</f>
        <v>0</v>
      </c>
      <c r="L13" s="55">
        <f>+'24-03-343 Ind. Calle'!W31</f>
        <v>0</v>
      </c>
      <c r="M13" s="55">
        <f>+'24-03-343 Ind. Calle'!X31</f>
        <v>0</v>
      </c>
      <c r="N13" s="55">
        <f>+'24-03-343 Ind. Calle'!Y31</f>
        <v>0</v>
      </c>
      <c r="O13" s="55">
        <f>+'24-03-343 Ind. Calle'!Z31</f>
        <v>0</v>
      </c>
      <c r="P13" s="55">
        <f>+'24-03-343 Ind. Calle'!AA31</f>
        <v>0</v>
      </c>
      <c r="Q13" s="55">
        <f>+'24-03-343 Ind. Calle'!AB31</f>
        <v>0</v>
      </c>
      <c r="R13" s="55">
        <f>+'24-03-343 Ind. Calle'!AC31</f>
        <v>0</v>
      </c>
      <c r="S13" s="55">
        <f>+'24-03-343 Ind. Calle'!AD31</f>
        <v>0</v>
      </c>
      <c r="T13" s="55">
        <f>+'24-03-343 Ind. Calle'!AE31</f>
        <v>0</v>
      </c>
      <c r="U13" s="55">
        <f>+'24-03-343 Ind. Calle'!AF31</f>
        <v>0</v>
      </c>
      <c r="V13" s="55">
        <f>+'24-03-343 Ind. Calle'!AG31</f>
        <v>0</v>
      </c>
      <c r="W13" s="55">
        <f>+'24-03-343 Ind. Calle'!AH31</f>
        <v>0</v>
      </c>
      <c r="X13" s="78">
        <f>+'24-03-343 Ind. Calle'!AI31</f>
        <v>0</v>
      </c>
      <c r="Y13" s="78">
        <f>+'24-03-343 Ind. Calle'!AJ31</f>
        <v>0</v>
      </c>
    </row>
    <row r="14" spans="1:25" ht="24.75" customHeight="1">
      <c r="A14" s="77" t="s">
        <v>58</v>
      </c>
      <c r="B14" s="55">
        <f>+'24-03-343 Ind. Calle'!J35</f>
        <v>160182000</v>
      </c>
      <c r="C14" s="55">
        <f>+'24-03-343 Ind. Calle'!K35</f>
        <v>160182000</v>
      </c>
      <c r="D14" s="55">
        <f>+'24-03-343 Ind. Calle'!M35</f>
        <v>0</v>
      </c>
      <c r="E14" s="55">
        <f>+'24-03-343 Ind. Calle'!N35</f>
        <v>0</v>
      </c>
      <c r="F14" s="55">
        <f>+'24-03-343 Ind. Calle'!O35</f>
        <v>0</v>
      </c>
      <c r="G14" s="55">
        <f>+'24-03-343 Ind. Calle'!R35</f>
        <v>0</v>
      </c>
      <c r="H14" s="55">
        <f>+'24-03-343 Ind. Calle'!S35</f>
        <v>0</v>
      </c>
      <c r="I14" s="55">
        <f>+'24-03-343 Ind. Calle'!T35</f>
        <v>0</v>
      </c>
      <c r="J14" s="55">
        <f>+'24-03-343 Ind. Calle'!U35</f>
        <v>0</v>
      </c>
      <c r="K14" s="55">
        <f>+'24-03-343 Ind. Calle'!V35</f>
        <v>0</v>
      </c>
      <c r="L14" s="55">
        <f>+'24-03-343 Ind. Calle'!W35</f>
        <v>0</v>
      </c>
      <c r="M14" s="55">
        <f>+'24-03-343 Ind. Calle'!X35</f>
        <v>0</v>
      </c>
      <c r="N14" s="55">
        <f>+'24-03-343 Ind. Calle'!Y35</f>
        <v>0</v>
      </c>
      <c r="O14" s="55">
        <f>+'24-03-343 Ind. Calle'!Z35</f>
        <v>0</v>
      </c>
      <c r="P14" s="55">
        <f>+'24-03-343 Ind. Calle'!AA35</f>
        <v>0</v>
      </c>
      <c r="Q14" s="55">
        <f>+'24-03-343 Ind. Calle'!AB35</f>
        <v>0</v>
      </c>
      <c r="R14" s="55">
        <f>+'24-03-343 Ind. Calle'!AC35</f>
        <v>0</v>
      </c>
      <c r="S14" s="55">
        <f>+'24-03-343 Ind. Calle'!AD35</f>
        <v>0</v>
      </c>
      <c r="T14" s="55">
        <f>+'24-03-343 Ind. Calle'!AE35</f>
        <v>0</v>
      </c>
      <c r="U14" s="55">
        <f>+'24-03-343 Ind. Calle'!AF35</f>
        <v>0</v>
      </c>
      <c r="V14" s="55">
        <f>+'24-03-343 Ind. Calle'!AG35</f>
        <v>0</v>
      </c>
      <c r="W14" s="55">
        <f>+'24-03-343 Ind. Calle'!AH35</f>
        <v>0</v>
      </c>
      <c r="X14" s="78">
        <f>+'24-03-343 Ind. Calle'!AI35</f>
        <v>0</v>
      </c>
      <c r="Y14" s="78">
        <f>+'24-03-343 Ind. Calle'!AJ35</f>
        <v>0</v>
      </c>
    </row>
    <row r="15" spans="1:25" ht="24.75" customHeight="1">
      <c r="A15" s="77" t="s">
        <v>60</v>
      </c>
      <c r="B15" s="55">
        <f>+'24-03-343 Ind. Calle'!J39</f>
        <v>312642000</v>
      </c>
      <c r="C15" s="55">
        <f>+'24-03-343 Ind. Calle'!K39</f>
        <v>312642000</v>
      </c>
      <c r="D15" s="55">
        <f>+'24-03-343 Ind. Calle'!M39</f>
        <v>0</v>
      </c>
      <c r="E15" s="55">
        <f>+'24-03-343 Ind. Calle'!N39</f>
        <v>0</v>
      </c>
      <c r="F15" s="55">
        <f>+'24-03-343 Ind. Calle'!O39</f>
        <v>0</v>
      </c>
      <c r="G15" s="55">
        <f>+'24-03-343 Ind. Calle'!R39</f>
        <v>0</v>
      </c>
      <c r="H15" s="55">
        <f>+'24-03-343 Ind. Calle'!S39</f>
        <v>0</v>
      </c>
      <c r="I15" s="55">
        <f>+'24-03-343 Ind. Calle'!T39</f>
        <v>0</v>
      </c>
      <c r="J15" s="55">
        <f>+'24-03-343 Ind. Calle'!U39</f>
        <v>0</v>
      </c>
      <c r="K15" s="55">
        <f>+'24-03-343 Ind. Calle'!V39</f>
        <v>0</v>
      </c>
      <c r="L15" s="55">
        <f>+'24-03-343 Ind. Calle'!W39</f>
        <v>0</v>
      </c>
      <c r="M15" s="55">
        <f>+'24-03-343 Ind. Calle'!X39</f>
        <v>0</v>
      </c>
      <c r="N15" s="55">
        <f>+'24-03-343 Ind. Calle'!Y39</f>
        <v>0</v>
      </c>
      <c r="O15" s="55">
        <f>+'24-03-343 Ind. Calle'!Z39</f>
        <v>0</v>
      </c>
      <c r="P15" s="55">
        <f>+'24-03-343 Ind. Calle'!AA39</f>
        <v>0</v>
      </c>
      <c r="Q15" s="55">
        <f>+'24-03-343 Ind. Calle'!AB39</f>
        <v>0</v>
      </c>
      <c r="R15" s="55">
        <f>+'24-03-343 Ind. Calle'!AC39</f>
        <v>0</v>
      </c>
      <c r="S15" s="55">
        <f>+'24-03-343 Ind. Calle'!AD39</f>
        <v>0</v>
      </c>
      <c r="T15" s="55">
        <f>+'24-03-343 Ind. Calle'!AE39</f>
        <v>0</v>
      </c>
      <c r="U15" s="55">
        <f>+'24-03-343 Ind. Calle'!AF39</f>
        <v>0</v>
      </c>
      <c r="V15" s="55">
        <f>+'24-03-343 Ind. Calle'!AG39</f>
        <v>0</v>
      </c>
      <c r="W15" s="55">
        <f>+'24-03-343 Ind. Calle'!AH39</f>
        <v>0</v>
      </c>
      <c r="X15" s="78">
        <f>+'24-03-343 Ind. Calle'!AI39</f>
        <v>0</v>
      </c>
      <c r="Y15" s="78">
        <f>+'24-03-343 Ind. Calle'!AJ39</f>
        <v>0</v>
      </c>
    </row>
    <row r="16" spans="1:25" ht="24.75" customHeight="1">
      <c r="A16" s="77" t="s">
        <v>62</v>
      </c>
      <c r="B16" s="55">
        <f>+'24-03-343 Ind. Calle'!J43</f>
        <v>99380000</v>
      </c>
      <c r="C16" s="55">
        <f>+'24-03-343 Ind. Calle'!K43</f>
        <v>99380000</v>
      </c>
      <c r="D16" s="55">
        <f>+'24-03-343 Ind. Calle'!M43</f>
        <v>0</v>
      </c>
      <c r="E16" s="55">
        <f>+'24-03-343 Ind. Calle'!N43</f>
        <v>0</v>
      </c>
      <c r="F16" s="55">
        <f>+'24-03-343 Ind. Calle'!O43</f>
        <v>0</v>
      </c>
      <c r="G16" s="55">
        <f>+'24-03-343 Ind. Calle'!R43</f>
        <v>0</v>
      </c>
      <c r="H16" s="55">
        <f>+'24-03-343 Ind. Calle'!S43</f>
        <v>0</v>
      </c>
      <c r="I16" s="55">
        <f>+'24-03-343 Ind. Calle'!T43</f>
        <v>0</v>
      </c>
      <c r="J16" s="55">
        <f>+'24-03-343 Ind. Calle'!U43</f>
        <v>0</v>
      </c>
      <c r="K16" s="55">
        <f>+'24-03-343 Ind. Calle'!V43</f>
        <v>0</v>
      </c>
      <c r="L16" s="55">
        <f>+'24-03-343 Ind. Calle'!W43</f>
        <v>0</v>
      </c>
      <c r="M16" s="55">
        <f>+'24-03-343 Ind. Calle'!X43</f>
        <v>0</v>
      </c>
      <c r="N16" s="55">
        <f>+'24-03-343 Ind. Calle'!Y43</f>
        <v>0</v>
      </c>
      <c r="O16" s="55">
        <f>+'24-03-343 Ind. Calle'!Z43</f>
        <v>0</v>
      </c>
      <c r="P16" s="55">
        <f>+'24-03-343 Ind. Calle'!AA43</f>
        <v>0</v>
      </c>
      <c r="Q16" s="55">
        <f>+'24-03-343 Ind. Calle'!AB43</f>
        <v>0</v>
      </c>
      <c r="R16" s="55">
        <f>+'24-03-343 Ind. Calle'!AC43</f>
        <v>0</v>
      </c>
      <c r="S16" s="55">
        <f>+'24-03-343 Ind. Calle'!AD43</f>
        <v>0</v>
      </c>
      <c r="T16" s="55">
        <f>+'24-03-343 Ind. Calle'!AE43</f>
        <v>0</v>
      </c>
      <c r="U16" s="55">
        <f>+'24-03-343 Ind. Calle'!AF43</f>
        <v>0</v>
      </c>
      <c r="V16" s="55">
        <f>+'24-03-343 Ind. Calle'!AG43</f>
        <v>0</v>
      </c>
      <c r="W16" s="55">
        <f>+'24-03-343 Ind. Calle'!AH43</f>
        <v>0</v>
      </c>
      <c r="X16" s="78">
        <f>+'24-03-343 Ind. Calle'!AI43</f>
        <v>0</v>
      </c>
      <c r="Y16" s="78">
        <f>+'24-03-343 Ind. Calle'!AJ43</f>
        <v>0</v>
      </c>
    </row>
    <row r="17" spans="1:25" ht="24.75" customHeight="1">
      <c r="A17" s="77" t="s">
        <v>64</v>
      </c>
      <c r="B17" s="55">
        <f>+'24-03-343 Ind. Calle'!J47</f>
        <v>164444000</v>
      </c>
      <c r="C17" s="55">
        <f>+'24-03-343 Ind. Calle'!K47</f>
        <v>164444000</v>
      </c>
      <c r="D17" s="55">
        <f>+'24-03-343 Ind. Calle'!M47</f>
        <v>0</v>
      </c>
      <c r="E17" s="55">
        <f>+'24-03-343 Ind. Calle'!N47</f>
        <v>0</v>
      </c>
      <c r="F17" s="55">
        <f>+'24-03-343 Ind. Calle'!O47</f>
        <v>0</v>
      </c>
      <c r="G17" s="55">
        <f>+'24-03-343 Ind. Calle'!R47</f>
        <v>0</v>
      </c>
      <c r="H17" s="55">
        <f>+'24-03-343 Ind. Calle'!S47</f>
        <v>0</v>
      </c>
      <c r="I17" s="55">
        <f>+'24-03-343 Ind. Calle'!T47</f>
        <v>0</v>
      </c>
      <c r="J17" s="55">
        <f>+'24-03-343 Ind. Calle'!U47</f>
        <v>0</v>
      </c>
      <c r="K17" s="55">
        <f>+'24-03-343 Ind. Calle'!V47</f>
        <v>0</v>
      </c>
      <c r="L17" s="55">
        <f>+'24-03-343 Ind. Calle'!W47</f>
        <v>0</v>
      </c>
      <c r="M17" s="55">
        <f>+'24-03-343 Ind. Calle'!X47</f>
        <v>0</v>
      </c>
      <c r="N17" s="55">
        <f>+'24-03-343 Ind. Calle'!Y47</f>
        <v>0</v>
      </c>
      <c r="O17" s="55">
        <f>+'24-03-343 Ind. Calle'!Z47</f>
        <v>0</v>
      </c>
      <c r="P17" s="55">
        <f>+'24-03-343 Ind. Calle'!AA47</f>
        <v>0</v>
      </c>
      <c r="Q17" s="55">
        <f>+'24-03-343 Ind. Calle'!AB47</f>
        <v>0</v>
      </c>
      <c r="R17" s="55">
        <f>+'24-03-343 Ind. Calle'!AC47</f>
        <v>0</v>
      </c>
      <c r="S17" s="55">
        <f>+'24-03-343 Ind. Calle'!AD47</f>
        <v>0</v>
      </c>
      <c r="T17" s="55">
        <f>+'24-03-343 Ind. Calle'!AE47</f>
        <v>0</v>
      </c>
      <c r="U17" s="55">
        <f>+'24-03-343 Ind. Calle'!AF47</f>
        <v>0</v>
      </c>
      <c r="V17" s="55">
        <f>+'24-03-343 Ind. Calle'!AG47</f>
        <v>0</v>
      </c>
      <c r="W17" s="55">
        <f>+'24-03-343 Ind. Calle'!AH47</f>
        <v>0</v>
      </c>
      <c r="X17" s="78">
        <f>+'24-03-343 Ind. Calle'!AI47</f>
        <v>0</v>
      </c>
      <c r="Y17" s="78">
        <f>+'24-03-343 Ind. Calle'!AJ44</f>
        <v>0</v>
      </c>
    </row>
    <row r="18" spans="1:25" ht="24.75" customHeight="1">
      <c r="A18" s="77" t="s">
        <v>66</v>
      </c>
      <c r="B18" s="55">
        <f>+'24-03-343 Ind. Calle'!J51</f>
        <v>52710000</v>
      </c>
      <c r="C18" s="55">
        <f>+'24-03-343 Ind. Calle'!K51</f>
        <v>52710000</v>
      </c>
      <c r="D18" s="55">
        <f>+'24-03-343 Ind. Calle'!M51</f>
        <v>0</v>
      </c>
      <c r="E18" s="55">
        <f>+'24-03-343 Ind. Calle'!N51</f>
        <v>0</v>
      </c>
      <c r="F18" s="55">
        <f>+'24-03-343 Ind. Calle'!O51</f>
        <v>0</v>
      </c>
      <c r="G18" s="55">
        <f>+'24-03-343 Ind. Calle'!R51</f>
        <v>0</v>
      </c>
      <c r="H18" s="55">
        <f>+'24-03-343 Ind. Calle'!S51</f>
        <v>0</v>
      </c>
      <c r="I18" s="55">
        <f>+'24-03-343 Ind. Calle'!T51</f>
        <v>0</v>
      </c>
      <c r="J18" s="55">
        <f>+'24-03-343 Ind. Calle'!U51</f>
        <v>0</v>
      </c>
      <c r="K18" s="55">
        <f>+'24-03-343 Ind. Calle'!V51</f>
        <v>0</v>
      </c>
      <c r="L18" s="55">
        <f>+'24-03-343 Ind. Calle'!W51</f>
        <v>0</v>
      </c>
      <c r="M18" s="55">
        <f>+'24-03-343 Ind. Calle'!X51</f>
        <v>0</v>
      </c>
      <c r="N18" s="55">
        <f>+'24-03-343 Ind. Calle'!Y51</f>
        <v>0</v>
      </c>
      <c r="O18" s="55">
        <f>+'24-03-343 Ind. Calle'!Z51</f>
        <v>0</v>
      </c>
      <c r="P18" s="55">
        <f>+'24-03-343 Ind. Calle'!AA51</f>
        <v>0</v>
      </c>
      <c r="Q18" s="55">
        <f>+'24-03-343 Ind. Calle'!AB51</f>
        <v>0</v>
      </c>
      <c r="R18" s="55">
        <f>+'24-03-343 Ind. Calle'!AC51</f>
        <v>0</v>
      </c>
      <c r="S18" s="55">
        <f>+'24-03-343 Ind. Calle'!AD51</f>
        <v>0</v>
      </c>
      <c r="T18" s="55">
        <f>+'24-03-343 Ind. Calle'!AE51</f>
        <v>0</v>
      </c>
      <c r="U18" s="55">
        <f>+'24-03-343 Ind. Calle'!AF51</f>
        <v>0</v>
      </c>
      <c r="V18" s="55">
        <f>+'24-03-343 Ind. Calle'!AG51</f>
        <v>0</v>
      </c>
      <c r="W18" s="55">
        <f>+'24-03-343 Ind. Calle'!AH51</f>
        <v>0</v>
      </c>
      <c r="X18" s="78">
        <f>+'24-03-343 Ind. Calle'!AI51</f>
        <v>0</v>
      </c>
      <c r="Y18" s="78">
        <f>+'24-03-343 Ind. Calle'!AJ51</f>
        <v>0</v>
      </c>
    </row>
    <row r="19" spans="1:25" ht="24.75" customHeight="1">
      <c r="A19" s="77" t="s">
        <v>68</v>
      </c>
      <c r="B19" s="55">
        <f>+'24-03-343 Ind. Calle'!J55</f>
        <v>52710000</v>
      </c>
      <c r="C19" s="55">
        <f>+'24-03-343 Ind. Calle'!K55</f>
        <v>52710000</v>
      </c>
      <c r="D19" s="55">
        <f>+'24-03-343 Ind. Calle'!M55</f>
        <v>0</v>
      </c>
      <c r="E19" s="55">
        <f>+'24-03-343 Ind. Calle'!N55</f>
        <v>0</v>
      </c>
      <c r="F19" s="55">
        <f>+'24-03-343 Ind. Calle'!O55</f>
        <v>0</v>
      </c>
      <c r="G19" s="55">
        <f>+'24-03-343 Ind. Calle'!R55</f>
        <v>0</v>
      </c>
      <c r="H19" s="55">
        <f>+'24-03-343 Ind. Calle'!S55</f>
        <v>0</v>
      </c>
      <c r="I19" s="55">
        <f>+'24-03-343 Ind. Calle'!T55</f>
        <v>0</v>
      </c>
      <c r="J19" s="55">
        <f>+'24-03-343 Ind. Calle'!U55</f>
        <v>0</v>
      </c>
      <c r="K19" s="55">
        <f>+'24-03-343 Ind. Calle'!V55</f>
        <v>0</v>
      </c>
      <c r="L19" s="55">
        <f>+'24-03-343 Ind. Calle'!W55</f>
        <v>0</v>
      </c>
      <c r="M19" s="55">
        <f>+'24-03-343 Ind. Calle'!X55</f>
        <v>0</v>
      </c>
      <c r="N19" s="55">
        <f>+'24-03-343 Ind. Calle'!Y55</f>
        <v>0</v>
      </c>
      <c r="O19" s="55">
        <f>+'24-03-343 Ind. Calle'!Z55</f>
        <v>0</v>
      </c>
      <c r="P19" s="55">
        <f>+'24-03-343 Ind. Calle'!AA55</f>
        <v>0</v>
      </c>
      <c r="Q19" s="55">
        <f>+'24-03-343 Ind. Calle'!AB55</f>
        <v>0</v>
      </c>
      <c r="R19" s="55">
        <f>+'24-03-343 Ind. Calle'!AC55</f>
        <v>0</v>
      </c>
      <c r="S19" s="55">
        <f>+'24-03-343 Ind. Calle'!AD55</f>
        <v>0</v>
      </c>
      <c r="T19" s="55">
        <f>+'24-03-343 Ind. Calle'!AE55</f>
        <v>0</v>
      </c>
      <c r="U19" s="55">
        <f>+'24-03-343 Ind. Calle'!AF55</f>
        <v>0</v>
      </c>
      <c r="V19" s="55">
        <f>+'24-03-343 Ind. Calle'!AG55</f>
        <v>0</v>
      </c>
      <c r="W19" s="55">
        <f>+'24-03-343 Ind. Calle'!AH55</f>
        <v>0</v>
      </c>
      <c r="X19" s="78">
        <f>+'24-03-343 Ind. Calle'!AI55</f>
        <v>0</v>
      </c>
      <c r="Y19" s="78">
        <f>+'24-03-343 Ind. Calle'!AJ55</f>
        <v>0</v>
      </c>
    </row>
    <row r="20" spans="1:25" ht="24.75" customHeight="1">
      <c r="A20" s="79" t="s">
        <v>70</v>
      </c>
      <c r="B20" s="55">
        <f>+'24-03-343 Ind. Calle'!J59</f>
        <v>87732000</v>
      </c>
      <c r="C20" s="55">
        <f>+'24-03-343 Ind. Calle'!K59</f>
        <v>87732000</v>
      </c>
      <c r="D20" s="55">
        <f>+'24-03-343 Ind. Calle'!M59</f>
        <v>0</v>
      </c>
      <c r="E20" s="55">
        <f>+'24-03-343 Ind. Calle'!N59</f>
        <v>0</v>
      </c>
      <c r="F20" s="55">
        <f>+'24-03-343 Ind. Calle'!O59</f>
        <v>0</v>
      </c>
      <c r="G20" s="55">
        <f>+'24-03-343 Ind. Calle'!R59</f>
        <v>0</v>
      </c>
      <c r="H20" s="55">
        <f>+'24-03-343 Ind. Calle'!S59</f>
        <v>0</v>
      </c>
      <c r="I20" s="55">
        <f>+'24-03-343 Ind. Calle'!T59</f>
        <v>0</v>
      </c>
      <c r="J20" s="55">
        <f>+'24-03-343 Ind. Calle'!U59</f>
        <v>0</v>
      </c>
      <c r="K20" s="55">
        <f>+'24-03-343 Ind. Calle'!V59</f>
        <v>0</v>
      </c>
      <c r="L20" s="55">
        <f>+'24-03-343 Ind. Calle'!W59</f>
        <v>0</v>
      </c>
      <c r="M20" s="55">
        <f>+'24-03-343 Ind. Calle'!X59</f>
        <v>0</v>
      </c>
      <c r="N20" s="55">
        <f>+'24-03-343 Ind. Calle'!Y59</f>
        <v>0</v>
      </c>
      <c r="O20" s="55">
        <f>+'24-03-343 Ind. Calle'!Z59</f>
        <v>0</v>
      </c>
      <c r="P20" s="55">
        <f>+'24-03-343 Ind. Calle'!AA59</f>
        <v>0</v>
      </c>
      <c r="Q20" s="55">
        <f>+'24-03-343 Ind. Calle'!AB59</f>
        <v>0</v>
      </c>
      <c r="R20" s="55">
        <f>+'24-03-343 Ind. Calle'!AC59</f>
        <v>0</v>
      </c>
      <c r="S20" s="55">
        <f>+'24-03-343 Ind. Calle'!AD59</f>
        <v>0</v>
      </c>
      <c r="T20" s="55">
        <f>+'24-03-343 Ind. Calle'!AE59</f>
        <v>0</v>
      </c>
      <c r="U20" s="55">
        <f>+'24-03-343 Ind. Calle'!AF59</f>
        <v>0</v>
      </c>
      <c r="V20" s="55">
        <f>+'24-03-343 Ind. Calle'!AG59</f>
        <v>0</v>
      </c>
      <c r="W20" s="55">
        <f>+'24-03-343 Ind. Calle'!AH59</f>
        <v>0</v>
      </c>
      <c r="X20" s="78">
        <f>+'24-03-343 Ind. Calle'!AI59</f>
        <v>0</v>
      </c>
      <c r="Y20" s="78">
        <f>+'24-03-343 Ind. Calle'!AJ59</f>
        <v>0</v>
      </c>
    </row>
    <row r="21" spans="1:25" ht="24.75" customHeight="1">
      <c r="A21" s="79" t="s">
        <v>72</v>
      </c>
      <c r="B21" s="55">
        <f>+'24-03-343 Ind. Calle'!J63</f>
        <v>147365000</v>
      </c>
      <c r="C21" s="55">
        <f>+'24-03-343 Ind. Calle'!K63</f>
        <v>147365000</v>
      </c>
      <c r="D21" s="55">
        <f>+'24-03-343 Ind. Calle'!M63</f>
        <v>0</v>
      </c>
      <c r="E21" s="55">
        <f>+'24-03-343 Ind. Calle'!N63</f>
        <v>0</v>
      </c>
      <c r="F21" s="55">
        <f>+'24-03-343 Ind. Calle'!O63</f>
        <v>0</v>
      </c>
      <c r="G21" s="55">
        <f>+'24-03-343 Ind. Calle'!R63</f>
        <v>0</v>
      </c>
      <c r="H21" s="55">
        <f>+'24-03-343 Ind. Calle'!S63</f>
        <v>0</v>
      </c>
      <c r="I21" s="55">
        <f>+'24-03-343 Ind. Calle'!T63</f>
        <v>0</v>
      </c>
      <c r="J21" s="55">
        <f>+'24-03-343 Ind. Calle'!U63</f>
        <v>0</v>
      </c>
      <c r="K21" s="55">
        <f>+'24-03-343 Ind. Calle'!V63</f>
        <v>0</v>
      </c>
      <c r="L21" s="55">
        <f>+'24-03-343 Ind. Calle'!W63</f>
        <v>0</v>
      </c>
      <c r="M21" s="55">
        <f>+'24-03-343 Ind. Calle'!X63</f>
        <v>0</v>
      </c>
      <c r="N21" s="55">
        <f>+'24-03-343 Ind. Calle'!Y63</f>
        <v>0</v>
      </c>
      <c r="O21" s="55">
        <f>+'24-03-343 Ind. Calle'!Z63</f>
        <v>0</v>
      </c>
      <c r="P21" s="55">
        <f>+'24-03-343 Ind. Calle'!AA63</f>
        <v>0</v>
      </c>
      <c r="Q21" s="55">
        <f>+'24-03-343 Ind. Calle'!AB63</f>
        <v>0</v>
      </c>
      <c r="R21" s="55">
        <f>+'24-03-343 Ind. Calle'!AC63</f>
        <v>0</v>
      </c>
      <c r="S21" s="55">
        <f>+'24-03-343 Ind. Calle'!AD63</f>
        <v>0</v>
      </c>
      <c r="T21" s="55">
        <f>+'24-03-343 Ind. Calle'!AE63</f>
        <v>0</v>
      </c>
      <c r="U21" s="55">
        <f>+'24-03-343 Ind. Calle'!AF63</f>
        <v>0</v>
      </c>
      <c r="V21" s="55">
        <f>+'24-03-343 Ind. Calle'!AG63</f>
        <v>0</v>
      </c>
      <c r="W21" s="55">
        <f>+'24-03-343 Ind. Calle'!AH63</f>
        <v>0</v>
      </c>
      <c r="X21" s="78">
        <f>+'24-03-343 Ind. Calle'!AI63</f>
        <v>0</v>
      </c>
      <c r="Y21" s="78">
        <f>+'24-03-343 Ind. Calle'!AJ63</f>
        <v>0</v>
      </c>
    </row>
    <row r="22" spans="1:25" ht="24.75" customHeight="1">
      <c r="A22" s="79" t="s">
        <v>74</v>
      </c>
      <c r="B22" s="55">
        <f>+'24-03-343 Ind. Calle'!J67</f>
        <v>1204344180</v>
      </c>
      <c r="C22" s="55">
        <f>+'24-03-343 Ind. Calle'!K67</f>
        <v>1204344180</v>
      </c>
      <c r="D22" s="55">
        <f>+'24-03-343 Ind. Calle'!M67</f>
        <v>0</v>
      </c>
      <c r="E22" s="55">
        <f>+'24-03-343 Ind. Calle'!N67</f>
        <v>0</v>
      </c>
      <c r="F22" s="55">
        <f>+'24-03-343 Ind. Calle'!O67</f>
        <v>0</v>
      </c>
      <c r="G22" s="55">
        <f>+'24-03-343 Ind. Calle'!R67</f>
        <v>0</v>
      </c>
      <c r="H22" s="55">
        <f>+'24-03-343 Ind. Calle'!S67</f>
        <v>0</v>
      </c>
      <c r="I22" s="55">
        <f>+'24-03-343 Ind. Calle'!T67</f>
        <v>0</v>
      </c>
      <c r="J22" s="55">
        <f>+'24-03-343 Ind. Calle'!U67</f>
        <v>0</v>
      </c>
      <c r="K22" s="55">
        <f>+'24-03-343 Ind. Calle'!V67</f>
        <v>0</v>
      </c>
      <c r="L22" s="55">
        <f>+'24-03-343 Ind. Calle'!W67</f>
        <v>0</v>
      </c>
      <c r="M22" s="55">
        <f>+'24-03-343 Ind. Calle'!X67</f>
        <v>0</v>
      </c>
      <c r="N22" s="55">
        <f>+'24-03-343 Ind. Calle'!Y67</f>
        <v>0</v>
      </c>
      <c r="O22" s="55">
        <f>+'24-03-343 Ind. Calle'!Z67</f>
        <v>0</v>
      </c>
      <c r="P22" s="55">
        <f>+'24-03-343 Ind. Calle'!AA67</f>
        <v>0</v>
      </c>
      <c r="Q22" s="55">
        <f>+'24-03-343 Ind. Calle'!AB67</f>
        <v>0</v>
      </c>
      <c r="R22" s="55">
        <f>+'24-03-343 Ind. Calle'!AC67</f>
        <v>0</v>
      </c>
      <c r="S22" s="55">
        <f>+'24-03-343 Ind. Calle'!AD67</f>
        <v>0</v>
      </c>
      <c r="T22" s="55">
        <f>+'24-03-343 Ind. Calle'!AE67</f>
        <v>0</v>
      </c>
      <c r="U22" s="55">
        <f>+'24-03-343 Ind. Calle'!AF67</f>
        <v>0</v>
      </c>
      <c r="V22" s="55">
        <f>+'24-03-343 Ind. Calle'!AG67</f>
        <v>0</v>
      </c>
      <c r="W22" s="55">
        <f>+'24-03-343 Ind. Calle'!AH67</f>
        <v>0</v>
      </c>
      <c r="X22" s="78">
        <f>+'24-03-343 Ind. Calle'!AI67</f>
        <v>0</v>
      </c>
      <c r="Y22" s="78">
        <f>+'24-03-343 Ind. Calle'!AJ67</f>
        <v>0</v>
      </c>
    </row>
    <row r="23" spans="1:25" ht="24.75" customHeight="1">
      <c r="A23" s="149" t="s">
        <v>239</v>
      </c>
      <c r="B23" s="55">
        <f>+'24-03-343 Ind. Calle'!J68</f>
        <v>69405000</v>
      </c>
      <c r="C23" s="55">
        <f>+'24-03-343 Ind. Calle'!K69</f>
        <v>69405000</v>
      </c>
      <c r="D23" s="55">
        <f>+'24-03-343 Ind. Calle'!M68</f>
        <v>0</v>
      </c>
      <c r="E23" s="55">
        <f>+'24-03-343 Ind. Calle'!N68</f>
        <v>0</v>
      </c>
      <c r="F23" s="55">
        <f>+'24-03-343 Ind. Calle'!O68</f>
        <v>0</v>
      </c>
      <c r="G23" s="55">
        <f>+'24-03-343 Ind. Calle'!R68</f>
        <v>0</v>
      </c>
      <c r="H23" s="55">
        <f>+'24-03-343 Ind. Calle'!S68</f>
        <v>0</v>
      </c>
      <c r="I23" s="55">
        <f>+'24-03-343 Ind. Calle'!T68</f>
        <v>0</v>
      </c>
      <c r="J23" s="55">
        <f>+'24-03-343 Ind. Calle'!U68</f>
        <v>0</v>
      </c>
      <c r="K23" s="55">
        <f>+'24-03-343 Ind. Calle'!V68</f>
        <v>0</v>
      </c>
      <c r="L23" s="55">
        <f>+'24-03-343 Ind. Calle'!W68</f>
        <v>0</v>
      </c>
      <c r="M23" s="55">
        <f>+'24-03-343 Ind. Calle'!X68</f>
        <v>0</v>
      </c>
      <c r="N23" s="55">
        <f>+'24-03-343 Ind. Calle'!Y68</f>
        <v>0</v>
      </c>
      <c r="O23" s="55">
        <f>+'24-03-343 Ind. Calle'!Z68</f>
        <v>0</v>
      </c>
      <c r="P23" s="55">
        <f>+'24-03-343 Ind. Calle'!AA68</f>
        <v>0</v>
      </c>
      <c r="Q23" s="55">
        <f>+'24-03-343 Ind. Calle'!AB68</f>
        <v>0</v>
      </c>
      <c r="R23" s="55">
        <f>+'24-03-343 Ind. Calle'!AC68</f>
        <v>0</v>
      </c>
      <c r="S23" s="55">
        <f>+'24-03-343 Ind. Calle'!AD68</f>
        <v>0</v>
      </c>
      <c r="T23" s="55">
        <f>+'24-03-343 Ind. Calle'!AE68</f>
        <v>0</v>
      </c>
      <c r="U23" s="55">
        <f>+'24-03-343 Ind. Calle'!AF68</f>
        <v>0</v>
      </c>
      <c r="V23" s="55">
        <f>+'24-03-343 Ind. Calle'!AG68</f>
        <v>0</v>
      </c>
      <c r="W23" s="55">
        <f>+'24-03-343 Ind. Calle'!AH68</f>
        <v>0</v>
      </c>
      <c r="X23" s="78">
        <f>+'24-03-343 Ind. Calle'!AI68</f>
        <v>0</v>
      </c>
      <c r="Y23" s="78">
        <f>+'24-03-343 Ind. Calle'!AJ68</f>
        <v>0</v>
      </c>
    </row>
    <row r="24" spans="1:25" ht="24.75" customHeight="1">
      <c r="A24" s="80" t="s">
        <v>76</v>
      </c>
      <c r="B24" s="55">
        <f>+'24-03-343 Ind. Calle'!J75</f>
        <v>111392927</v>
      </c>
      <c r="C24" s="55">
        <f>+'24-03-343 Ind. Calle'!K75</f>
        <v>88626469</v>
      </c>
      <c r="D24" s="55">
        <f>+'24-03-343 Ind. Calle'!M75</f>
        <v>0</v>
      </c>
      <c r="E24" s="55">
        <f>+'24-03-343 Ind. Calle'!N75</f>
        <v>0</v>
      </c>
      <c r="F24" s="55">
        <f>+'24-03-343 Ind. Calle'!O75</f>
        <v>0</v>
      </c>
      <c r="G24" s="55">
        <f>+'24-03-343 Ind. Calle'!R75</f>
        <v>1174809</v>
      </c>
      <c r="H24" s="55">
        <f>+'24-03-343 Ind. Calle'!S75</f>
        <v>1854962</v>
      </c>
      <c r="I24" s="55">
        <f>+'24-03-343 Ind. Calle'!T75</f>
        <v>1854962</v>
      </c>
      <c r="J24" s="55">
        <f>+'24-03-343 Ind. Calle'!U75</f>
        <v>4884733</v>
      </c>
      <c r="K24" s="55">
        <f>+'24-03-343 Ind. Calle'!V75</f>
        <v>3200000</v>
      </c>
      <c r="L24" s="55">
        <f>+'24-03-343 Ind. Calle'!W75</f>
        <v>1600000</v>
      </c>
      <c r="M24" s="55">
        <f>+'24-03-343 Ind. Calle'!X75</f>
        <v>8019793</v>
      </c>
      <c r="N24" s="55">
        <f>+'24-03-343 Ind. Calle'!Y75</f>
        <v>12819793</v>
      </c>
      <c r="O24" s="55">
        <f>+'24-03-343 Ind. Calle'!Z75</f>
        <v>1600000</v>
      </c>
      <c r="P24" s="55">
        <f>+'24-03-343 Ind. Calle'!AA75</f>
        <v>10505141</v>
      </c>
      <c r="Q24" s="55">
        <f>+'24-03-343 Ind. Calle'!AB75</f>
        <v>4927370</v>
      </c>
      <c r="R24" s="55">
        <f>+'24-03-343 Ind. Calle'!AC75</f>
        <v>17032511</v>
      </c>
      <c r="S24" s="55">
        <f>+'24-03-343 Ind. Calle'!AD75</f>
        <v>0</v>
      </c>
      <c r="T24" s="55">
        <f>+'24-03-343 Ind. Calle'!AE75</f>
        <v>0</v>
      </c>
      <c r="U24" s="55">
        <f>+'24-03-343 Ind. Calle'!AF75</f>
        <v>0</v>
      </c>
      <c r="V24" s="55">
        <f>+'24-03-343 Ind. Calle'!AG75</f>
        <v>0</v>
      </c>
      <c r="W24" s="55">
        <f>+'24-03-343 Ind. Calle'!AH75</f>
        <v>34737037</v>
      </c>
      <c r="X24" s="78">
        <f>+'24-03-343 Ind. Calle'!AI75</f>
        <v>0.31184239372756584</v>
      </c>
      <c r="Y24" s="78">
        <f>+'24-03-343 Ind. Calle'!AJ75</f>
        <v>1</v>
      </c>
    </row>
    <row r="25" spans="1:25" ht="25.5">
      <c r="A25" s="200" t="str">
        <f>"TOTAL ASIG."&amp;" "&amp;$A$5</f>
        <v>TOTAL ASIG. 24-03-343 "Programa de Apoyo a Personas en Situación de Calle"</v>
      </c>
      <c r="B25" s="66">
        <f>SUM(B8:B24)</f>
        <v>3702474000</v>
      </c>
      <c r="C25" s="66">
        <f>SUM(C8:C24)</f>
        <v>3642543649</v>
      </c>
      <c r="D25" s="66">
        <f t="shared" ref="C25:V25" si="0">SUM(D8:D24)</f>
        <v>0</v>
      </c>
      <c r="E25" s="66">
        <f>SUM(E8:E24)</f>
        <v>0</v>
      </c>
      <c r="F25" s="66">
        <f t="shared" si="0"/>
        <v>0</v>
      </c>
      <c r="G25" s="66">
        <f t="shared" si="0"/>
        <v>1174809</v>
      </c>
      <c r="H25" s="66">
        <f t="shared" si="0"/>
        <v>1854962</v>
      </c>
      <c r="I25" s="66">
        <f t="shared" si="0"/>
        <v>1854962</v>
      </c>
      <c r="J25" s="66">
        <f t="shared" si="0"/>
        <v>4884733</v>
      </c>
      <c r="K25" s="66">
        <f t="shared" si="0"/>
        <v>3200000</v>
      </c>
      <c r="L25" s="66">
        <f t="shared" si="0"/>
        <v>1600000</v>
      </c>
      <c r="M25" s="66">
        <f t="shared" si="0"/>
        <v>8019793</v>
      </c>
      <c r="N25" s="66">
        <f t="shared" si="0"/>
        <v>12819793</v>
      </c>
      <c r="O25" s="66">
        <f t="shared" si="0"/>
        <v>1600000</v>
      </c>
      <c r="P25" s="66">
        <f t="shared" si="0"/>
        <v>10505141</v>
      </c>
      <c r="Q25" s="66">
        <f t="shared" si="0"/>
        <v>4927370</v>
      </c>
      <c r="R25" s="66">
        <f t="shared" si="0"/>
        <v>17032511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34737037</v>
      </c>
      <c r="X25" s="81">
        <f>+'24-03-343 Ind. Calle'!AI76</f>
        <v>9.3821150398355254E-3</v>
      </c>
      <c r="Y25" s="81">
        <f>'24-03-343 Ind. Calle'!AJ76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112"/>
  <sheetViews>
    <sheetView topLeftCell="A45" zoomScaleNormal="100" workbookViewId="0" xr3:uid="{AB5DE215-5931-5800-A1A6-141DC62B4C85}">
      <selection activeCell="C84" sqref="C84:D87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4.7109375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411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45" t="s">
        <v>46</v>
      </c>
      <c r="B8" s="227"/>
      <c r="C8" s="258"/>
      <c r="D8" s="227"/>
      <c r="E8" s="228"/>
      <c r="F8" s="4"/>
      <c r="G8" s="5"/>
      <c r="H8" s="6"/>
      <c r="I8" s="6"/>
      <c r="J8" s="209">
        <v>45360000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>
      <c r="A9" s="13">
        <v>1</v>
      </c>
      <c r="B9" s="13"/>
      <c r="C9" s="154" t="s">
        <v>412</v>
      </c>
      <c r="D9" s="178">
        <v>45177</v>
      </c>
      <c r="E9" s="17" t="s">
        <v>413</v>
      </c>
      <c r="F9" s="17" t="s">
        <v>414</v>
      </c>
      <c r="G9" s="117" t="s">
        <v>415</v>
      </c>
      <c r="H9" s="16"/>
      <c r="I9" s="16"/>
      <c r="J9" s="210"/>
      <c r="K9" s="18">
        <v>11340000</v>
      </c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>
        <v>11340000</v>
      </c>
      <c r="AC9" s="20">
        <f>SUM(Z9:AB9)</f>
        <v>11340000</v>
      </c>
      <c r="AD9" s="19"/>
      <c r="AE9" s="19"/>
      <c r="AF9" s="19"/>
      <c r="AG9" s="20">
        <f>SUM(AD9:AF9)</f>
        <v>0</v>
      </c>
      <c r="AH9" s="20">
        <f>SUM(U9,Y9,AC9,AG9)</f>
        <v>11340000</v>
      </c>
      <c r="AI9" s="21">
        <f>IF(ISERROR(AH9/J8),0,AH9/J8)</f>
        <v>0.25</v>
      </c>
      <c r="AJ9" s="22">
        <f>IF(ISERROR(AH9/$AH$93),"-",AH9/$AH$93)</f>
        <v>1.1570011835285476E-2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>
      <c r="A10" s="13">
        <v>2</v>
      </c>
      <c r="B10" s="13"/>
      <c r="C10" s="154" t="s">
        <v>416</v>
      </c>
      <c r="D10" s="178">
        <v>45177</v>
      </c>
      <c r="E10" s="17" t="s">
        <v>252</v>
      </c>
      <c r="F10" s="17" t="s">
        <v>414</v>
      </c>
      <c r="G10" s="117" t="s">
        <v>415</v>
      </c>
      <c r="H10" s="16"/>
      <c r="I10" s="16"/>
      <c r="J10" s="211"/>
      <c r="K10" s="26">
        <v>11340000</v>
      </c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>
        <v>11340000</v>
      </c>
      <c r="AC10" s="20">
        <f>SUM(Z10:AB10)</f>
        <v>11340000</v>
      </c>
      <c r="AD10" s="19"/>
      <c r="AE10" s="19"/>
      <c r="AF10" s="19"/>
      <c r="AG10" s="20">
        <f>SUM(AD10:AF10)</f>
        <v>0</v>
      </c>
      <c r="AH10" s="20">
        <f>SUM(U10,Y10,AC10,AG10)</f>
        <v>11340000</v>
      </c>
      <c r="AI10" s="21">
        <f>IF(ISERROR(AH10/J8),0,AH10/J8)</f>
        <v>0.25</v>
      </c>
      <c r="AJ10" s="22">
        <f>IF(ISERROR(AH10/$AH$93),"-",AH10/$AH$93)</f>
        <v>1.1570011835285476E-2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customHeight="1">
      <c r="A11" s="238" t="s">
        <v>47</v>
      </c>
      <c r="B11" s="244"/>
      <c r="C11" s="244"/>
      <c r="D11" s="239"/>
      <c r="E11" s="239"/>
      <c r="F11" s="239"/>
      <c r="G11" s="239"/>
      <c r="H11" s="239"/>
      <c r="I11" s="240"/>
      <c r="J11" s="27">
        <f>+J8</f>
        <v>45360000</v>
      </c>
      <c r="K11" s="27">
        <f>SUM(K9:K10)</f>
        <v>22680000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22680000</v>
      </c>
      <c r="AC11" s="27">
        <f t="shared" si="0"/>
        <v>22680000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22680000</v>
      </c>
      <c r="AI11" s="30">
        <f>IF(ISERROR(AH11/J11),0,AH11/J11)</f>
        <v>0.5</v>
      </c>
      <c r="AJ11" s="30">
        <f>IF(ISERROR(AH11/$AH$93),0,AH11/$AH$93)</f>
        <v>2.3140023670570952E-2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>
      <c r="A12" s="235" t="s">
        <v>48</v>
      </c>
      <c r="B12" s="236"/>
      <c r="C12" s="255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customHeight="1" outlineLevel="1">
      <c r="A13" s="13">
        <v>1</v>
      </c>
      <c r="B13" s="13"/>
      <c r="C13" s="56"/>
      <c r="D13" s="118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IF(ISERROR(AH13/$AH$93),"-",AH13/$AH$93)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>
      <c r="A14" s="13">
        <v>2</v>
      </c>
      <c r="B14" s="13"/>
      <c r="C14" s="56"/>
      <c r="D14" s="119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IF(ISERROR(AH14/$AH$93),"-",AH14/$AH$93)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customHeight="1">
      <c r="A15" s="238" t="s">
        <v>49</v>
      </c>
      <c r="B15" s="244"/>
      <c r="C15" s="244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IF(ISERROR(AH15/$AH$93),0,AH15/$AH$93)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>
      <c r="A16" s="235" t="s">
        <v>50</v>
      </c>
      <c r="B16" s="236"/>
      <c r="C16" s="255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>
      <c r="A17" s="13">
        <v>1</v>
      </c>
      <c r="B17" s="13"/>
      <c r="C17" s="56"/>
      <c r="D17" s="118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IF(ISERROR(AH17/$AH$93),"-",AH17/$AH$93)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>
      <c r="A18" s="13">
        <v>2</v>
      </c>
      <c r="B18" s="13"/>
      <c r="C18" s="56"/>
      <c r="D18" s="119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IF(ISERROR(AH18/$AH$93),"-",AH18/$AH$93)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customHeight="1">
      <c r="A19" s="238" t="s">
        <v>51</v>
      </c>
      <c r="B19" s="244"/>
      <c r="C19" s="244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IF(ISERROR(AH19/$AH$93),0,AH19/$AH$93)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>
      <c r="A20" s="254" t="s">
        <v>52</v>
      </c>
      <c r="B20" s="255"/>
      <c r="C20" s="255"/>
      <c r="D20" s="236"/>
      <c r="E20" s="237"/>
      <c r="F20" s="4"/>
      <c r="G20" s="5"/>
      <c r="H20" s="6"/>
      <c r="I20" s="6"/>
      <c r="J20" s="209">
        <v>137750000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customHeight="1" outlineLevel="1">
      <c r="A21" s="14">
        <v>1</v>
      </c>
      <c r="B21" s="14"/>
      <c r="C21" s="56"/>
      <c r="D21" s="118"/>
      <c r="E21" s="17"/>
      <c r="F21" s="17"/>
      <c r="G21" s="17"/>
      <c r="H21" s="16"/>
      <c r="I21" s="16"/>
      <c r="J21" s="210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IF(ISERROR(AH21/$AH$93),"-",AH21/$AH$93)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>
      <c r="A22" s="14">
        <v>2</v>
      </c>
      <c r="B22" s="14"/>
      <c r="C22" s="56"/>
      <c r="D22" s="119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IF(ISERROR(AH22/$AH$93),"-",AH22/$AH$93)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customHeight="1">
      <c r="A23" s="253" t="s">
        <v>53</v>
      </c>
      <c r="B23" s="244"/>
      <c r="C23" s="244"/>
      <c r="D23" s="239"/>
      <c r="E23" s="239"/>
      <c r="F23" s="239"/>
      <c r="G23" s="239"/>
      <c r="H23" s="239"/>
      <c r="I23" s="240"/>
      <c r="J23" s="27">
        <f>+J20</f>
        <v>137750000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IF(ISERROR(AH23/$AH$93),0,AH23/$AH$93)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209">
        <v>180000000</v>
      </c>
      <c r="K24" s="108"/>
      <c r="L24" s="10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t="12.75" customHeight="1">
      <c r="A25" s="13">
        <v>1</v>
      </c>
      <c r="B25" s="14"/>
      <c r="C25" s="154" t="s">
        <v>417</v>
      </c>
      <c r="D25" s="179">
        <v>45169</v>
      </c>
      <c r="E25" s="180" t="s">
        <v>418</v>
      </c>
      <c r="F25" s="17" t="s">
        <v>414</v>
      </c>
      <c r="G25" s="117" t="s">
        <v>415</v>
      </c>
      <c r="H25" s="6"/>
      <c r="I25" s="6"/>
      <c r="J25" s="256"/>
      <c r="K25" s="55">
        <v>10500000</v>
      </c>
      <c r="L25" s="9"/>
      <c r="M25" s="170"/>
      <c r="N25" s="10"/>
      <c r="O25" s="168"/>
      <c r="P25" s="106"/>
      <c r="Q25" s="169"/>
      <c r="R25" s="20"/>
      <c r="S25" s="20"/>
      <c r="T25" s="20"/>
      <c r="U25" s="20">
        <f t="shared" ref="U25:U29" si="4">SUM(R25:T25)</f>
        <v>0</v>
      </c>
      <c r="V25" s="19"/>
      <c r="W25" s="19"/>
      <c r="X25" s="19"/>
      <c r="Y25" s="20">
        <f t="shared" ref="Y25:Y29" si="5">SUM(V25:X25)</f>
        <v>0</v>
      </c>
      <c r="Z25" s="20"/>
      <c r="AA25" s="20"/>
      <c r="AB25" s="55">
        <v>10500000</v>
      </c>
      <c r="AC25" s="20">
        <f t="shared" ref="AC25:AC29" si="6">SUM(Z25:AB25)</f>
        <v>10500000</v>
      </c>
      <c r="AD25" s="19"/>
      <c r="AE25" s="19"/>
      <c r="AF25" s="19"/>
      <c r="AG25" s="20">
        <f t="shared" ref="AG25:AG29" si="7">SUM(AD25:AF25)</f>
        <v>0</v>
      </c>
      <c r="AH25" s="20">
        <f t="shared" ref="AH25:AH29" si="8">SUM(U25,Y25,AC25,AG25)</f>
        <v>10500000</v>
      </c>
      <c r="AI25" s="21">
        <f>IF(ISERROR(AH25/$J$24),0,AH25/$J$24)</f>
        <v>5.8333333333333334E-2</v>
      </c>
      <c r="AJ25" s="22">
        <f t="shared" ref="AJ25:AJ29" si="9">IF(ISERROR(AH25/$AH$93),"-",AH25/$AH$93)</f>
        <v>1.0712973921560625E-2</v>
      </c>
    </row>
    <row r="26" spans="1:106" ht="12.75" customHeight="1">
      <c r="A26" s="13">
        <v>2</v>
      </c>
      <c r="B26" s="14"/>
      <c r="C26" s="154" t="s">
        <v>419</v>
      </c>
      <c r="D26" s="179">
        <v>45169</v>
      </c>
      <c r="E26" s="180" t="s">
        <v>420</v>
      </c>
      <c r="F26" s="17" t="s">
        <v>414</v>
      </c>
      <c r="G26" s="117" t="s">
        <v>415</v>
      </c>
      <c r="H26" s="6"/>
      <c r="I26" s="6"/>
      <c r="J26" s="256"/>
      <c r="K26" s="55">
        <v>12750000</v>
      </c>
      <c r="L26" s="9"/>
      <c r="M26" s="170"/>
      <c r="N26" s="10"/>
      <c r="O26" s="168"/>
      <c r="P26" s="106"/>
      <c r="Q26" s="169"/>
      <c r="R26" s="20"/>
      <c r="S26" s="20"/>
      <c r="T26" s="20"/>
      <c r="U26" s="20">
        <f t="shared" si="4"/>
        <v>0</v>
      </c>
      <c r="V26" s="19"/>
      <c r="W26" s="19"/>
      <c r="X26" s="19"/>
      <c r="Y26" s="20">
        <f t="shared" si="5"/>
        <v>0</v>
      </c>
      <c r="Z26" s="20"/>
      <c r="AA26" s="20"/>
      <c r="AB26" s="55">
        <v>12750000</v>
      </c>
      <c r="AC26" s="20">
        <f t="shared" si="6"/>
        <v>12750000</v>
      </c>
      <c r="AD26" s="19"/>
      <c r="AE26" s="19"/>
      <c r="AF26" s="19"/>
      <c r="AG26" s="20">
        <f t="shared" si="7"/>
        <v>0</v>
      </c>
      <c r="AH26" s="20">
        <f t="shared" si="8"/>
        <v>12750000</v>
      </c>
      <c r="AI26" s="21">
        <f t="shared" ref="AI26:AI31" si="10">IF(ISERROR(AH26/$J$24),0,AH26/$J$24)</f>
        <v>7.0833333333333331E-2</v>
      </c>
      <c r="AJ26" s="22">
        <f t="shared" si="9"/>
        <v>1.3008611190466474E-2</v>
      </c>
    </row>
    <row r="27" spans="1:106" ht="12.75" customHeight="1">
      <c r="A27" s="13">
        <v>3</v>
      </c>
      <c r="B27" s="14"/>
      <c r="C27" s="154" t="s">
        <v>421</v>
      </c>
      <c r="D27" s="179">
        <v>45169</v>
      </c>
      <c r="E27" s="180" t="s">
        <v>422</v>
      </c>
      <c r="F27" s="17" t="s">
        <v>414</v>
      </c>
      <c r="G27" s="117" t="s">
        <v>415</v>
      </c>
      <c r="H27" s="6"/>
      <c r="I27" s="6"/>
      <c r="J27" s="256"/>
      <c r="K27" s="55">
        <v>12000000</v>
      </c>
      <c r="L27" s="9"/>
      <c r="M27" s="170"/>
      <c r="N27" s="10"/>
      <c r="O27" s="168"/>
      <c r="P27" s="106"/>
      <c r="Q27" s="169"/>
      <c r="R27" s="20"/>
      <c r="S27" s="20"/>
      <c r="T27" s="20"/>
      <c r="U27" s="20">
        <f t="shared" si="4"/>
        <v>0</v>
      </c>
      <c r="V27" s="19"/>
      <c r="W27" s="19"/>
      <c r="X27" s="19"/>
      <c r="Y27" s="20">
        <f t="shared" si="5"/>
        <v>0</v>
      </c>
      <c r="Z27" s="20"/>
      <c r="AA27" s="20"/>
      <c r="AB27" s="55">
        <v>12000000</v>
      </c>
      <c r="AC27" s="20">
        <f t="shared" si="6"/>
        <v>12000000</v>
      </c>
      <c r="AD27" s="19"/>
      <c r="AE27" s="19"/>
      <c r="AF27" s="19"/>
      <c r="AG27" s="20">
        <f t="shared" si="7"/>
        <v>0</v>
      </c>
      <c r="AH27" s="20">
        <f t="shared" si="8"/>
        <v>12000000</v>
      </c>
      <c r="AI27" s="21">
        <f t="shared" si="10"/>
        <v>6.6666666666666666E-2</v>
      </c>
      <c r="AJ27" s="22">
        <f t="shared" si="9"/>
        <v>1.2243398767497858E-2</v>
      </c>
    </row>
    <row r="28" spans="1:106" ht="12.75" customHeight="1">
      <c r="A28" s="13">
        <v>4</v>
      </c>
      <c r="B28" s="14"/>
      <c r="C28" s="154" t="s">
        <v>423</v>
      </c>
      <c r="D28" s="179">
        <v>45169</v>
      </c>
      <c r="E28" s="180" t="s">
        <v>424</v>
      </c>
      <c r="F28" s="17" t="s">
        <v>414</v>
      </c>
      <c r="G28" s="117" t="s">
        <v>415</v>
      </c>
      <c r="H28" s="6"/>
      <c r="I28" s="6"/>
      <c r="J28" s="256"/>
      <c r="K28" s="55">
        <v>10500000</v>
      </c>
      <c r="L28" s="9"/>
      <c r="M28" s="170"/>
      <c r="N28" s="10"/>
      <c r="O28" s="168"/>
      <c r="P28" s="106"/>
      <c r="Q28" s="169"/>
      <c r="R28" s="20"/>
      <c r="S28" s="20"/>
      <c r="T28" s="20"/>
      <c r="U28" s="20">
        <f t="shared" si="4"/>
        <v>0</v>
      </c>
      <c r="V28" s="19"/>
      <c r="W28" s="19"/>
      <c r="X28" s="19"/>
      <c r="Y28" s="20">
        <f t="shared" si="5"/>
        <v>0</v>
      </c>
      <c r="Z28" s="20"/>
      <c r="AA28" s="20"/>
      <c r="AB28" s="55">
        <v>10500000</v>
      </c>
      <c r="AC28" s="20">
        <f t="shared" si="6"/>
        <v>10500000</v>
      </c>
      <c r="AD28" s="19"/>
      <c r="AE28" s="19"/>
      <c r="AF28" s="19"/>
      <c r="AG28" s="20">
        <f t="shared" si="7"/>
        <v>0</v>
      </c>
      <c r="AH28" s="20">
        <f t="shared" si="8"/>
        <v>10500000</v>
      </c>
      <c r="AI28" s="21">
        <f t="shared" si="10"/>
        <v>5.8333333333333334E-2</v>
      </c>
      <c r="AJ28" s="22">
        <f t="shared" si="9"/>
        <v>1.0712973921560625E-2</v>
      </c>
    </row>
    <row r="29" spans="1:106" ht="12.75" customHeight="1">
      <c r="A29" s="13">
        <v>5</v>
      </c>
      <c r="B29" s="14"/>
      <c r="C29" s="154" t="s">
        <v>425</v>
      </c>
      <c r="D29" s="179">
        <v>45169</v>
      </c>
      <c r="E29" s="180" t="s">
        <v>426</v>
      </c>
      <c r="F29" s="17" t="s">
        <v>414</v>
      </c>
      <c r="G29" s="117" t="s">
        <v>415</v>
      </c>
      <c r="H29" s="6"/>
      <c r="I29" s="6"/>
      <c r="J29" s="256"/>
      <c r="K29" s="55">
        <v>12000000</v>
      </c>
      <c r="L29" s="9"/>
      <c r="M29" s="170"/>
      <c r="N29" s="10"/>
      <c r="O29" s="168"/>
      <c r="P29" s="106"/>
      <c r="Q29" s="169"/>
      <c r="R29" s="20"/>
      <c r="S29" s="20"/>
      <c r="T29" s="20"/>
      <c r="U29" s="20">
        <f t="shared" si="4"/>
        <v>0</v>
      </c>
      <c r="V29" s="19"/>
      <c r="W29" s="19"/>
      <c r="X29" s="19"/>
      <c r="Y29" s="20">
        <f t="shared" si="5"/>
        <v>0</v>
      </c>
      <c r="Z29" s="20"/>
      <c r="AA29" s="20"/>
      <c r="AB29" s="55">
        <v>12000000</v>
      </c>
      <c r="AC29" s="20">
        <f t="shared" si="6"/>
        <v>12000000</v>
      </c>
      <c r="AD29" s="19"/>
      <c r="AE29" s="19"/>
      <c r="AF29" s="19"/>
      <c r="AG29" s="20">
        <f t="shared" si="7"/>
        <v>0</v>
      </c>
      <c r="AH29" s="20">
        <f t="shared" si="8"/>
        <v>12000000</v>
      </c>
      <c r="AI29" s="21">
        <f t="shared" si="10"/>
        <v>6.6666666666666666E-2</v>
      </c>
      <c r="AJ29" s="22">
        <f t="shared" si="9"/>
        <v>1.2243398767497858E-2</v>
      </c>
    </row>
    <row r="30" spans="1:106" outlineLevel="1">
      <c r="A30" s="13">
        <v>6</v>
      </c>
      <c r="B30" s="14"/>
      <c r="C30" s="154" t="s">
        <v>427</v>
      </c>
      <c r="D30" s="179">
        <v>45169</v>
      </c>
      <c r="E30" s="180" t="s">
        <v>428</v>
      </c>
      <c r="F30" s="17" t="s">
        <v>414</v>
      </c>
      <c r="G30" s="117" t="s">
        <v>415</v>
      </c>
      <c r="H30" s="37"/>
      <c r="I30" s="37"/>
      <c r="J30" s="256"/>
      <c r="K30" s="50">
        <v>10500000</v>
      </c>
      <c r="L30" s="39"/>
      <c r="M30" s="143"/>
      <c r="N30" s="41"/>
      <c r="O30" s="40"/>
      <c r="P30" s="42"/>
      <c r="Q30" s="42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50">
        <v>10500000</v>
      </c>
      <c r="AC30" s="20">
        <f>SUM(Z30:AB30)</f>
        <v>10500000</v>
      </c>
      <c r="AD30" s="19"/>
      <c r="AE30" s="19">
        <v>0</v>
      </c>
      <c r="AF30" s="19">
        <v>0</v>
      </c>
      <c r="AG30" s="20">
        <f>SUM(AD30:AF30)</f>
        <v>0</v>
      </c>
      <c r="AH30" s="20">
        <f>SUM(U30,Y30,AC30,AG30)</f>
        <v>10500000</v>
      </c>
      <c r="AI30" s="21">
        <f t="shared" si="10"/>
        <v>5.8333333333333334E-2</v>
      </c>
      <c r="AJ30" s="22">
        <f>IF(ISERROR(AH30/$AH$93),"-",AH30/$AH$93)</f>
        <v>1.0712973921560625E-2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outlineLevel="1">
      <c r="A31" s="13">
        <v>7</v>
      </c>
      <c r="B31" s="14"/>
      <c r="C31" s="154" t="s">
        <v>429</v>
      </c>
      <c r="D31" s="181">
        <v>45169</v>
      </c>
      <c r="E31" s="180" t="s">
        <v>430</v>
      </c>
      <c r="F31" s="17" t="s">
        <v>414</v>
      </c>
      <c r="G31" s="117" t="s">
        <v>415</v>
      </c>
      <c r="H31" s="46"/>
      <c r="I31" s="37"/>
      <c r="J31" s="211"/>
      <c r="K31" s="38">
        <v>12000000</v>
      </c>
      <c r="L31" s="171"/>
      <c r="M31" s="40"/>
      <c r="N31" s="41"/>
      <c r="O31" s="40"/>
      <c r="P31" s="42"/>
      <c r="Q31" s="42"/>
      <c r="R31" s="19"/>
      <c r="S31" s="19"/>
      <c r="T31" s="19"/>
      <c r="U31" s="20">
        <f>SUM(R31:T31)</f>
        <v>0</v>
      </c>
      <c r="V31" s="19"/>
      <c r="W31" s="19"/>
      <c r="X31" s="19"/>
      <c r="Y31" s="20">
        <f>SUM(V31:X31)</f>
        <v>0</v>
      </c>
      <c r="Z31" s="19"/>
      <c r="AA31" s="19"/>
      <c r="AB31" s="38">
        <v>12000000</v>
      </c>
      <c r="AC31" s="20">
        <f>SUM(Z31:AB31)</f>
        <v>12000000</v>
      </c>
      <c r="AD31" s="19"/>
      <c r="AE31" s="19">
        <v>0</v>
      </c>
      <c r="AF31" s="19">
        <v>0</v>
      </c>
      <c r="AG31" s="20">
        <f>SUM(AD31:AF31)</f>
        <v>0</v>
      </c>
      <c r="AH31" s="20">
        <f>SUM(U31,Y31,AC31,AG31)</f>
        <v>12000000</v>
      </c>
      <c r="AI31" s="21">
        <f t="shared" si="10"/>
        <v>6.6666666666666666E-2</v>
      </c>
      <c r="AJ31" s="22">
        <f>IF(ISERROR(AH31/$AH$93),"-",AH31/$AH$93)</f>
        <v>1.2243398767497858E-2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s="31" customFormat="1" ht="12.75" customHeight="1">
      <c r="A32" s="238" t="s">
        <v>55</v>
      </c>
      <c r="B32" s="244"/>
      <c r="C32" s="239"/>
      <c r="D32" s="239"/>
      <c r="E32" s="239"/>
      <c r="F32" s="239"/>
      <c r="G32" s="239"/>
      <c r="H32" s="239"/>
      <c r="I32" s="240"/>
      <c r="J32" s="27">
        <f>+J24</f>
        <v>180000000</v>
      </c>
      <c r="K32" s="27">
        <f>SUM(K25:K31)</f>
        <v>80250000</v>
      </c>
      <c r="L32" s="199"/>
      <c r="M32" s="27">
        <f>SUM(M30:M31)</f>
        <v>0</v>
      </c>
      <c r="N32" s="27">
        <f>SUM(N30:N31)</f>
        <v>0</v>
      </c>
      <c r="O32" s="27">
        <f>SUM(O30:O31)</f>
        <v>0</v>
      </c>
      <c r="P32" s="28"/>
      <c r="Q32" s="29"/>
      <c r="R32" s="27">
        <f t="shared" ref="R32:AG32" si="11">SUM(R30:R31)</f>
        <v>0</v>
      </c>
      <c r="S32" s="27">
        <f t="shared" si="11"/>
        <v>0</v>
      </c>
      <c r="T32" s="27">
        <f t="shared" si="11"/>
        <v>0</v>
      </c>
      <c r="U32" s="27">
        <f t="shared" si="11"/>
        <v>0</v>
      </c>
      <c r="V32" s="27">
        <f t="shared" si="11"/>
        <v>0</v>
      </c>
      <c r="W32" s="27">
        <f t="shared" si="11"/>
        <v>0</v>
      </c>
      <c r="X32" s="27">
        <f t="shared" si="11"/>
        <v>0</v>
      </c>
      <c r="Y32" s="27">
        <f t="shared" si="11"/>
        <v>0</v>
      </c>
      <c r="Z32" s="27">
        <f t="shared" si="11"/>
        <v>0</v>
      </c>
      <c r="AA32" s="27">
        <f t="shared" si="11"/>
        <v>0</v>
      </c>
      <c r="AB32" s="27">
        <f>SUM(AB25:AB31)</f>
        <v>80250000</v>
      </c>
      <c r="AC32" s="27">
        <f>SUM(AC25:AC31)</f>
        <v>80250000</v>
      </c>
      <c r="AD32" s="27">
        <f t="shared" si="11"/>
        <v>0</v>
      </c>
      <c r="AE32" s="27">
        <f t="shared" si="11"/>
        <v>0</v>
      </c>
      <c r="AF32" s="27">
        <f t="shared" si="11"/>
        <v>0</v>
      </c>
      <c r="AG32" s="27">
        <f t="shared" si="11"/>
        <v>0</v>
      </c>
      <c r="AH32" s="27">
        <f>SUM(AH25:AH31)</f>
        <v>80250000</v>
      </c>
      <c r="AI32" s="30">
        <f>IF(ISERROR(AH32/J32),0,AH32/J32)</f>
        <v>0.44583333333333336</v>
      </c>
      <c r="AJ32" s="30">
        <f>IF(ISERROR(AH32/$AH$93),0,AH32/$AH$93)</f>
        <v>8.1877729257641918E-2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>
      <c r="A33" s="235" t="s">
        <v>56</v>
      </c>
      <c r="B33" s="236"/>
      <c r="C33" s="255"/>
      <c r="D33" s="236"/>
      <c r="E33" s="237"/>
      <c r="F33" s="4"/>
      <c r="G33" s="5"/>
      <c r="H33" s="6"/>
      <c r="I33" s="6"/>
      <c r="J33" s="209">
        <v>102500000</v>
      </c>
      <c r="K33" s="8"/>
      <c r="L33" s="9"/>
      <c r="M33" s="10"/>
      <c r="N33" s="10"/>
      <c r="O33" s="10"/>
      <c r="P33" s="5"/>
      <c r="Q33" s="11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12"/>
      <c r="AJ33" s="12"/>
    </row>
    <row r="34" spans="1:106" ht="12.75" customHeight="1" outlineLevel="1">
      <c r="A34" s="13">
        <v>1</v>
      </c>
      <c r="B34" s="13"/>
      <c r="C34" s="56"/>
      <c r="D34" s="118"/>
      <c r="E34" s="17"/>
      <c r="F34" s="17"/>
      <c r="G34" s="17"/>
      <c r="H34" s="16"/>
      <c r="I34" s="16"/>
      <c r="J34" s="210"/>
      <c r="K34" s="18"/>
      <c r="L34" s="17"/>
      <c r="M34" s="19"/>
      <c r="N34" s="19"/>
      <c r="O34" s="19"/>
      <c r="P34" s="17"/>
      <c r="Q34" s="17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IF(ISERROR(AH34/$AH$93),"-",AH34/$AH$93)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>
      <c r="A35" s="13">
        <v>2</v>
      </c>
      <c r="B35" s="13"/>
      <c r="C35" s="56"/>
      <c r="D35" s="119"/>
      <c r="E35" s="25"/>
      <c r="F35" s="25"/>
      <c r="G35" s="25"/>
      <c r="H35" s="24"/>
      <c r="I35" s="24"/>
      <c r="J35" s="211"/>
      <c r="K35" s="26"/>
      <c r="L35" s="25"/>
      <c r="M35" s="19"/>
      <c r="N35" s="19"/>
      <c r="O35" s="19"/>
      <c r="P35" s="25"/>
      <c r="Q35" s="25"/>
      <c r="R35" s="19"/>
      <c r="S35" s="19"/>
      <c r="T35" s="19"/>
      <c r="U35" s="20">
        <f>SUM(R35:T35)</f>
        <v>0</v>
      </c>
      <c r="V35" s="19"/>
      <c r="W35" s="19"/>
      <c r="X35" s="19"/>
      <c r="Y35" s="20">
        <f>SUM(V35:X35)</f>
        <v>0</v>
      </c>
      <c r="Z35" s="19"/>
      <c r="AA35" s="19"/>
      <c r="AB35" s="19"/>
      <c r="AC35" s="20">
        <f>SUM(Z35:AB35)</f>
        <v>0</v>
      </c>
      <c r="AD35" s="19"/>
      <c r="AE35" s="19"/>
      <c r="AF35" s="19"/>
      <c r="AG35" s="20">
        <f>SUM(AD35:AF35)</f>
        <v>0</v>
      </c>
      <c r="AH35" s="20">
        <f>SUM(U35,Y35,AC35,AG35)</f>
        <v>0</v>
      </c>
      <c r="AI35" s="21">
        <f>IF(ISERROR(AH35/J35),0,AH35/J35)</f>
        <v>0</v>
      </c>
      <c r="AJ35" s="22">
        <f>IF(ISERROR(AH35/$AH$93),"-",AH35/$AH$93)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1" customFormat="1" ht="12.75" customHeight="1">
      <c r="A36" s="238" t="s">
        <v>57</v>
      </c>
      <c r="B36" s="244"/>
      <c r="C36" s="244"/>
      <c r="D36" s="239"/>
      <c r="E36" s="239"/>
      <c r="F36" s="239"/>
      <c r="G36" s="239"/>
      <c r="H36" s="239"/>
      <c r="I36" s="240"/>
      <c r="J36" s="27">
        <f>+J33</f>
        <v>102500000</v>
      </c>
      <c r="K36" s="27">
        <f>SUM(K34:K35)</f>
        <v>0</v>
      </c>
      <c r="L36" s="199"/>
      <c r="M36" s="27">
        <f>SUM(M34:M35)</f>
        <v>0</v>
      </c>
      <c r="N36" s="27">
        <f>SUM(N34:N35)</f>
        <v>0</v>
      </c>
      <c r="O36" s="27">
        <f>SUM(O34:O35)</f>
        <v>0</v>
      </c>
      <c r="P36" s="28"/>
      <c r="Q36" s="29"/>
      <c r="R36" s="27">
        <f t="shared" ref="R36:AH36" si="12">SUM(R34:R35)</f>
        <v>0</v>
      </c>
      <c r="S36" s="27">
        <f t="shared" si="12"/>
        <v>0</v>
      </c>
      <c r="T36" s="27">
        <f t="shared" si="12"/>
        <v>0</v>
      </c>
      <c r="U36" s="27">
        <f t="shared" si="12"/>
        <v>0</v>
      </c>
      <c r="V36" s="27">
        <f t="shared" si="12"/>
        <v>0</v>
      </c>
      <c r="W36" s="27">
        <f t="shared" si="12"/>
        <v>0</v>
      </c>
      <c r="X36" s="27">
        <f t="shared" si="12"/>
        <v>0</v>
      </c>
      <c r="Y36" s="27">
        <f t="shared" si="12"/>
        <v>0</v>
      </c>
      <c r="Z36" s="27">
        <f t="shared" si="12"/>
        <v>0</v>
      </c>
      <c r="AA36" s="27">
        <f t="shared" si="12"/>
        <v>0</v>
      </c>
      <c r="AB36" s="27">
        <f t="shared" si="12"/>
        <v>0</v>
      </c>
      <c r="AC36" s="27">
        <f t="shared" si="12"/>
        <v>0</v>
      </c>
      <c r="AD36" s="27">
        <f t="shared" si="12"/>
        <v>0</v>
      </c>
      <c r="AE36" s="27">
        <f t="shared" si="12"/>
        <v>0</v>
      </c>
      <c r="AF36" s="27">
        <f t="shared" si="12"/>
        <v>0</v>
      </c>
      <c r="AG36" s="27">
        <f t="shared" si="12"/>
        <v>0</v>
      </c>
      <c r="AH36" s="27">
        <f t="shared" si="12"/>
        <v>0</v>
      </c>
      <c r="AI36" s="30">
        <f>IF(ISERROR(AH36/J36),0,AH36/J36)</f>
        <v>0</v>
      </c>
      <c r="AJ36" s="30">
        <f>IF(ISERROR(AH36/$AH$93),0,AH36/$AH$93)</f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>
      <c r="A37" s="235" t="s">
        <v>58</v>
      </c>
      <c r="B37" s="236"/>
      <c r="C37" s="255"/>
      <c r="D37" s="236"/>
      <c r="E37" s="237"/>
      <c r="F37" s="4"/>
      <c r="G37" s="5"/>
      <c r="H37" s="6"/>
      <c r="I37" s="6"/>
      <c r="J37" s="209">
        <v>302750000</v>
      </c>
      <c r="K37" s="8"/>
      <c r="L37" s="9"/>
      <c r="M37" s="10"/>
      <c r="N37" s="10"/>
      <c r="O37" s="10"/>
      <c r="P37" s="5"/>
      <c r="Q37" s="11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12"/>
      <c r="AJ37" s="12"/>
    </row>
    <row r="38" spans="1:106" ht="12.75" customHeight="1" outlineLevel="1">
      <c r="A38" s="13">
        <v>1</v>
      </c>
      <c r="B38" s="13"/>
      <c r="C38" s="56"/>
      <c r="D38" s="118"/>
      <c r="E38" s="17"/>
      <c r="F38" s="17"/>
      <c r="G38" s="17"/>
      <c r="H38" s="16"/>
      <c r="I38" s="16"/>
      <c r="J38" s="210"/>
      <c r="K38" s="18"/>
      <c r="L38" s="17"/>
      <c r="M38" s="19"/>
      <c r="N38" s="19"/>
      <c r="O38" s="19"/>
      <c r="P38" s="17"/>
      <c r="Q38" s="17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IF(ISERROR(AH38/$AH$93),"-",AH38/$AH$93)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>
      <c r="A39" s="13">
        <v>2</v>
      </c>
      <c r="B39" s="13"/>
      <c r="C39" s="56"/>
      <c r="D39" s="119"/>
      <c r="E39" s="25"/>
      <c r="F39" s="25"/>
      <c r="G39" s="25"/>
      <c r="H39" s="24"/>
      <c r="I39" s="24"/>
      <c r="J39" s="211"/>
      <c r="K39" s="26"/>
      <c r="L39" s="25"/>
      <c r="M39" s="19"/>
      <c r="N39" s="19"/>
      <c r="O39" s="19"/>
      <c r="P39" s="25"/>
      <c r="Q39" s="25"/>
      <c r="R39" s="19"/>
      <c r="S39" s="19"/>
      <c r="T39" s="19"/>
      <c r="U39" s="20">
        <f>SUM(R39:T39)</f>
        <v>0</v>
      </c>
      <c r="V39" s="19"/>
      <c r="W39" s="19"/>
      <c r="X39" s="19"/>
      <c r="Y39" s="20">
        <f>SUM(V39:X39)</f>
        <v>0</v>
      </c>
      <c r="Z39" s="19"/>
      <c r="AA39" s="19"/>
      <c r="AB39" s="19"/>
      <c r="AC39" s="20">
        <f>SUM(Z39:AB39)</f>
        <v>0</v>
      </c>
      <c r="AD39" s="19"/>
      <c r="AE39" s="19"/>
      <c r="AF39" s="19"/>
      <c r="AG39" s="20">
        <f>SUM(AD39:AF39)</f>
        <v>0</v>
      </c>
      <c r="AH39" s="20">
        <f>SUM(U39,Y39,AC39,AG39)</f>
        <v>0</v>
      </c>
      <c r="AI39" s="21">
        <f>IF(ISERROR(AH39/J39),0,AH39/J39)</f>
        <v>0</v>
      </c>
      <c r="AJ39" s="22">
        <f>IF(ISERROR(AH39/$AH$93),"-",AH39/$AH$93)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s="31" customFormat="1" ht="12.75" customHeight="1">
      <c r="A40" s="238" t="s">
        <v>59</v>
      </c>
      <c r="B40" s="244"/>
      <c r="C40" s="244"/>
      <c r="D40" s="239"/>
      <c r="E40" s="239"/>
      <c r="F40" s="239"/>
      <c r="G40" s="239"/>
      <c r="H40" s="239"/>
      <c r="I40" s="240"/>
      <c r="J40" s="27">
        <f>+J37</f>
        <v>302750000</v>
      </c>
      <c r="K40" s="130">
        <f>SUM(K38:K39)</f>
        <v>0</v>
      </c>
      <c r="L40" s="203"/>
      <c r="M40" s="130">
        <f>SUM(M38:M39)</f>
        <v>0</v>
      </c>
      <c r="N40" s="130">
        <f>SUM(N38:N39)</f>
        <v>0</v>
      </c>
      <c r="O40" s="130">
        <f>SUM(O38:O39)</f>
        <v>0</v>
      </c>
      <c r="P40" s="145"/>
      <c r="Q40" s="146"/>
      <c r="R40" s="130">
        <f t="shared" ref="R40:AH40" si="13">SUM(R38:R39)</f>
        <v>0</v>
      </c>
      <c r="S40" s="130">
        <f t="shared" si="13"/>
        <v>0</v>
      </c>
      <c r="T40" s="130">
        <f t="shared" si="13"/>
        <v>0</v>
      </c>
      <c r="U40" s="130">
        <f t="shared" si="13"/>
        <v>0</v>
      </c>
      <c r="V40" s="130">
        <f t="shared" si="13"/>
        <v>0</v>
      </c>
      <c r="W40" s="130">
        <f t="shared" si="13"/>
        <v>0</v>
      </c>
      <c r="X40" s="130">
        <f t="shared" si="13"/>
        <v>0</v>
      </c>
      <c r="Y40" s="130">
        <f t="shared" si="13"/>
        <v>0</v>
      </c>
      <c r="Z40" s="27">
        <f t="shared" si="13"/>
        <v>0</v>
      </c>
      <c r="AA40" s="27">
        <f t="shared" si="13"/>
        <v>0</v>
      </c>
      <c r="AB40" s="27">
        <f t="shared" si="13"/>
        <v>0</v>
      </c>
      <c r="AC40" s="27">
        <f t="shared" si="13"/>
        <v>0</v>
      </c>
      <c r="AD40" s="27">
        <f t="shared" si="13"/>
        <v>0</v>
      </c>
      <c r="AE40" s="27">
        <f t="shared" si="13"/>
        <v>0</v>
      </c>
      <c r="AF40" s="27">
        <f t="shared" si="13"/>
        <v>0</v>
      </c>
      <c r="AG40" s="27">
        <f t="shared" si="13"/>
        <v>0</v>
      </c>
      <c r="AH40" s="27">
        <f t="shared" si="13"/>
        <v>0</v>
      </c>
      <c r="AI40" s="30">
        <f>IF(ISERROR(AH40/J40),0,AH40/J40)</f>
        <v>0</v>
      </c>
      <c r="AJ40" s="30">
        <f>IF(ISERROR(AH40/$AH$93),0,AH40/$AH$93)</f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>
      <c r="A41" s="235" t="s">
        <v>60</v>
      </c>
      <c r="B41" s="236"/>
      <c r="C41" s="255"/>
      <c r="D41" s="236"/>
      <c r="E41" s="237"/>
      <c r="F41" s="4"/>
      <c r="G41" s="5"/>
      <c r="H41" s="6"/>
      <c r="I41" s="6"/>
      <c r="J41" s="272">
        <v>165550000</v>
      </c>
      <c r="K41" s="8"/>
      <c r="L41" s="9"/>
      <c r="M41" s="10"/>
      <c r="N41" s="10"/>
      <c r="O41" s="10"/>
      <c r="P41" s="5"/>
      <c r="Q41" s="11"/>
      <c r="R41" s="8"/>
      <c r="S41" s="8"/>
      <c r="T41" s="8"/>
      <c r="U41" s="8"/>
      <c r="V41" s="8"/>
      <c r="W41" s="8"/>
      <c r="X41" s="8"/>
      <c r="Y41" s="8"/>
      <c r="Z41" s="97"/>
      <c r="AA41" s="8"/>
      <c r="AB41" s="8"/>
      <c r="AC41" s="8"/>
      <c r="AD41" s="8"/>
      <c r="AE41" s="8"/>
      <c r="AF41" s="8"/>
      <c r="AG41" s="8"/>
      <c r="AH41" s="8"/>
      <c r="AI41" s="12"/>
      <c r="AJ41" s="12"/>
    </row>
    <row r="42" spans="1:106" ht="12.75" customHeight="1" outlineLevel="1">
      <c r="A42" s="13">
        <v>1</v>
      </c>
      <c r="B42" s="13"/>
      <c r="C42" s="116" t="s">
        <v>431</v>
      </c>
      <c r="D42" s="118"/>
      <c r="E42" s="17" t="s">
        <v>211</v>
      </c>
      <c r="F42" s="17" t="s">
        <v>414</v>
      </c>
      <c r="G42" s="117" t="s">
        <v>415</v>
      </c>
      <c r="H42" s="16"/>
      <c r="I42" s="16"/>
      <c r="J42" s="256"/>
      <c r="K42" s="83">
        <v>11250000</v>
      </c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107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IF(ISERROR(AH42/$AH$93),"-",AH42/$AH$93)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>
      <c r="A43" s="13">
        <v>2</v>
      </c>
      <c r="B43" s="13"/>
      <c r="C43" s="116" t="s">
        <v>431</v>
      </c>
      <c r="D43" s="118"/>
      <c r="E43" s="17" t="s">
        <v>203</v>
      </c>
      <c r="F43" s="17" t="s">
        <v>414</v>
      </c>
      <c r="G43" s="117" t="s">
        <v>415</v>
      </c>
      <c r="H43" s="16"/>
      <c r="I43" s="16"/>
      <c r="J43" s="256"/>
      <c r="K43" s="83">
        <v>11250000</v>
      </c>
      <c r="L43" s="56"/>
      <c r="M43" s="84"/>
      <c r="N43" s="84"/>
      <c r="O43" s="84"/>
      <c r="P43" s="56"/>
      <c r="Q43" s="56"/>
      <c r="R43" s="84"/>
      <c r="S43" s="84"/>
      <c r="T43" s="84"/>
      <c r="U43" s="8">
        <f t="shared" ref="U43:U51" si="14">SUM(R43:T43)</f>
        <v>0</v>
      </c>
      <c r="V43" s="84"/>
      <c r="W43" s="84"/>
      <c r="X43" s="84"/>
      <c r="Y43" s="8">
        <f t="shared" ref="Y43:Y51" si="15">SUM(V43:X43)</f>
        <v>0</v>
      </c>
      <c r="Z43" s="107"/>
      <c r="AA43" s="19"/>
      <c r="AB43" s="19"/>
      <c r="AC43" s="20">
        <f t="shared" ref="AC43:AC51" si="16">SUM(Z43:AB43)</f>
        <v>0</v>
      </c>
      <c r="AD43" s="19"/>
      <c r="AE43" s="19"/>
      <c r="AF43" s="19"/>
      <c r="AG43" s="20">
        <f t="shared" ref="AG43:AG51" si="17">SUM(AD43:AF43)</f>
        <v>0</v>
      </c>
      <c r="AH43" s="20">
        <f t="shared" ref="AH43:AH51" si="18">SUM(U43,Y43,AC43,AG43)</f>
        <v>0</v>
      </c>
      <c r="AI43" s="21">
        <f t="shared" ref="AI43:AI51" si="19">IF(ISERROR(AH43/J43),0,AH43/J43)</f>
        <v>0</v>
      </c>
      <c r="AJ43" s="22">
        <f t="shared" ref="AJ43:AJ51" si="20">IF(ISERROR(AH43/$AH$93),"-",AH43/$AH$93)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>
      <c r="A44" s="13">
        <v>3</v>
      </c>
      <c r="B44" s="13"/>
      <c r="C44" s="116" t="s">
        <v>431</v>
      </c>
      <c r="D44" s="118"/>
      <c r="E44" s="17" t="s">
        <v>198</v>
      </c>
      <c r="F44" s="17" t="s">
        <v>414</v>
      </c>
      <c r="G44" s="117" t="s">
        <v>415</v>
      </c>
      <c r="H44" s="16"/>
      <c r="I44" s="16"/>
      <c r="J44" s="256"/>
      <c r="K44" s="83">
        <v>10200000</v>
      </c>
      <c r="L44" s="56"/>
      <c r="M44" s="84"/>
      <c r="N44" s="84"/>
      <c r="O44" s="84"/>
      <c r="P44" s="56"/>
      <c r="Q44" s="56"/>
      <c r="R44" s="84"/>
      <c r="S44" s="84"/>
      <c r="T44" s="84"/>
      <c r="U44" s="8">
        <f t="shared" si="14"/>
        <v>0</v>
      </c>
      <c r="V44" s="84"/>
      <c r="W44" s="84"/>
      <c r="X44" s="84"/>
      <c r="Y44" s="8">
        <f t="shared" si="15"/>
        <v>0</v>
      </c>
      <c r="Z44" s="107"/>
      <c r="AA44" s="19"/>
      <c r="AB44" s="19"/>
      <c r="AC44" s="20">
        <f t="shared" si="16"/>
        <v>0</v>
      </c>
      <c r="AD44" s="19"/>
      <c r="AE44" s="19"/>
      <c r="AF44" s="19"/>
      <c r="AG44" s="20">
        <f t="shared" si="17"/>
        <v>0</v>
      </c>
      <c r="AH44" s="20">
        <f t="shared" si="18"/>
        <v>0</v>
      </c>
      <c r="AI44" s="21">
        <f t="shared" si="19"/>
        <v>0</v>
      </c>
      <c r="AJ44" s="22">
        <f t="shared" si="20"/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>
      <c r="A45" s="13">
        <v>4</v>
      </c>
      <c r="B45" s="13"/>
      <c r="C45" s="116" t="s">
        <v>431</v>
      </c>
      <c r="D45" s="118"/>
      <c r="E45" s="17" t="s">
        <v>194</v>
      </c>
      <c r="F45" s="17" t="s">
        <v>414</v>
      </c>
      <c r="G45" s="117" t="s">
        <v>415</v>
      </c>
      <c r="H45" s="16"/>
      <c r="I45" s="16"/>
      <c r="J45" s="256"/>
      <c r="K45" s="83">
        <v>10200000</v>
      </c>
      <c r="L45" s="56"/>
      <c r="M45" s="84"/>
      <c r="N45" s="84"/>
      <c r="O45" s="84"/>
      <c r="P45" s="56"/>
      <c r="Q45" s="56"/>
      <c r="R45" s="84"/>
      <c r="S45" s="84"/>
      <c r="T45" s="84"/>
      <c r="U45" s="8">
        <f t="shared" si="14"/>
        <v>0</v>
      </c>
      <c r="V45" s="84"/>
      <c r="W45" s="84"/>
      <c r="X45" s="84"/>
      <c r="Y45" s="8">
        <f t="shared" si="15"/>
        <v>0</v>
      </c>
      <c r="Z45" s="107"/>
      <c r="AA45" s="19"/>
      <c r="AB45" s="19"/>
      <c r="AC45" s="20">
        <f t="shared" si="16"/>
        <v>0</v>
      </c>
      <c r="AD45" s="19"/>
      <c r="AE45" s="19"/>
      <c r="AF45" s="19"/>
      <c r="AG45" s="20">
        <f t="shared" si="17"/>
        <v>0</v>
      </c>
      <c r="AH45" s="20">
        <f t="shared" si="18"/>
        <v>0</v>
      </c>
      <c r="AI45" s="21">
        <f t="shared" si="19"/>
        <v>0</v>
      </c>
      <c r="AJ45" s="22">
        <f t="shared" si="20"/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>
      <c r="A46" s="13">
        <v>5</v>
      </c>
      <c r="B46" s="13"/>
      <c r="C46" s="116" t="s">
        <v>431</v>
      </c>
      <c r="D46" s="118"/>
      <c r="E46" s="17" t="s">
        <v>199</v>
      </c>
      <c r="F46" s="17" t="s">
        <v>414</v>
      </c>
      <c r="G46" s="117" t="s">
        <v>415</v>
      </c>
      <c r="H46" s="16"/>
      <c r="I46" s="16"/>
      <c r="J46" s="256"/>
      <c r="K46" s="83">
        <v>9750000</v>
      </c>
      <c r="L46" s="56"/>
      <c r="M46" s="84"/>
      <c r="N46" s="84"/>
      <c r="O46" s="84"/>
      <c r="P46" s="56"/>
      <c r="Q46" s="56"/>
      <c r="R46" s="84"/>
      <c r="S46" s="84"/>
      <c r="T46" s="84"/>
      <c r="U46" s="8">
        <f t="shared" si="14"/>
        <v>0</v>
      </c>
      <c r="V46" s="84"/>
      <c r="W46" s="84"/>
      <c r="X46" s="84"/>
      <c r="Y46" s="8">
        <f t="shared" si="15"/>
        <v>0</v>
      </c>
      <c r="Z46" s="107"/>
      <c r="AA46" s="19"/>
      <c r="AB46" s="19"/>
      <c r="AC46" s="20">
        <f t="shared" si="16"/>
        <v>0</v>
      </c>
      <c r="AD46" s="19"/>
      <c r="AE46" s="19"/>
      <c r="AF46" s="19"/>
      <c r="AG46" s="20">
        <f t="shared" si="17"/>
        <v>0</v>
      </c>
      <c r="AH46" s="20">
        <f t="shared" si="18"/>
        <v>0</v>
      </c>
      <c r="AI46" s="21">
        <f t="shared" si="19"/>
        <v>0</v>
      </c>
      <c r="AJ46" s="22">
        <f t="shared" si="20"/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>
      <c r="A47" s="13">
        <v>6</v>
      </c>
      <c r="B47" s="13"/>
      <c r="C47" s="116" t="s">
        <v>431</v>
      </c>
      <c r="D47" s="118"/>
      <c r="E47" s="17" t="s">
        <v>197</v>
      </c>
      <c r="F47" s="17" t="s">
        <v>414</v>
      </c>
      <c r="G47" s="117" t="s">
        <v>415</v>
      </c>
      <c r="H47" s="16"/>
      <c r="I47" s="16"/>
      <c r="J47" s="256"/>
      <c r="K47" s="83">
        <v>9750000</v>
      </c>
      <c r="L47" s="56"/>
      <c r="M47" s="84"/>
      <c r="N47" s="84"/>
      <c r="O47" s="84"/>
      <c r="P47" s="56"/>
      <c r="Q47" s="56"/>
      <c r="R47" s="84"/>
      <c r="S47" s="84"/>
      <c r="T47" s="84"/>
      <c r="U47" s="8">
        <f t="shared" si="14"/>
        <v>0</v>
      </c>
      <c r="V47" s="84"/>
      <c r="W47" s="84"/>
      <c r="X47" s="84"/>
      <c r="Y47" s="8">
        <f t="shared" si="15"/>
        <v>0</v>
      </c>
      <c r="Z47" s="107"/>
      <c r="AA47" s="19"/>
      <c r="AB47" s="19"/>
      <c r="AC47" s="20">
        <f t="shared" si="16"/>
        <v>0</v>
      </c>
      <c r="AD47" s="19"/>
      <c r="AE47" s="19"/>
      <c r="AF47" s="19"/>
      <c r="AG47" s="20">
        <f t="shared" si="17"/>
        <v>0</v>
      </c>
      <c r="AH47" s="20">
        <f t="shared" si="18"/>
        <v>0</v>
      </c>
      <c r="AI47" s="21">
        <f t="shared" si="19"/>
        <v>0</v>
      </c>
      <c r="AJ47" s="22">
        <f t="shared" si="20"/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>
      <c r="A48" s="13">
        <v>7</v>
      </c>
      <c r="B48" s="13"/>
      <c r="C48" s="116" t="s">
        <v>431</v>
      </c>
      <c r="D48" s="118"/>
      <c r="E48" s="17" t="s">
        <v>191</v>
      </c>
      <c r="F48" s="17" t="s">
        <v>414</v>
      </c>
      <c r="G48" s="117" t="s">
        <v>415</v>
      </c>
      <c r="H48" s="16"/>
      <c r="I48" s="16"/>
      <c r="J48" s="256"/>
      <c r="K48" s="83">
        <v>9350000</v>
      </c>
      <c r="L48" s="56"/>
      <c r="M48" s="84"/>
      <c r="N48" s="84"/>
      <c r="O48" s="84"/>
      <c r="P48" s="56"/>
      <c r="Q48" s="56"/>
      <c r="R48" s="84"/>
      <c r="S48" s="84"/>
      <c r="T48" s="84"/>
      <c r="U48" s="8">
        <f t="shared" si="14"/>
        <v>0</v>
      </c>
      <c r="V48" s="84"/>
      <c r="W48" s="84"/>
      <c r="X48" s="84"/>
      <c r="Y48" s="8">
        <f t="shared" si="15"/>
        <v>0</v>
      </c>
      <c r="Z48" s="107"/>
      <c r="AA48" s="19"/>
      <c r="AB48" s="19"/>
      <c r="AC48" s="20">
        <f t="shared" si="16"/>
        <v>0</v>
      </c>
      <c r="AD48" s="19"/>
      <c r="AE48" s="19"/>
      <c r="AF48" s="19"/>
      <c r="AG48" s="20">
        <f t="shared" si="17"/>
        <v>0</v>
      </c>
      <c r="AH48" s="20">
        <f t="shared" si="18"/>
        <v>0</v>
      </c>
      <c r="AI48" s="21">
        <f t="shared" si="19"/>
        <v>0</v>
      </c>
      <c r="AJ48" s="22">
        <f t="shared" si="20"/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>
      <c r="A49" s="13">
        <v>8</v>
      </c>
      <c r="B49" s="13"/>
      <c r="C49" s="116" t="s">
        <v>431</v>
      </c>
      <c r="D49" s="119"/>
      <c r="E49" s="17" t="s">
        <v>201</v>
      </c>
      <c r="F49" s="17" t="s">
        <v>414</v>
      </c>
      <c r="G49" s="117" t="s">
        <v>415</v>
      </c>
      <c r="H49" s="24"/>
      <c r="I49" s="24"/>
      <c r="J49" s="256"/>
      <c r="K49" s="83">
        <v>12750000</v>
      </c>
      <c r="L49" s="56"/>
      <c r="M49" s="84"/>
      <c r="N49" s="84"/>
      <c r="O49" s="84"/>
      <c r="P49" s="56"/>
      <c r="Q49" s="56"/>
      <c r="R49" s="84"/>
      <c r="S49" s="84"/>
      <c r="T49" s="84"/>
      <c r="U49" s="8">
        <f t="shared" si="14"/>
        <v>0</v>
      </c>
      <c r="V49" s="84"/>
      <c r="W49" s="84"/>
      <c r="X49" s="84"/>
      <c r="Y49" s="8">
        <f t="shared" si="15"/>
        <v>0</v>
      </c>
      <c r="Z49" s="107"/>
      <c r="AA49" s="19"/>
      <c r="AB49" s="19"/>
      <c r="AC49" s="20">
        <f t="shared" si="16"/>
        <v>0</v>
      </c>
      <c r="AD49" s="19"/>
      <c r="AE49" s="19"/>
      <c r="AF49" s="19"/>
      <c r="AG49" s="20">
        <f t="shared" si="17"/>
        <v>0</v>
      </c>
      <c r="AH49" s="20">
        <f t="shared" si="18"/>
        <v>0</v>
      </c>
      <c r="AI49" s="21">
        <f t="shared" si="19"/>
        <v>0</v>
      </c>
      <c r="AJ49" s="22">
        <f t="shared" si="20"/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>
      <c r="A50" s="13">
        <v>9</v>
      </c>
      <c r="B50" s="172"/>
      <c r="C50" s="116" t="s">
        <v>431</v>
      </c>
      <c r="D50" s="119"/>
      <c r="E50" s="17" t="s">
        <v>210</v>
      </c>
      <c r="F50" s="17" t="s">
        <v>414</v>
      </c>
      <c r="G50" s="117" t="s">
        <v>415</v>
      </c>
      <c r="H50" s="173"/>
      <c r="I50" s="119"/>
      <c r="J50" s="256"/>
      <c r="K50" s="83">
        <v>12750000</v>
      </c>
      <c r="L50" s="56"/>
      <c r="M50" s="84"/>
      <c r="N50" s="84"/>
      <c r="O50" s="84"/>
      <c r="P50" s="56"/>
      <c r="Q50" s="56"/>
      <c r="R50" s="84"/>
      <c r="S50" s="84"/>
      <c r="T50" s="84"/>
      <c r="U50" s="8">
        <f t="shared" si="14"/>
        <v>0</v>
      </c>
      <c r="V50" s="84"/>
      <c r="W50" s="84"/>
      <c r="X50" s="84"/>
      <c r="Y50" s="8">
        <f t="shared" si="15"/>
        <v>0</v>
      </c>
      <c r="Z50" s="107"/>
      <c r="AA50" s="19"/>
      <c r="AB50" s="19"/>
      <c r="AC50" s="20">
        <f t="shared" si="16"/>
        <v>0</v>
      </c>
      <c r="AD50" s="19"/>
      <c r="AE50" s="19"/>
      <c r="AF50" s="19"/>
      <c r="AG50" s="20">
        <f t="shared" si="17"/>
        <v>0</v>
      </c>
      <c r="AH50" s="20">
        <f t="shared" si="18"/>
        <v>0</v>
      </c>
      <c r="AI50" s="21">
        <f t="shared" si="19"/>
        <v>0</v>
      </c>
      <c r="AJ50" s="22">
        <f t="shared" si="20"/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>
      <c r="A51" s="13">
        <v>10</v>
      </c>
      <c r="B51" s="172"/>
      <c r="C51" s="116" t="s">
        <v>431</v>
      </c>
      <c r="D51" s="119"/>
      <c r="E51" s="17" t="s">
        <v>205</v>
      </c>
      <c r="F51" s="17" t="s">
        <v>414</v>
      </c>
      <c r="G51" s="117" t="s">
        <v>415</v>
      </c>
      <c r="H51" s="173"/>
      <c r="I51" s="119"/>
      <c r="J51" s="273"/>
      <c r="K51" s="83">
        <v>9750000</v>
      </c>
      <c r="L51" s="56"/>
      <c r="M51" s="84"/>
      <c r="N51" s="84"/>
      <c r="O51" s="84"/>
      <c r="P51" s="56"/>
      <c r="Q51" s="56"/>
      <c r="R51" s="84"/>
      <c r="S51" s="84"/>
      <c r="T51" s="84"/>
      <c r="U51" s="8">
        <f t="shared" si="14"/>
        <v>0</v>
      </c>
      <c r="V51" s="84"/>
      <c r="W51" s="84"/>
      <c r="X51" s="84"/>
      <c r="Y51" s="8">
        <f t="shared" si="15"/>
        <v>0</v>
      </c>
      <c r="Z51" s="107"/>
      <c r="AA51" s="19"/>
      <c r="AB51" s="19"/>
      <c r="AC51" s="20">
        <f t="shared" si="16"/>
        <v>0</v>
      </c>
      <c r="AD51" s="19"/>
      <c r="AE51" s="19"/>
      <c r="AF51" s="19"/>
      <c r="AG51" s="20">
        <f t="shared" si="17"/>
        <v>0</v>
      </c>
      <c r="AH51" s="20">
        <f t="shared" si="18"/>
        <v>0</v>
      </c>
      <c r="AI51" s="21">
        <f t="shared" si="19"/>
        <v>0</v>
      </c>
      <c r="AJ51" s="22">
        <f t="shared" si="20"/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s="31" customFormat="1" ht="12.75" customHeight="1">
      <c r="A52" s="238" t="s">
        <v>61</v>
      </c>
      <c r="B52" s="244"/>
      <c r="C52" s="244"/>
      <c r="D52" s="239"/>
      <c r="E52" s="239"/>
      <c r="F52" s="239"/>
      <c r="G52" s="239"/>
      <c r="H52" s="239"/>
      <c r="I52" s="240"/>
      <c r="J52" s="27">
        <f>+J41</f>
        <v>165550000</v>
      </c>
      <c r="K52" s="113">
        <f>SUM(K42:K51)</f>
        <v>107000000</v>
      </c>
      <c r="L52" s="198"/>
      <c r="M52" s="113">
        <f>SUM(M42:M49)</f>
        <v>0</v>
      </c>
      <c r="N52" s="113">
        <f>SUM(N42:N49)</f>
        <v>0</v>
      </c>
      <c r="O52" s="113">
        <f>SUM(O42:O49)</f>
        <v>0</v>
      </c>
      <c r="P52" s="114"/>
      <c r="Q52" s="115"/>
      <c r="R52" s="113">
        <f t="shared" ref="R52:AH52" si="21">SUM(R42:R49)</f>
        <v>0</v>
      </c>
      <c r="S52" s="113">
        <f t="shared" si="21"/>
        <v>0</v>
      </c>
      <c r="T52" s="113">
        <f t="shared" si="21"/>
        <v>0</v>
      </c>
      <c r="U52" s="113">
        <f t="shared" si="21"/>
        <v>0</v>
      </c>
      <c r="V52" s="113">
        <f t="shared" si="21"/>
        <v>0</v>
      </c>
      <c r="W52" s="113">
        <f t="shared" si="21"/>
        <v>0</v>
      </c>
      <c r="X52" s="113">
        <f t="shared" si="21"/>
        <v>0</v>
      </c>
      <c r="Y52" s="113">
        <f t="shared" si="21"/>
        <v>0</v>
      </c>
      <c r="Z52" s="27">
        <f t="shared" si="21"/>
        <v>0</v>
      </c>
      <c r="AA52" s="27">
        <f t="shared" si="21"/>
        <v>0</v>
      </c>
      <c r="AB52" s="27">
        <f t="shared" si="21"/>
        <v>0</v>
      </c>
      <c r="AC52" s="27">
        <f t="shared" si="21"/>
        <v>0</v>
      </c>
      <c r="AD52" s="27">
        <f t="shared" si="21"/>
        <v>0</v>
      </c>
      <c r="AE52" s="27">
        <f t="shared" si="21"/>
        <v>0</v>
      </c>
      <c r="AF52" s="27">
        <f t="shared" si="21"/>
        <v>0</v>
      </c>
      <c r="AG52" s="27">
        <f t="shared" si="21"/>
        <v>0</v>
      </c>
      <c r="AH52" s="27">
        <f t="shared" si="21"/>
        <v>0</v>
      </c>
      <c r="AI52" s="30">
        <f>IF(ISERROR(AH52/J52),0,AH52/J52)</f>
        <v>0</v>
      </c>
      <c r="AJ52" s="30">
        <f>IF(ISERROR(AH52/$AH$93),0,AH52/$AH$93)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>
      <c r="A53" s="254" t="s">
        <v>62</v>
      </c>
      <c r="B53" s="255"/>
      <c r="C53" s="255"/>
      <c r="D53" s="236"/>
      <c r="E53" s="237"/>
      <c r="F53" s="4"/>
      <c r="G53" s="5"/>
      <c r="H53" s="6"/>
      <c r="I53" s="6"/>
      <c r="J53" s="209">
        <v>344250000</v>
      </c>
      <c r="K53" s="8"/>
      <c r="L53" s="9"/>
      <c r="M53" s="10"/>
      <c r="N53" s="10"/>
      <c r="O53" s="10"/>
      <c r="P53" s="5"/>
      <c r="Q53" s="11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2"/>
      <c r="AJ53" s="12"/>
    </row>
    <row r="54" spans="1:106" outlineLevel="1">
      <c r="A54" s="14">
        <v>1</v>
      </c>
      <c r="B54" s="14"/>
      <c r="C54" s="33"/>
      <c r="D54" s="150"/>
      <c r="E54" s="35"/>
      <c r="F54" s="36"/>
      <c r="G54" s="36"/>
      <c r="H54" s="48"/>
      <c r="I54" s="48"/>
      <c r="J54" s="210"/>
      <c r="K54" s="38"/>
      <c r="L54" s="39"/>
      <c r="M54" s="40"/>
      <c r="N54" s="41"/>
      <c r="O54" s="40"/>
      <c r="P54" s="42"/>
      <c r="Q54" s="42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>
        <v>0</v>
      </c>
      <c r="AF54" s="19">
        <v>0</v>
      </c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IF(ISERROR(AH54/$AH$93),"-",AH54/$AH$93)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>
      <c r="A55" s="14">
        <v>2</v>
      </c>
      <c r="B55" s="14"/>
      <c r="C55" s="56"/>
      <c r="D55" s="118"/>
      <c r="E55" s="25"/>
      <c r="F55" s="25"/>
      <c r="G55" s="25"/>
      <c r="H55" s="24"/>
      <c r="I55" s="24"/>
      <c r="J55" s="211"/>
      <c r="K55" s="26"/>
      <c r="L55" s="17"/>
      <c r="M55" s="19"/>
      <c r="N55" s="19"/>
      <c r="O55" s="19"/>
      <c r="P55" s="25"/>
      <c r="Q55" s="25"/>
      <c r="R55" s="19"/>
      <c r="S55" s="19"/>
      <c r="T55" s="19"/>
      <c r="U55" s="20">
        <f>SUM(R55:T55)</f>
        <v>0</v>
      </c>
      <c r="V55" s="19"/>
      <c r="W55" s="19"/>
      <c r="X55" s="19"/>
      <c r="Y55" s="20">
        <f>SUM(V55:X55)</f>
        <v>0</v>
      </c>
      <c r="Z55" s="19"/>
      <c r="AA55" s="19"/>
      <c r="AB55" s="19"/>
      <c r="AC55" s="20">
        <f>SUM(Z55:AB55)</f>
        <v>0</v>
      </c>
      <c r="AD55" s="19"/>
      <c r="AE55" s="19"/>
      <c r="AF55" s="19"/>
      <c r="AG55" s="20">
        <f>SUM(AD55:AF55)</f>
        <v>0</v>
      </c>
      <c r="AH55" s="20">
        <f>SUM(U55,Y55,AC55,AG55)</f>
        <v>0</v>
      </c>
      <c r="AI55" s="21">
        <f>IF(ISERROR(AH55/J55),0,AH55/J55)</f>
        <v>0</v>
      </c>
      <c r="AJ55" s="22">
        <f>IF(ISERROR(AH55/$AH$93),"-",AH55/$AH$93)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1" customFormat="1" ht="12.75" customHeight="1">
      <c r="A56" s="253" t="s">
        <v>63</v>
      </c>
      <c r="B56" s="244"/>
      <c r="C56" s="244"/>
      <c r="D56" s="239"/>
      <c r="E56" s="239"/>
      <c r="F56" s="239"/>
      <c r="G56" s="239"/>
      <c r="H56" s="239"/>
      <c r="I56" s="240"/>
      <c r="J56" s="27">
        <f>+J53</f>
        <v>344250000</v>
      </c>
      <c r="K56" s="27">
        <f>SUM(K54:K55)</f>
        <v>0</v>
      </c>
      <c r="L56" s="199"/>
      <c r="M56" s="27">
        <f>SUM(M54:M55)</f>
        <v>0</v>
      </c>
      <c r="N56" s="27">
        <f>SUM(N54:N55)</f>
        <v>0</v>
      </c>
      <c r="O56" s="27">
        <f>SUM(O54:O55)</f>
        <v>0</v>
      </c>
      <c r="P56" s="28"/>
      <c r="Q56" s="29"/>
      <c r="R56" s="27">
        <f t="shared" ref="R56:AH56" si="22">SUM(R54:R55)</f>
        <v>0</v>
      </c>
      <c r="S56" s="27">
        <f t="shared" si="22"/>
        <v>0</v>
      </c>
      <c r="T56" s="27">
        <f t="shared" si="22"/>
        <v>0</v>
      </c>
      <c r="U56" s="27">
        <f t="shared" si="22"/>
        <v>0</v>
      </c>
      <c r="V56" s="27">
        <f t="shared" si="22"/>
        <v>0</v>
      </c>
      <c r="W56" s="27">
        <f t="shared" si="22"/>
        <v>0</v>
      </c>
      <c r="X56" s="27">
        <f t="shared" si="22"/>
        <v>0</v>
      </c>
      <c r="Y56" s="27">
        <f t="shared" si="22"/>
        <v>0</v>
      </c>
      <c r="Z56" s="27">
        <f t="shared" si="22"/>
        <v>0</v>
      </c>
      <c r="AA56" s="27">
        <f t="shared" si="22"/>
        <v>0</v>
      </c>
      <c r="AB56" s="27">
        <f t="shared" si="22"/>
        <v>0</v>
      </c>
      <c r="AC56" s="27">
        <f t="shared" si="22"/>
        <v>0</v>
      </c>
      <c r="AD56" s="27">
        <f t="shared" si="22"/>
        <v>0</v>
      </c>
      <c r="AE56" s="27">
        <f t="shared" si="22"/>
        <v>0</v>
      </c>
      <c r="AF56" s="27">
        <f t="shared" si="22"/>
        <v>0</v>
      </c>
      <c r="AG56" s="27">
        <f t="shared" si="22"/>
        <v>0</v>
      </c>
      <c r="AH56" s="27">
        <f t="shared" si="22"/>
        <v>0</v>
      </c>
      <c r="AI56" s="30">
        <f>IF(ISERROR(AH56/J56),0,AH56/J56)</f>
        <v>0</v>
      </c>
      <c r="AJ56" s="30">
        <f>IF(ISERROR(AH56/$AH$93),0,AH56/$AH$93)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>
      <c r="A57" s="254" t="s">
        <v>64</v>
      </c>
      <c r="B57" s="255"/>
      <c r="C57" s="255"/>
      <c r="D57" s="236"/>
      <c r="E57" s="237"/>
      <c r="F57" s="4"/>
      <c r="G57" s="5"/>
      <c r="H57" s="6"/>
      <c r="I57" s="6"/>
      <c r="J57" s="209">
        <v>187030000</v>
      </c>
      <c r="K57" s="8"/>
      <c r="L57" s="9"/>
      <c r="M57" s="10"/>
      <c r="N57" s="10"/>
      <c r="O57" s="10"/>
      <c r="P57" s="5"/>
      <c r="Q57" s="11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2"/>
      <c r="AJ57" s="12"/>
    </row>
    <row r="58" spans="1:106" outlineLevel="1">
      <c r="A58" s="14">
        <v>1</v>
      </c>
      <c r="B58" s="14"/>
      <c r="C58" s="33"/>
      <c r="D58" s="150"/>
      <c r="E58" s="49"/>
      <c r="F58" s="36"/>
      <c r="G58" s="36"/>
      <c r="H58" s="48"/>
      <c r="I58" s="48"/>
      <c r="J58" s="210"/>
      <c r="K58" s="50"/>
      <c r="L58" s="51"/>
      <c r="M58" s="40"/>
      <c r="N58" s="41"/>
      <c r="O58" s="40"/>
      <c r="P58" s="42"/>
      <c r="Q58" s="42"/>
      <c r="R58" s="19">
        <v>0</v>
      </c>
      <c r="S58" s="19">
        <v>0</v>
      </c>
      <c r="T58" s="19">
        <v>0</v>
      </c>
      <c r="U58" s="20">
        <f>SUM(R58:T58)</f>
        <v>0</v>
      </c>
      <c r="V58" s="19">
        <v>0</v>
      </c>
      <c r="W58" s="19">
        <v>0</v>
      </c>
      <c r="X58" s="19">
        <v>0</v>
      </c>
      <c r="Y58" s="20">
        <f>SUM(V58:X58)</f>
        <v>0</v>
      </c>
      <c r="Z58" s="19">
        <v>0</v>
      </c>
      <c r="AA58" s="19">
        <v>0</v>
      </c>
      <c r="AB58" s="19">
        <v>0</v>
      </c>
      <c r="AC58" s="20">
        <f>SUM(Z58:AB58)</f>
        <v>0</v>
      </c>
      <c r="AD58" s="19">
        <v>0</v>
      </c>
      <c r="AE58" s="19">
        <v>0</v>
      </c>
      <c r="AF58" s="19">
        <v>0</v>
      </c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IF(ISERROR(AH58/$AH$93),"-",AH58/$AH$93)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>
      <c r="A59" s="14">
        <v>2</v>
      </c>
      <c r="B59" s="14"/>
      <c r="C59" s="56"/>
      <c r="D59" s="118"/>
      <c r="E59" s="25"/>
      <c r="F59" s="17"/>
      <c r="G59" s="17"/>
      <c r="H59" s="16"/>
      <c r="I59" s="24"/>
      <c r="J59" s="211"/>
      <c r="K59" s="50"/>
      <c r="L59" s="23"/>
      <c r="M59" s="19"/>
      <c r="N59" s="19"/>
      <c r="O59" s="19"/>
      <c r="P59" s="25"/>
      <c r="Q59" s="25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19"/>
      <c r="AG59" s="20">
        <f>SUM(AD59:AF59)</f>
        <v>0</v>
      </c>
      <c r="AH59" s="20">
        <f>SUM(U59,Y59,AC59,AG59)</f>
        <v>0</v>
      </c>
      <c r="AI59" s="21">
        <f>IF(ISERROR(AH59/J59),0,AH59/J59)</f>
        <v>0</v>
      </c>
      <c r="AJ59" s="22">
        <f>IF(ISERROR(AH59/$AH$93),"-",AH59/$AH$93)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customHeight="1">
      <c r="A60" s="253" t="s">
        <v>65</v>
      </c>
      <c r="B60" s="244"/>
      <c r="C60" s="244"/>
      <c r="D60" s="239"/>
      <c r="E60" s="239"/>
      <c r="F60" s="239"/>
      <c r="G60" s="239"/>
      <c r="H60" s="239"/>
      <c r="I60" s="240"/>
      <c r="J60" s="27">
        <f>+J57</f>
        <v>187030000</v>
      </c>
      <c r="K60" s="130">
        <f>SUM(K58:K59)</f>
        <v>0</v>
      </c>
      <c r="L60" s="203"/>
      <c r="M60" s="130">
        <f>SUM(M58:M59)</f>
        <v>0</v>
      </c>
      <c r="N60" s="130">
        <f>SUM(N58:N59)</f>
        <v>0</v>
      </c>
      <c r="O60" s="130">
        <f>SUM(O58:O59)</f>
        <v>0</v>
      </c>
      <c r="P60" s="145"/>
      <c r="Q60" s="146"/>
      <c r="R60" s="130">
        <f t="shared" ref="R60:AH60" si="23">SUM(R58:R59)</f>
        <v>0</v>
      </c>
      <c r="S60" s="130">
        <f t="shared" si="23"/>
        <v>0</v>
      </c>
      <c r="T60" s="130">
        <f t="shared" si="23"/>
        <v>0</v>
      </c>
      <c r="U60" s="130">
        <f t="shared" si="23"/>
        <v>0</v>
      </c>
      <c r="V60" s="27">
        <f t="shared" si="23"/>
        <v>0</v>
      </c>
      <c r="W60" s="27">
        <f t="shared" si="23"/>
        <v>0</v>
      </c>
      <c r="X60" s="27">
        <f t="shared" si="23"/>
        <v>0</v>
      </c>
      <c r="Y60" s="27">
        <f t="shared" si="23"/>
        <v>0</v>
      </c>
      <c r="Z60" s="27">
        <f t="shared" si="23"/>
        <v>0</v>
      </c>
      <c r="AA60" s="27">
        <f t="shared" si="23"/>
        <v>0</v>
      </c>
      <c r="AB60" s="27">
        <f t="shared" si="23"/>
        <v>0</v>
      </c>
      <c r="AC60" s="27">
        <f t="shared" si="23"/>
        <v>0</v>
      </c>
      <c r="AD60" s="27">
        <f t="shared" si="23"/>
        <v>0</v>
      </c>
      <c r="AE60" s="27">
        <f t="shared" si="23"/>
        <v>0</v>
      </c>
      <c r="AF60" s="27">
        <f t="shared" si="23"/>
        <v>0</v>
      </c>
      <c r="AG60" s="27">
        <f t="shared" si="23"/>
        <v>0</v>
      </c>
      <c r="AH60" s="27">
        <f t="shared" si="23"/>
        <v>0</v>
      </c>
      <c r="AI60" s="30">
        <f>IF(ISERROR(AH60/J60),0,AH60/J60)</f>
        <v>0</v>
      </c>
      <c r="AJ60" s="30">
        <f>IF(ISERROR(AH60/$AH$93),0,AH60/$AH$93)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>
      <c r="A61" s="254" t="s">
        <v>66</v>
      </c>
      <c r="B61" s="255"/>
      <c r="C61" s="255"/>
      <c r="D61" s="255"/>
      <c r="E61" s="260"/>
      <c r="F61" s="121"/>
      <c r="G61" s="111"/>
      <c r="H61" s="6"/>
      <c r="I61" s="6"/>
      <c r="J61" s="272">
        <v>51030000</v>
      </c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97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outlineLevel="1">
      <c r="A62" s="14">
        <v>1</v>
      </c>
      <c r="B62" s="39"/>
      <c r="C62" s="116" t="s">
        <v>432</v>
      </c>
      <c r="D62" s="48"/>
      <c r="E62" s="52" t="s">
        <v>393</v>
      </c>
      <c r="F62" s="17" t="s">
        <v>414</v>
      </c>
      <c r="G62" s="117" t="s">
        <v>415</v>
      </c>
      <c r="H62" s="124"/>
      <c r="I62" s="48"/>
      <c r="J62" s="256"/>
      <c r="K62" s="55">
        <v>11340000</v>
      </c>
      <c r="L62" s="48"/>
      <c r="M62" s="195"/>
      <c r="N62" s="195"/>
      <c r="O62" s="5"/>
      <c r="P62" s="5"/>
      <c r="Q62" s="5"/>
      <c r="R62" s="55"/>
      <c r="S62" s="55"/>
      <c r="T62" s="55"/>
      <c r="U62" s="8">
        <f>SUM(R62:T62)</f>
        <v>0</v>
      </c>
      <c r="V62" s="107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IF(ISERROR(AH62/J61),0,AH62/J61)</f>
        <v>0</v>
      </c>
      <c r="AJ62" s="22">
        <f>IF(ISERROR(AH62/$AH$93),"-",AH62/$AH$93)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>
      <c r="A63" s="14">
        <v>2</v>
      </c>
      <c r="B63" s="39"/>
      <c r="C63" s="154" t="s">
        <v>433</v>
      </c>
      <c r="D63" s="179">
        <v>45163</v>
      </c>
      <c r="E63" s="52" t="s">
        <v>230</v>
      </c>
      <c r="F63" s="17" t="s">
        <v>414</v>
      </c>
      <c r="G63" s="117" t="s">
        <v>415</v>
      </c>
      <c r="H63" s="124"/>
      <c r="I63" s="48"/>
      <c r="J63" s="256"/>
      <c r="K63" s="55">
        <v>11340000</v>
      </c>
      <c r="L63" s="48"/>
      <c r="M63" s="195"/>
      <c r="N63" s="195"/>
      <c r="O63" s="5"/>
      <c r="P63" s="5"/>
      <c r="Q63" s="5"/>
      <c r="R63" s="55"/>
      <c r="S63" s="55"/>
      <c r="T63" s="55"/>
      <c r="U63" s="8">
        <f t="shared" ref="U63:U65" si="24">SUM(R63:T63)</f>
        <v>0</v>
      </c>
      <c r="V63" s="107"/>
      <c r="W63" s="19"/>
      <c r="X63" s="19"/>
      <c r="Y63" s="20">
        <f t="shared" ref="Y63:Y65" si="25">SUM(V63:X63)</f>
        <v>0</v>
      </c>
      <c r="Z63" s="19"/>
      <c r="AA63" s="19"/>
      <c r="AB63" s="19">
        <v>11340000</v>
      </c>
      <c r="AC63" s="20">
        <f t="shared" ref="AC63:AC65" si="26">SUM(Z63:AB63)</f>
        <v>11340000</v>
      </c>
      <c r="AD63" s="19"/>
      <c r="AE63" s="19"/>
      <c r="AF63" s="19"/>
      <c r="AG63" s="20">
        <f t="shared" ref="AG63:AG65" si="27">SUM(AD63:AF63)</f>
        <v>0</v>
      </c>
      <c r="AH63" s="20">
        <f t="shared" ref="AH63:AH65" si="28">SUM(U63,Y63,AC63,AG63)</f>
        <v>11340000</v>
      </c>
      <c r="AI63" s="21">
        <f>IF(ISERROR(AH61/J63),0,AH63/J61)</f>
        <v>0</v>
      </c>
      <c r="AJ63" s="22">
        <f t="shared" ref="AJ63:AJ65" si="29">IF(ISERROR(AH63/$AH$93),"-",AH63/$AH$93)</f>
        <v>1.1570011835285476E-2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>
      <c r="A64" s="14">
        <v>3</v>
      </c>
      <c r="B64" s="39"/>
      <c r="C64" s="116" t="s">
        <v>434</v>
      </c>
      <c r="D64" s="48">
        <v>45155</v>
      </c>
      <c r="E64" s="52" t="s">
        <v>435</v>
      </c>
      <c r="F64" s="17" t="s">
        <v>414</v>
      </c>
      <c r="G64" s="117" t="s">
        <v>415</v>
      </c>
      <c r="H64" s="124"/>
      <c r="I64" s="48"/>
      <c r="J64" s="256"/>
      <c r="K64" s="55">
        <v>11340000</v>
      </c>
      <c r="L64" s="48"/>
      <c r="M64" s="195"/>
      <c r="N64" s="195"/>
      <c r="O64" s="5"/>
      <c r="P64" s="5"/>
      <c r="Q64" s="5"/>
      <c r="R64" s="55"/>
      <c r="S64" s="55"/>
      <c r="T64" s="55"/>
      <c r="U64" s="8">
        <f t="shared" si="24"/>
        <v>0</v>
      </c>
      <c r="V64" s="107"/>
      <c r="W64" s="19"/>
      <c r="X64" s="19"/>
      <c r="Y64" s="20">
        <f t="shared" si="25"/>
        <v>0</v>
      </c>
      <c r="Z64" s="19"/>
      <c r="AA64" s="19"/>
      <c r="AB64" s="19">
        <v>11340000</v>
      </c>
      <c r="AC64" s="20">
        <f t="shared" si="26"/>
        <v>11340000</v>
      </c>
      <c r="AD64" s="19"/>
      <c r="AE64" s="19"/>
      <c r="AF64" s="19"/>
      <c r="AG64" s="20">
        <f t="shared" si="27"/>
        <v>0</v>
      </c>
      <c r="AH64" s="20">
        <f t="shared" si="28"/>
        <v>11340000</v>
      </c>
      <c r="AI64" s="21">
        <f>IF(ISERROR(AH64/J61),0,AH64/J61)</f>
        <v>0.22222222222222221</v>
      </c>
      <c r="AJ64" s="22">
        <f t="shared" si="29"/>
        <v>1.1570011835285476E-2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>
      <c r="A65" s="14">
        <v>4</v>
      </c>
      <c r="B65" s="14"/>
      <c r="C65" s="116" t="s">
        <v>436</v>
      </c>
      <c r="D65" s="177">
        <v>45159</v>
      </c>
      <c r="E65" s="52" t="s">
        <v>234</v>
      </c>
      <c r="F65" s="17" t="s">
        <v>414</v>
      </c>
      <c r="G65" s="117" t="s">
        <v>415</v>
      </c>
      <c r="H65" s="119"/>
      <c r="I65" s="24"/>
      <c r="J65" s="273"/>
      <c r="K65" s="83">
        <v>17010000</v>
      </c>
      <c r="L65" s="56"/>
      <c r="M65" s="84"/>
      <c r="N65" s="84"/>
      <c r="O65" s="84"/>
      <c r="P65" s="56"/>
      <c r="Q65" s="56"/>
      <c r="R65" s="84"/>
      <c r="S65" s="84"/>
      <c r="T65" s="84"/>
      <c r="U65" s="8">
        <f t="shared" si="24"/>
        <v>0</v>
      </c>
      <c r="V65" s="107"/>
      <c r="W65" s="19"/>
      <c r="X65" s="19"/>
      <c r="Y65" s="20">
        <f t="shared" si="25"/>
        <v>0</v>
      </c>
      <c r="Z65" s="19"/>
      <c r="AA65" s="19"/>
      <c r="AB65" s="19">
        <v>17010000</v>
      </c>
      <c r="AC65" s="20">
        <f t="shared" si="26"/>
        <v>17010000</v>
      </c>
      <c r="AD65" s="19"/>
      <c r="AE65" s="19"/>
      <c r="AF65" s="19"/>
      <c r="AG65" s="20">
        <f t="shared" si="27"/>
        <v>0</v>
      </c>
      <c r="AH65" s="20">
        <f t="shared" si="28"/>
        <v>17010000</v>
      </c>
      <c r="AI65" s="21">
        <f>IF(ISERROR(AH65/J61),0,AH65/J61)</f>
        <v>0.33333333333333331</v>
      </c>
      <c r="AJ65" s="22">
        <f t="shared" si="29"/>
        <v>1.7355017752928213E-2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31" customFormat="1" ht="12.75" customHeight="1">
      <c r="A66" s="267" t="s">
        <v>67</v>
      </c>
      <c r="B66" s="267"/>
      <c r="C66" s="267"/>
      <c r="D66" s="267"/>
      <c r="E66" s="267"/>
      <c r="F66" s="267"/>
      <c r="G66" s="267"/>
      <c r="H66" s="207"/>
      <c r="I66" s="207"/>
      <c r="J66" s="27">
        <f>+J61</f>
        <v>51030000</v>
      </c>
      <c r="K66" s="113">
        <f>SUM(K62:K65)</f>
        <v>51030000</v>
      </c>
      <c r="L66" s="198"/>
      <c r="M66" s="113">
        <f>SUM(M62:M65)</f>
        <v>0</v>
      </c>
      <c r="N66" s="113">
        <f>SUM(N62:N65)</f>
        <v>0</v>
      </c>
      <c r="O66" s="113">
        <f>SUM(O62:O65)</f>
        <v>0</v>
      </c>
      <c r="P66" s="114"/>
      <c r="Q66" s="115"/>
      <c r="R66" s="113">
        <f t="shared" ref="R66:AH66" si="30">SUM(R62:R65)</f>
        <v>0</v>
      </c>
      <c r="S66" s="113">
        <f t="shared" si="30"/>
        <v>0</v>
      </c>
      <c r="T66" s="113">
        <f t="shared" si="30"/>
        <v>0</v>
      </c>
      <c r="U66" s="113">
        <f t="shared" si="30"/>
        <v>0</v>
      </c>
      <c r="V66" s="27">
        <f t="shared" si="30"/>
        <v>0</v>
      </c>
      <c r="W66" s="27">
        <f t="shared" si="30"/>
        <v>0</v>
      </c>
      <c r="X66" s="27">
        <f t="shared" si="30"/>
        <v>0</v>
      </c>
      <c r="Y66" s="27">
        <f t="shared" si="30"/>
        <v>0</v>
      </c>
      <c r="Z66" s="27">
        <f t="shared" si="30"/>
        <v>0</v>
      </c>
      <c r="AA66" s="27">
        <f t="shared" si="30"/>
        <v>0</v>
      </c>
      <c r="AB66" s="27">
        <f t="shared" si="30"/>
        <v>39690000</v>
      </c>
      <c r="AC66" s="27">
        <f t="shared" si="30"/>
        <v>39690000</v>
      </c>
      <c r="AD66" s="27">
        <f t="shared" si="30"/>
        <v>0</v>
      </c>
      <c r="AE66" s="27">
        <f t="shared" si="30"/>
        <v>0</v>
      </c>
      <c r="AF66" s="27">
        <f t="shared" si="30"/>
        <v>0</v>
      </c>
      <c r="AG66" s="27">
        <f t="shared" si="30"/>
        <v>0</v>
      </c>
      <c r="AH66" s="27">
        <f t="shared" si="30"/>
        <v>39690000</v>
      </c>
      <c r="AI66" s="30">
        <f>IF(ISERROR(AH66/J66),0,AH66/J66)</f>
        <v>0.77777777777777779</v>
      </c>
      <c r="AJ66" s="30">
        <f>IF(ISERROR(AH66/$AH$93),0,AH66/$AH$93)</f>
        <v>4.0495041423499162E-2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>
      <c r="A67" s="268" t="s">
        <v>68</v>
      </c>
      <c r="B67" s="242"/>
      <c r="C67" s="242"/>
      <c r="D67" s="242"/>
      <c r="E67" s="243"/>
      <c r="F67" s="57"/>
      <c r="G67" s="58"/>
      <c r="H67" s="59"/>
      <c r="I67" s="59"/>
      <c r="J67" s="209">
        <v>17010000</v>
      </c>
      <c r="K67" s="8"/>
      <c r="L67" s="9"/>
      <c r="M67" s="10"/>
      <c r="N67" s="10"/>
      <c r="O67" s="10"/>
      <c r="P67" s="5"/>
      <c r="Q67" s="11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2"/>
      <c r="AJ67" s="12"/>
    </row>
    <row r="68" spans="1:106" ht="12.75" customHeight="1" outlineLevel="1">
      <c r="A68" s="14">
        <v>1</v>
      </c>
      <c r="B68" s="131"/>
      <c r="C68" s="15"/>
      <c r="D68" s="16"/>
      <c r="E68" s="17"/>
      <c r="F68" s="17"/>
      <c r="G68" s="17"/>
      <c r="H68" s="16"/>
      <c r="I68" s="16"/>
      <c r="J68" s="210"/>
      <c r="K68" s="18">
        <v>17010000</v>
      </c>
      <c r="L68" s="17" t="s">
        <v>116</v>
      </c>
      <c r="M68" s="19"/>
      <c r="N68" s="19"/>
      <c r="O68" s="19"/>
      <c r="P68" s="17"/>
      <c r="Q68" s="17"/>
      <c r="R68" s="19"/>
      <c r="S68" s="19"/>
      <c r="T68" s="19"/>
      <c r="U68" s="20">
        <f>SUM(R68:T68)</f>
        <v>0</v>
      </c>
      <c r="V68" s="19"/>
      <c r="W68" s="19"/>
      <c r="X68" s="19"/>
      <c r="Y68" s="20">
        <f>SUM(V68:X68)</f>
        <v>0</v>
      </c>
      <c r="Z68" s="19"/>
      <c r="AA68" s="19"/>
      <c r="AB68" s="19"/>
      <c r="AC68" s="20">
        <f>SUM(Z68:AB68)</f>
        <v>0</v>
      </c>
      <c r="AD68" s="19"/>
      <c r="AE68" s="19"/>
      <c r="AF68" s="19"/>
      <c r="AG68" s="20">
        <f>SUM(AD68:AF68)</f>
        <v>0</v>
      </c>
      <c r="AH68" s="20">
        <f>SUM(U68,Y68,AC68,AG68)</f>
        <v>0</v>
      </c>
      <c r="AI68" s="21">
        <f>IF(ISERROR(AH68/J68),0,AH68/J68)</f>
        <v>0</v>
      </c>
      <c r="AJ68" s="22">
        <f>IF(ISERROR(AH68/$AH$93),"-",AH68/$AH$93)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>
      <c r="A69" s="14">
        <v>2</v>
      </c>
      <c r="B69" s="131"/>
      <c r="C69" s="23"/>
      <c r="D69" s="24"/>
      <c r="E69" s="25"/>
      <c r="F69" s="25"/>
      <c r="G69" s="25"/>
      <c r="H69" s="24"/>
      <c r="I69" s="24"/>
      <c r="J69" s="211"/>
      <c r="K69" s="26"/>
      <c r="L69" s="25"/>
      <c r="M69" s="19"/>
      <c r="N69" s="19"/>
      <c r="O69" s="19"/>
      <c r="P69" s="25"/>
      <c r="Q69" s="25"/>
      <c r="R69" s="19"/>
      <c r="S69" s="19"/>
      <c r="T69" s="19"/>
      <c r="U69" s="20">
        <f>SUM(R69:T69)</f>
        <v>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/>
      <c r="AF69" s="19"/>
      <c r="AG69" s="20">
        <f>SUM(AD69:AF69)</f>
        <v>0</v>
      </c>
      <c r="AH69" s="20">
        <f>SUM(U69,Y69,AC69,AG69)</f>
        <v>0</v>
      </c>
      <c r="AI69" s="21">
        <f>IF(ISERROR(AH69/J69),0,AH69/J69)</f>
        <v>0</v>
      </c>
      <c r="AJ69" s="22">
        <f>IF(ISERROR(AH69/$AH$93),"-",AH69/$AH$93)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53" t="s">
        <v>69</v>
      </c>
      <c r="B70" s="239"/>
      <c r="C70" s="239"/>
      <c r="D70" s="239"/>
      <c r="E70" s="239"/>
      <c r="F70" s="239"/>
      <c r="G70" s="239"/>
      <c r="H70" s="239"/>
      <c r="I70" s="240"/>
      <c r="J70" s="27">
        <f>+J67</f>
        <v>17010000</v>
      </c>
      <c r="K70" s="27">
        <f>SUM(K68:K69)</f>
        <v>17010000</v>
      </c>
      <c r="L70" s="199"/>
      <c r="M70" s="27">
        <f>SUM(M68:M69)</f>
        <v>0</v>
      </c>
      <c r="N70" s="27">
        <f>SUM(N68:N69)</f>
        <v>0</v>
      </c>
      <c r="O70" s="27">
        <f>SUM(O68:O69)</f>
        <v>0</v>
      </c>
      <c r="P70" s="28"/>
      <c r="Q70" s="29"/>
      <c r="R70" s="27">
        <f t="shared" ref="R70:AH70" si="31">SUM(R68:R69)</f>
        <v>0</v>
      </c>
      <c r="S70" s="27">
        <f t="shared" si="31"/>
        <v>0</v>
      </c>
      <c r="T70" s="27">
        <f t="shared" si="31"/>
        <v>0</v>
      </c>
      <c r="U70" s="27">
        <f t="shared" si="31"/>
        <v>0</v>
      </c>
      <c r="V70" s="27">
        <f t="shared" si="31"/>
        <v>0</v>
      </c>
      <c r="W70" s="27">
        <f t="shared" si="31"/>
        <v>0</v>
      </c>
      <c r="X70" s="27">
        <f t="shared" si="31"/>
        <v>0</v>
      </c>
      <c r="Y70" s="27">
        <f t="shared" si="31"/>
        <v>0</v>
      </c>
      <c r="Z70" s="27">
        <f t="shared" si="31"/>
        <v>0</v>
      </c>
      <c r="AA70" s="27">
        <f t="shared" si="31"/>
        <v>0</v>
      </c>
      <c r="AB70" s="27">
        <f t="shared" si="31"/>
        <v>0</v>
      </c>
      <c r="AC70" s="27">
        <f t="shared" si="31"/>
        <v>0</v>
      </c>
      <c r="AD70" s="27">
        <f t="shared" si="31"/>
        <v>0</v>
      </c>
      <c r="AE70" s="27">
        <f t="shared" si="31"/>
        <v>0</v>
      </c>
      <c r="AF70" s="27">
        <f t="shared" si="31"/>
        <v>0</v>
      </c>
      <c r="AG70" s="27">
        <f t="shared" si="31"/>
        <v>0</v>
      </c>
      <c r="AH70" s="27">
        <f t="shared" si="31"/>
        <v>0</v>
      </c>
      <c r="AI70" s="30">
        <f>IF(ISERROR(AH70/J70),0,AH70/J70)</f>
        <v>0</v>
      </c>
      <c r="AJ70" s="30">
        <f>IF(ISERROR(AH70/$AH$93),0,AH70/$AH$93)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>
      <c r="A71" s="235" t="s">
        <v>70</v>
      </c>
      <c r="B71" s="236"/>
      <c r="C71" s="255"/>
      <c r="D71" s="236"/>
      <c r="E71" s="237"/>
      <c r="F71" s="4"/>
      <c r="G71" s="5"/>
      <c r="H71" s="6"/>
      <c r="I71" s="6"/>
      <c r="J71" s="209">
        <v>143190000</v>
      </c>
      <c r="K71" s="8"/>
      <c r="L71" s="9"/>
      <c r="M71" s="10"/>
      <c r="N71" s="10"/>
      <c r="O71" s="10"/>
      <c r="P71" s="5"/>
      <c r="Q71" s="1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2"/>
      <c r="AJ71" s="12"/>
    </row>
    <row r="72" spans="1:106" ht="12.75" customHeight="1" outlineLevel="1">
      <c r="A72" s="13">
        <v>1</v>
      </c>
      <c r="B72" s="13"/>
      <c r="C72" s="56"/>
      <c r="D72" s="118"/>
      <c r="E72" s="17"/>
      <c r="F72" s="17"/>
      <c r="G72" s="17"/>
      <c r="H72" s="16"/>
      <c r="I72" s="16"/>
      <c r="J72" s="210"/>
      <c r="K72" s="18"/>
      <c r="L72" s="17"/>
      <c r="M72" s="19"/>
      <c r="N72" s="19"/>
      <c r="O72" s="19"/>
      <c r="P72" s="17"/>
      <c r="Q72" s="17"/>
      <c r="R72" s="19"/>
      <c r="S72" s="19"/>
      <c r="T72" s="19"/>
      <c r="U72" s="20">
        <f>SUM(R72:T72)</f>
        <v>0</v>
      </c>
      <c r="V72" s="19"/>
      <c r="W72" s="19"/>
      <c r="X72" s="19"/>
      <c r="Y72" s="20">
        <f>SUM(V72:X72)</f>
        <v>0</v>
      </c>
      <c r="Z72" s="19"/>
      <c r="AA72" s="19"/>
      <c r="AB72" s="19"/>
      <c r="AC72" s="20">
        <f>SUM(Z72:AB72)</f>
        <v>0</v>
      </c>
      <c r="AD72" s="19"/>
      <c r="AE72" s="19"/>
      <c r="AF72" s="19"/>
      <c r="AG72" s="20">
        <f>SUM(AD72:AF72)</f>
        <v>0</v>
      </c>
      <c r="AH72" s="20">
        <f>SUM(U72,Y72,AC72,AG72)</f>
        <v>0</v>
      </c>
      <c r="AI72" s="21">
        <f>IF(ISERROR(AH72/J72),0,AH72/J72)</f>
        <v>0</v>
      </c>
      <c r="AJ72" s="22">
        <f>IF(ISERROR(AH72/$AH$93),"-",AH72/$AH$93)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>
      <c r="A73" s="13">
        <v>2</v>
      </c>
      <c r="B73" s="13"/>
      <c r="C73" s="56"/>
      <c r="D73" s="119"/>
      <c r="E73" s="25"/>
      <c r="F73" s="25"/>
      <c r="G73" s="25"/>
      <c r="H73" s="24"/>
      <c r="I73" s="24"/>
      <c r="J73" s="211"/>
      <c r="K73" s="26"/>
      <c r="L73" s="25"/>
      <c r="M73" s="19"/>
      <c r="N73" s="19"/>
      <c r="O73" s="19"/>
      <c r="P73" s="25"/>
      <c r="Q73" s="25"/>
      <c r="R73" s="19"/>
      <c r="S73" s="19"/>
      <c r="T73" s="19"/>
      <c r="U73" s="20">
        <f>SUM(R73:T73)</f>
        <v>0</v>
      </c>
      <c r="V73" s="19"/>
      <c r="W73" s="19"/>
      <c r="X73" s="19"/>
      <c r="Y73" s="20">
        <f>SUM(V73:X73)</f>
        <v>0</v>
      </c>
      <c r="Z73" s="19"/>
      <c r="AA73" s="19"/>
      <c r="AB73" s="19"/>
      <c r="AC73" s="20">
        <f>SUM(Z73:AB73)</f>
        <v>0</v>
      </c>
      <c r="AD73" s="19"/>
      <c r="AE73" s="19"/>
      <c r="AF73" s="19"/>
      <c r="AG73" s="20">
        <f>SUM(AD73:AF73)</f>
        <v>0</v>
      </c>
      <c r="AH73" s="20">
        <f>SUM(U73,Y73,AC73,AG73)</f>
        <v>0</v>
      </c>
      <c r="AI73" s="21">
        <f>IF(ISERROR(AH73/J73),0,AH73/J73)</f>
        <v>0</v>
      </c>
      <c r="AJ73" s="22">
        <f>IF(ISERROR(AH73/$AH$93),"-",AH73/$AH$93)</f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31" customFormat="1" ht="12.75" customHeight="1">
      <c r="A74" s="238" t="s">
        <v>71</v>
      </c>
      <c r="B74" s="239"/>
      <c r="C74" s="244"/>
      <c r="D74" s="239"/>
      <c r="E74" s="239"/>
      <c r="F74" s="239"/>
      <c r="G74" s="239"/>
      <c r="H74" s="239"/>
      <c r="I74" s="240"/>
      <c r="J74" s="27">
        <f>+J71</f>
        <v>143190000</v>
      </c>
      <c r="K74" s="27">
        <f>SUM(K72:K73)</f>
        <v>0</v>
      </c>
      <c r="L74" s="199"/>
      <c r="M74" s="27">
        <f>SUM(M72:M73)</f>
        <v>0</v>
      </c>
      <c r="N74" s="27">
        <f>SUM(N72:N73)</f>
        <v>0</v>
      </c>
      <c r="O74" s="27">
        <f>SUM(O72:O73)</f>
        <v>0</v>
      </c>
      <c r="P74" s="28"/>
      <c r="Q74" s="29"/>
      <c r="R74" s="27">
        <f t="shared" ref="R74:AH74" si="32">SUM(R72:R73)</f>
        <v>0</v>
      </c>
      <c r="S74" s="27">
        <f t="shared" si="32"/>
        <v>0</v>
      </c>
      <c r="T74" s="27">
        <f t="shared" si="32"/>
        <v>0</v>
      </c>
      <c r="U74" s="27">
        <f t="shared" si="32"/>
        <v>0</v>
      </c>
      <c r="V74" s="27">
        <f t="shared" si="32"/>
        <v>0</v>
      </c>
      <c r="W74" s="27">
        <f t="shared" si="32"/>
        <v>0</v>
      </c>
      <c r="X74" s="27">
        <f t="shared" si="32"/>
        <v>0</v>
      </c>
      <c r="Y74" s="27">
        <f t="shared" si="32"/>
        <v>0</v>
      </c>
      <c r="Z74" s="27">
        <f t="shared" si="32"/>
        <v>0</v>
      </c>
      <c r="AA74" s="27">
        <f t="shared" si="32"/>
        <v>0</v>
      </c>
      <c r="AB74" s="27">
        <f t="shared" si="32"/>
        <v>0</v>
      </c>
      <c r="AC74" s="27">
        <f t="shared" si="32"/>
        <v>0</v>
      </c>
      <c r="AD74" s="27">
        <f t="shared" si="32"/>
        <v>0</v>
      </c>
      <c r="AE74" s="27">
        <f t="shared" si="32"/>
        <v>0</v>
      </c>
      <c r="AF74" s="27">
        <f t="shared" si="32"/>
        <v>0</v>
      </c>
      <c r="AG74" s="27">
        <f t="shared" si="32"/>
        <v>0</v>
      </c>
      <c r="AH74" s="27">
        <f t="shared" si="32"/>
        <v>0</v>
      </c>
      <c r="AI74" s="30">
        <f>IF(ISERROR(AH74/J74),0,AH74/J74)</f>
        <v>0</v>
      </c>
      <c r="AJ74" s="30">
        <f>IF(ISERROR(AH74/$AH$93),0,AH74/$AH$93)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>
      <c r="A75" s="235" t="s">
        <v>72</v>
      </c>
      <c r="B75" s="236"/>
      <c r="C75" s="255"/>
      <c r="D75" s="236"/>
      <c r="E75" s="237"/>
      <c r="F75" s="4"/>
      <c r="G75" s="5"/>
      <c r="H75" s="6"/>
      <c r="I75" s="6"/>
      <c r="J75" s="209">
        <v>12474000</v>
      </c>
      <c r="K75" s="8"/>
      <c r="L75" s="9"/>
      <c r="M75" s="10"/>
      <c r="N75" s="10"/>
      <c r="O75" s="10"/>
      <c r="P75" s="5"/>
      <c r="Q75" s="11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2"/>
      <c r="AJ75" s="12"/>
    </row>
    <row r="76" spans="1:106" ht="12.75" customHeight="1" outlineLevel="1">
      <c r="A76" s="13">
        <v>1</v>
      </c>
      <c r="B76" s="13"/>
      <c r="C76" s="56"/>
      <c r="D76" s="118"/>
      <c r="E76" s="17"/>
      <c r="F76" s="17"/>
      <c r="G76" s="17"/>
      <c r="H76" s="16"/>
      <c r="I76" s="16"/>
      <c r="J76" s="210"/>
      <c r="K76" s="18">
        <v>12474000</v>
      </c>
      <c r="L76" s="17" t="s">
        <v>116</v>
      </c>
      <c r="M76" s="19"/>
      <c r="N76" s="19"/>
      <c r="O76" s="19"/>
      <c r="P76" s="17"/>
      <c r="Q76" s="17"/>
      <c r="R76" s="19"/>
      <c r="S76" s="19"/>
      <c r="T76" s="19"/>
      <c r="U76" s="20">
        <f>SUM(R76:T76)</f>
        <v>0</v>
      </c>
      <c r="V76" s="19"/>
      <c r="W76" s="19"/>
      <c r="X76" s="19"/>
      <c r="Y76" s="20">
        <f>SUM(V76:X76)</f>
        <v>0</v>
      </c>
      <c r="Z76" s="19"/>
      <c r="AA76" s="19"/>
      <c r="AB76" s="19"/>
      <c r="AC76" s="20">
        <f>SUM(Z76:AB76)</f>
        <v>0</v>
      </c>
      <c r="AD76" s="19"/>
      <c r="AE76" s="19"/>
      <c r="AF76" s="19"/>
      <c r="AG76" s="20">
        <f>SUM(AD76:AF76)</f>
        <v>0</v>
      </c>
      <c r="AH76" s="20">
        <f>SUM(U76,Y76,AC76,AG76)</f>
        <v>0</v>
      </c>
      <c r="AI76" s="21">
        <f>IF(ISERROR(AH76/J76),0,AH76/J76)</f>
        <v>0</v>
      </c>
      <c r="AJ76" s="22">
        <f>IF(ISERROR(AH76/$AH$93),"-",AH76/$AH$93)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>
      <c r="A77" s="13">
        <v>2</v>
      </c>
      <c r="B77" s="13"/>
      <c r="C77" s="56"/>
      <c r="D77" s="119"/>
      <c r="E77" s="25"/>
      <c r="F77" s="25"/>
      <c r="G77" s="25"/>
      <c r="H77" s="24"/>
      <c r="I77" s="24"/>
      <c r="J77" s="211"/>
      <c r="K77" s="26"/>
      <c r="L77" s="25"/>
      <c r="M77" s="19"/>
      <c r="N77" s="19"/>
      <c r="O77" s="19"/>
      <c r="P77" s="25"/>
      <c r="Q77" s="25"/>
      <c r="R77" s="19"/>
      <c r="S77" s="19"/>
      <c r="T77" s="19"/>
      <c r="U77" s="20">
        <f>SUM(R77:T77)</f>
        <v>0</v>
      </c>
      <c r="V77" s="19"/>
      <c r="W77" s="19"/>
      <c r="X77" s="19"/>
      <c r="Y77" s="20">
        <f>SUM(V77:X77)</f>
        <v>0</v>
      </c>
      <c r="Z77" s="19"/>
      <c r="AA77" s="19"/>
      <c r="AB77" s="19"/>
      <c r="AC77" s="20">
        <f>SUM(Z77:AB77)</f>
        <v>0</v>
      </c>
      <c r="AD77" s="19"/>
      <c r="AE77" s="19"/>
      <c r="AF77" s="19"/>
      <c r="AG77" s="20">
        <f>SUM(AD77:AF77)</f>
        <v>0</v>
      </c>
      <c r="AH77" s="20">
        <f>SUM(U77,Y77,AC77,AG77)</f>
        <v>0</v>
      </c>
      <c r="AI77" s="21">
        <f>IF(ISERROR(AH77/J77),0,AH77/J77)</f>
        <v>0</v>
      </c>
      <c r="AJ77" s="22">
        <f>IF(ISERROR(AH77/$AH$93),"-",AH77/$AH$93)</f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31" customFormat="1" ht="12.75" customHeight="1">
      <c r="A78" s="238" t="s">
        <v>73</v>
      </c>
      <c r="B78" s="239"/>
      <c r="C78" s="244"/>
      <c r="D78" s="239"/>
      <c r="E78" s="239"/>
      <c r="F78" s="239"/>
      <c r="G78" s="239"/>
      <c r="H78" s="239"/>
      <c r="I78" s="240"/>
      <c r="J78" s="27">
        <f>+J75</f>
        <v>12474000</v>
      </c>
      <c r="K78" s="27">
        <f>SUM(K76:K77)</f>
        <v>12474000</v>
      </c>
      <c r="L78" s="199"/>
      <c r="M78" s="27">
        <f>SUM(M76:M77)</f>
        <v>0</v>
      </c>
      <c r="N78" s="27">
        <f>SUM(N76:N77)</f>
        <v>0</v>
      </c>
      <c r="O78" s="27">
        <f>SUM(O76:O77)</f>
        <v>0</v>
      </c>
      <c r="P78" s="28"/>
      <c r="Q78" s="29"/>
      <c r="R78" s="27">
        <f t="shared" ref="R78:AH78" si="33">SUM(R76:R77)</f>
        <v>0</v>
      </c>
      <c r="S78" s="27">
        <f t="shared" si="33"/>
        <v>0</v>
      </c>
      <c r="T78" s="27">
        <f t="shared" si="33"/>
        <v>0</v>
      </c>
      <c r="U78" s="27">
        <f t="shared" si="33"/>
        <v>0</v>
      </c>
      <c r="V78" s="27">
        <f t="shared" si="33"/>
        <v>0</v>
      </c>
      <c r="W78" s="27">
        <f t="shared" si="33"/>
        <v>0</v>
      </c>
      <c r="X78" s="27">
        <f t="shared" si="33"/>
        <v>0</v>
      </c>
      <c r="Y78" s="27">
        <f t="shared" si="33"/>
        <v>0</v>
      </c>
      <c r="Z78" s="27">
        <f t="shared" si="33"/>
        <v>0</v>
      </c>
      <c r="AA78" s="27">
        <f t="shared" si="33"/>
        <v>0</v>
      </c>
      <c r="AB78" s="27">
        <f t="shared" si="33"/>
        <v>0</v>
      </c>
      <c r="AC78" s="27">
        <f t="shared" si="33"/>
        <v>0</v>
      </c>
      <c r="AD78" s="27">
        <f t="shared" si="33"/>
        <v>0</v>
      </c>
      <c r="AE78" s="27">
        <f t="shared" si="33"/>
        <v>0</v>
      </c>
      <c r="AF78" s="27">
        <f t="shared" si="33"/>
        <v>0</v>
      </c>
      <c r="AG78" s="27">
        <f t="shared" si="33"/>
        <v>0</v>
      </c>
      <c r="AH78" s="27">
        <f t="shared" si="33"/>
        <v>0</v>
      </c>
      <c r="AI78" s="30">
        <f>IF(ISERROR(AH78/J78),0,AH78/J78)</f>
        <v>0</v>
      </c>
      <c r="AJ78" s="30">
        <f>IF(ISERROR(AH78/$AH$93),0,AH78/$AH$93)</f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>
      <c r="A79" s="235" t="s">
        <v>74</v>
      </c>
      <c r="B79" s="236"/>
      <c r="C79" s="255"/>
      <c r="D79" s="236"/>
      <c r="E79" s="237"/>
      <c r="F79" s="4"/>
      <c r="G79" s="5"/>
      <c r="H79" s="6"/>
      <c r="I79" s="6"/>
      <c r="J79" s="209">
        <v>109750000</v>
      </c>
      <c r="K79" s="8"/>
      <c r="L79" s="9"/>
      <c r="M79" s="10"/>
      <c r="N79" s="10"/>
      <c r="O79" s="10"/>
      <c r="P79" s="5"/>
      <c r="Q79" s="11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12"/>
      <c r="AJ79" s="12"/>
    </row>
    <row r="80" spans="1:106" ht="12.75" customHeight="1" outlineLevel="1">
      <c r="A80" s="13">
        <v>1</v>
      </c>
      <c r="B80" s="13"/>
      <c r="C80" s="56"/>
      <c r="D80" s="118"/>
      <c r="E80" s="17"/>
      <c r="F80" s="17"/>
      <c r="G80" s="17"/>
      <c r="H80" s="16"/>
      <c r="I80" s="16"/>
      <c r="J80" s="210"/>
      <c r="K80" s="18"/>
      <c r="L80" s="17"/>
      <c r="M80" s="19"/>
      <c r="N80" s="19"/>
      <c r="O80" s="19"/>
      <c r="P80" s="17"/>
      <c r="Q80" s="17"/>
      <c r="R80" s="19"/>
      <c r="S80" s="19"/>
      <c r="T80" s="19"/>
      <c r="U80" s="20">
        <f>SUM(R80:T80)</f>
        <v>0</v>
      </c>
      <c r="V80" s="19"/>
      <c r="W80" s="19"/>
      <c r="X80" s="19"/>
      <c r="Y80" s="20">
        <f>SUM(V80:X80)</f>
        <v>0</v>
      </c>
      <c r="Z80" s="19"/>
      <c r="AA80" s="19"/>
      <c r="AB80" s="19"/>
      <c r="AC80" s="20">
        <f>SUM(Z80:AB80)</f>
        <v>0</v>
      </c>
      <c r="AD80" s="19"/>
      <c r="AE80" s="19"/>
      <c r="AF80" s="19"/>
      <c r="AG80" s="20">
        <f>SUM(AD80:AF80)</f>
        <v>0</v>
      </c>
      <c r="AH80" s="20">
        <f>SUM(U80,Y80,AC80,AG80)</f>
        <v>0</v>
      </c>
      <c r="AI80" s="21">
        <f>IF(ISERROR(AH80/J80),0,AH80/J80)</f>
        <v>0</v>
      </c>
      <c r="AJ80" s="22">
        <f>IF(ISERROR(AH80/$AH$93),"-",AH80/$AH$93)</f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>
      <c r="A81" s="13">
        <v>2</v>
      </c>
      <c r="B81" s="13"/>
      <c r="C81" s="56"/>
      <c r="D81" s="119"/>
      <c r="E81" s="25"/>
      <c r="F81" s="25"/>
      <c r="G81" s="25"/>
      <c r="H81" s="24"/>
      <c r="I81" s="24"/>
      <c r="J81" s="211"/>
      <c r="K81" s="26"/>
      <c r="L81" s="25"/>
      <c r="M81" s="19"/>
      <c r="N81" s="19"/>
      <c r="O81" s="19"/>
      <c r="P81" s="25"/>
      <c r="Q81" s="25"/>
      <c r="R81" s="19"/>
      <c r="S81" s="19"/>
      <c r="T81" s="19"/>
      <c r="U81" s="20">
        <f>SUM(R81:T81)</f>
        <v>0</v>
      </c>
      <c r="V81" s="19"/>
      <c r="W81" s="19"/>
      <c r="X81" s="19"/>
      <c r="Y81" s="20">
        <f>SUM(V81:X81)</f>
        <v>0</v>
      </c>
      <c r="Z81" s="19"/>
      <c r="AA81" s="19"/>
      <c r="AB81" s="19"/>
      <c r="AC81" s="20">
        <f>SUM(Z81:AB81)</f>
        <v>0</v>
      </c>
      <c r="AD81" s="19"/>
      <c r="AE81" s="19"/>
      <c r="AF81" s="19"/>
      <c r="AG81" s="20">
        <f>SUM(AD81:AF81)</f>
        <v>0</v>
      </c>
      <c r="AH81" s="20">
        <f>SUM(U81,Y81,AC81,AG81)</f>
        <v>0</v>
      </c>
      <c r="AI81" s="21">
        <f>IF(ISERROR(AH81/J81),0,AH81/J81)</f>
        <v>0</v>
      </c>
      <c r="AJ81" s="22">
        <f>IF(ISERROR(AH81/$AH$93),"-",AH81/$AH$93)</f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31" customFormat="1" ht="12.75" customHeight="1">
      <c r="A82" s="238" t="s">
        <v>75</v>
      </c>
      <c r="B82" s="239"/>
      <c r="C82" s="244"/>
      <c r="D82" s="239"/>
      <c r="E82" s="239"/>
      <c r="F82" s="239"/>
      <c r="G82" s="239"/>
      <c r="H82" s="239"/>
      <c r="I82" s="240"/>
      <c r="J82" s="27">
        <f>+J79</f>
        <v>109750000</v>
      </c>
      <c r="K82" s="27">
        <f>SUM(K80:K81)</f>
        <v>0</v>
      </c>
      <c r="L82" s="199"/>
      <c r="M82" s="27">
        <f>SUM(M80:M81)</f>
        <v>0</v>
      </c>
      <c r="N82" s="27">
        <f>SUM(N80:N81)</f>
        <v>0</v>
      </c>
      <c r="O82" s="27">
        <f>SUM(O80:O81)</f>
        <v>0</v>
      </c>
      <c r="P82" s="28"/>
      <c r="Q82" s="29"/>
      <c r="R82" s="27">
        <f t="shared" ref="R82:AH82" si="34">SUM(R80:R81)</f>
        <v>0</v>
      </c>
      <c r="S82" s="27">
        <f t="shared" si="34"/>
        <v>0</v>
      </c>
      <c r="T82" s="27">
        <f t="shared" si="34"/>
        <v>0</v>
      </c>
      <c r="U82" s="27">
        <f t="shared" si="34"/>
        <v>0</v>
      </c>
      <c r="V82" s="27">
        <f t="shared" si="34"/>
        <v>0</v>
      </c>
      <c r="W82" s="27">
        <f t="shared" si="34"/>
        <v>0</v>
      </c>
      <c r="X82" s="27">
        <f t="shared" si="34"/>
        <v>0</v>
      </c>
      <c r="Y82" s="27">
        <f t="shared" si="34"/>
        <v>0</v>
      </c>
      <c r="Z82" s="27">
        <f t="shared" si="34"/>
        <v>0</v>
      </c>
      <c r="AA82" s="27">
        <f t="shared" si="34"/>
        <v>0</v>
      </c>
      <c r="AB82" s="27">
        <f t="shared" si="34"/>
        <v>0</v>
      </c>
      <c r="AC82" s="27">
        <f t="shared" si="34"/>
        <v>0</v>
      </c>
      <c r="AD82" s="27">
        <f t="shared" si="34"/>
        <v>0</v>
      </c>
      <c r="AE82" s="27">
        <f t="shared" si="34"/>
        <v>0</v>
      </c>
      <c r="AF82" s="27">
        <f t="shared" si="34"/>
        <v>0</v>
      </c>
      <c r="AG82" s="27">
        <f t="shared" si="34"/>
        <v>0</v>
      </c>
      <c r="AH82" s="27">
        <f t="shared" si="34"/>
        <v>0</v>
      </c>
      <c r="AI82" s="30">
        <f>IF(ISERROR(AH82/J82),0,AH82/J82)</f>
        <v>0</v>
      </c>
      <c r="AJ82" s="30">
        <f>IF(ISERROR(AH82/$AH$93),0,AH82/$AH$93)</f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s="166" customFormat="1" ht="12.75" customHeight="1">
      <c r="A83" s="254" t="s">
        <v>239</v>
      </c>
      <c r="B83" s="255"/>
      <c r="C83" s="255"/>
      <c r="D83" s="255"/>
      <c r="E83" s="260"/>
      <c r="F83" s="4"/>
      <c r="G83" s="5"/>
      <c r="H83" s="6"/>
      <c r="I83" s="6"/>
      <c r="J83" s="209">
        <v>140750000</v>
      </c>
      <c r="K83" s="8"/>
      <c r="L83" s="160"/>
      <c r="M83" s="161"/>
      <c r="N83" s="161"/>
      <c r="O83" s="161"/>
      <c r="P83" s="162"/>
      <c r="Q83" s="163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4"/>
      <c r="AJ83" s="164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</row>
    <row r="84" spans="1:106" s="166" customFormat="1" ht="12.75" customHeight="1">
      <c r="A84" s="14">
        <v>1</v>
      </c>
      <c r="B84" s="14"/>
      <c r="C84" s="154" t="s">
        <v>437</v>
      </c>
      <c r="D84" s="182">
        <v>45190</v>
      </c>
      <c r="E84" s="52" t="s">
        <v>438</v>
      </c>
      <c r="F84" s="17" t="s">
        <v>414</v>
      </c>
      <c r="G84" s="117" t="s">
        <v>415</v>
      </c>
      <c r="H84" s="16"/>
      <c r="I84" s="16"/>
      <c r="J84" s="210"/>
      <c r="K84" s="133">
        <v>7500000</v>
      </c>
      <c r="L84" s="160"/>
      <c r="M84" s="161"/>
      <c r="N84" s="161"/>
      <c r="O84" s="161"/>
      <c r="P84" s="162"/>
      <c r="Q84" s="163"/>
      <c r="R84" s="161"/>
      <c r="S84" s="161"/>
      <c r="T84" s="161"/>
      <c r="U84" s="20">
        <f>SUM(R84:T84)</f>
        <v>0</v>
      </c>
      <c r="V84" s="19"/>
      <c r="W84" s="19"/>
      <c r="X84" s="19"/>
      <c r="Y84" s="20">
        <f>SUM(V84:X84)</f>
        <v>0</v>
      </c>
      <c r="Z84" s="161"/>
      <c r="AA84" s="161"/>
      <c r="AB84" s="174">
        <v>7500000</v>
      </c>
      <c r="AC84" s="20">
        <f t="shared" ref="AC84:AC87" si="35">SUM(Z84:AB84)</f>
        <v>7500000</v>
      </c>
      <c r="AD84" s="19"/>
      <c r="AE84" s="19"/>
      <c r="AF84" s="19"/>
      <c r="AG84" s="20">
        <f t="shared" ref="AG84:AG87" si="36">SUM(AD84:AF84)</f>
        <v>0</v>
      </c>
      <c r="AH84" s="20">
        <f t="shared" ref="AH84:AH87" si="37">SUM(U84,Y84,AC84,AG84)</f>
        <v>7500000</v>
      </c>
      <c r="AI84" s="21">
        <f>IF(ISERROR(AH84/$J$83),0,AH84/$J$83)</f>
        <v>5.328596802841918E-2</v>
      </c>
      <c r="AJ84" s="22">
        <f t="shared" ref="AJ84:AJ87" si="38">IF(ISERROR(AH84/$AH$93),"-",AH84/$AH$93)</f>
        <v>7.6521242296861604E-3</v>
      </c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</row>
    <row r="85" spans="1:106" s="166" customFormat="1" ht="12.75" customHeight="1">
      <c r="A85" s="14">
        <v>2</v>
      </c>
      <c r="B85" s="14"/>
      <c r="C85" s="154" t="s">
        <v>439</v>
      </c>
      <c r="D85" s="182">
        <v>45190</v>
      </c>
      <c r="E85" s="52" t="s">
        <v>440</v>
      </c>
      <c r="F85" s="17" t="s">
        <v>414</v>
      </c>
      <c r="G85" s="117" t="s">
        <v>415</v>
      </c>
      <c r="H85" s="16"/>
      <c r="I85" s="16"/>
      <c r="J85" s="210"/>
      <c r="K85" s="133">
        <v>11250000</v>
      </c>
      <c r="L85" s="160"/>
      <c r="M85" s="161"/>
      <c r="N85" s="161"/>
      <c r="O85" s="161"/>
      <c r="P85" s="162"/>
      <c r="Q85" s="163"/>
      <c r="R85" s="161"/>
      <c r="S85" s="161"/>
      <c r="T85" s="161"/>
      <c r="U85" s="20">
        <f t="shared" ref="U85:U87" si="39">SUM(R85:T85)</f>
        <v>0</v>
      </c>
      <c r="V85" s="161"/>
      <c r="W85" s="161"/>
      <c r="X85" s="161"/>
      <c r="Y85" s="20">
        <f t="shared" ref="Y85:Y87" si="40">SUM(V85:X85)</f>
        <v>0</v>
      </c>
      <c r="Z85" s="161"/>
      <c r="AA85" s="161"/>
      <c r="AB85" s="174">
        <v>11250000</v>
      </c>
      <c r="AC85" s="20">
        <f t="shared" si="35"/>
        <v>11250000</v>
      </c>
      <c r="AD85" s="19"/>
      <c r="AE85" s="19"/>
      <c r="AF85" s="19"/>
      <c r="AG85" s="20">
        <f t="shared" si="36"/>
        <v>0</v>
      </c>
      <c r="AH85" s="20">
        <f t="shared" si="37"/>
        <v>11250000</v>
      </c>
      <c r="AI85" s="21">
        <f t="shared" ref="AI85:AI87" si="41">IF(ISERROR(AH85/$J$83),0,AH85/$J$83)</f>
        <v>7.9928952042628773E-2</v>
      </c>
      <c r="AJ85" s="22">
        <f t="shared" si="38"/>
        <v>1.1478186344529242E-2</v>
      </c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</row>
    <row r="86" spans="1:106" s="166" customFormat="1" ht="12.75" customHeight="1">
      <c r="A86" s="14">
        <v>3</v>
      </c>
      <c r="B86" s="14"/>
      <c r="C86" s="154" t="s">
        <v>441</v>
      </c>
      <c r="D86" s="183">
        <v>45196</v>
      </c>
      <c r="E86" s="52" t="s">
        <v>442</v>
      </c>
      <c r="F86" s="17" t="s">
        <v>414</v>
      </c>
      <c r="G86" s="117" t="s">
        <v>415</v>
      </c>
      <c r="H86" s="16"/>
      <c r="I86" s="16"/>
      <c r="J86" s="210"/>
      <c r="K86" s="133">
        <v>7500000</v>
      </c>
      <c r="L86" s="160"/>
      <c r="M86" s="161"/>
      <c r="N86" s="161"/>
      <c r="O86" s="161"/>
      <c r="P86" s="162"/>
      <c r="Q86" s="163"/>
      <c r="R86" s="161"/>
      <c r="S86" s="161"/>
      <c r="T86" s="161"/>
      <c r="U86" s="20">
        <f t="shared" si="39"/>
        <v>0</v>
      </c>
      <c r="V86" s="161"/>
      <c r="W86" s="161"/>
      <c r="X86" s="161"/>
      <c r="Y86" s="20">
        <f t="shared" si="40"/>
        <v>0</v>
      </c>
      <c r="Z86" s="161"/>
      <c r="AA86" s="161"/>
      <c r="AB86" s="174">
        <v>7500000</v>
      </c>
      <c r="AC86" s="20">
        <f t="shared" si="35"/>
        <v>7500000</v>
      </c>
      <c r="AD86" s="19"/>
      <c r="AE86" s="19"/>
      <c r="AF86" s="19"/>
      <c r="AG86" s="20">
        <f t="shared" si="36"/>
        <v>0</v>
      </c>
      <c r="AH86" s="20">
        <f t="shared" si="37"/>
        <v>7500000</v>
      </c>
      <c r="AI86" s="21">
        <f t="shared" si="41"/>
        <v>5.328596802841918E-2</v>
      </c>
      <c r="AJ86" s="22">
        <f t="shared" si="38"/>
        <v>7.6521242296861604E-3</v>
      </c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</row>
    <row r="87" spans="1:106" s="166" customFormat="1" ht="12.75" customHeight="1">
      <c r="A87" s="14">
        <v>4</v>
      </c>
      <c r="B87" s="14"/>
      <c r="C87" s="154" t="s">
        <v>443</v>
      </c>
      <c r="D87" s="182">
        <v>45190</v>
      </c>
      <c r="E87" s="52" t="s">
        <v>444</v>
      </c>
      <c r="F87" s="17" t="s">
        <v>414</v>
      </c>
      <c r="G87" s="117" t="s">
        <v>415</v>
      </c>
      <c r="H87" s="24"/>
      <c r="I87" s="24"/>
      <c r="J87" s="211"/>
      <c r="K87" s="134">
        <v>11250000</v>
      </c>
      <c r="L87" s="160"/>
      <c r="M87" s="161"/>
      <c r="N87" s="161"/>
      <c r="O87" s="161"/>
      <c r="P87" s="162"/>
      <c r="Q87" s="163"/>
      <c r="R87" s="161"/>
      <c r="S87" s="161"/>
      <c r="T87" s="161"/>
      <c r="U87" s="20">
        <f t="shared" si="39"/>
        <v>0</v>
      </c>
      <c r="V87" s="161"/>
      <c r="W87" s="161"/>
      <c r="X87" s="161"/>
      <c r="Y87" s="20">
        <f t="shared" si="40"/>
        <v>0</v>
      </c>
      <c r="Z87" s="161"/>
      <c r="AA87" s="161"/>
      <c r="AB87" s="174">
        <v>11250000</v>
      </c>
      <c r="AC87" s="20">
        <f t="shared" si="35"/>
        <v>11250000</v>
      </c>
      <c r="AD87" s="19"/>
      <c r="AE87" s="19"/>
      <c r="AF87" s="19"/>
      <c r="AG87" s="20">
        <f t="shared" si="36"/>
        <v>0</v>
      </c>
      <c r="AH87" s="20">
        <f t="shared" si="37"/>
        <v>11250000</v>
      </c>
      <c r="AI87" s="21">
        <f t="shared" si="41"/>
        <v>7.9928952042628773E-2</v>
      </c>
      <c r="AJ87" s="22">
        <f t="shared" si="38"/>
        <v>1.1478186344529242E-2</v>
      </c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</row>
    <row r="88" spans="1:106" s="166" customFormat="1" ht="12.75" customHeight="1">
      <c r="A88" s="253" t="s">
        <v>240</v>
      </c>
      <c r="B88" s="244"/>
      <c r="C88" s="244"/>
      <c r="D88" s="244"/>
      <c r="E88" s="244"/>
      <c r="F88" s="239"/>
      <c r="G88" s="239"/>
      <c r="H88" s="239"/>
      <c r="I88" s="240"/>
      <c r="J88" s="27">
        <f>+J83</f>
        <v>140750000</v>
      </c>
      <c r="K88" s="27">
        <f>SUM(K84:K87)</f>
        <v>37500000</v>
      </c>
      <c r="L88" s="199"/>
      <c r="M88" s="161"/>
      <c r="N88" s="161"/>
      <c r="O88" s="161"/>
      <c r="P88" s="162"/>
      <c r="Q88" s="163"/>
      <c r="R88" s="161"/>
      <c r="S88" s="161"/>
      <c r="T88" s="161"/>
      <c r="U88" s="27">
        <f t="shared" ref="U88:AJ88" si="42">SUM(U86:U87)</f>
        <v>0</v>
      </c>
      <c r="V88" s="27">
        <f t="shared" si="42"/>
        <v>0</v>
      </c>
      <c r="W88" s="27">
        <f t="shared" si="42"/>
        <v>0</v>
      </c>
      <c r="X88" s="27">
        <f t="shared" si="42"/>
        <v>0</v>
      </c>
      <c r="Y88" s="27">
        <f t="shared" si="42"/>
        <v>0</v>
      </c>
      <c r="Z88" s="27">
        <f t="shared" si="42"/>
        <v>0</v>
      </c>
      <c r="AA88" s="27">
        <f t="shared" si="42"/>
        <v>0</v>
      </c>
      <c r="AB88" s="27">
        <f>SUM(AB84:AB87)</f>
        <v>37500000</v>
      </c>
      <c r="AC88" s="27">
        <f>SUM(AC84:AC87)</f>
        <v>37500000</v>
      </c>
      <c r="AD88" s="27">
        <f t="shared" si="42"/>
        <v>0</v>
      </c>
      <c r="AE88" s="27">
        <f t="shared" si="42"/>
        <v>0</v>
      </c>
      <c r="AF88" s="27">
        <f t="shared" si="42"/>
        <v>0</v>
      </c>
      <c r="AG88" s="27">
        <f t="shared" si="42"/>
        <v>0</v>
      </c>
      <c r="AH88" s="27">
        <f>SUM(AH84:AH87)</f>
        <v>37500000</v>
      </c>
      <c r="AI88" s="30">
        <f>IF(ISERROR(AH88/J88),0,AH88/J88)</f>
        <v>0.26642984014209592</v>
      </c>
      <c r="AJ88" s="30">
        <f>IF(ISERROR(AH88/$AH$93),0,AH88/$AH$93)</f>
        <v>3.8260621148430804E-2</v>
      </c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</row>
    <row r="89" spans="1:106" ht="12.75" customHeight="1">
      <c r="A89" s="235" t="s">
        <v>76</v>
      </c>
      <c r="B89" s="236"/>
      <c r="C89" s="236"/>
      <c r="D89" s="236"/>
      <c r="E89" s="237"/>
      <c r="F89" s="4"/>
      <c r="G89" s="5"/>
      <c r="H89" s="6"/>
      <c r="I89" s="6"/>
      <c r="J89" s="209">
        <v>1051892000</v>
      </c>
      <c r="K89" s="8"/>
      <c r="L89" s="9"/>
      <c r="M89" s="10"/>
      <c r="N89" s="10"/>
      <c r="O89" s="10"/>
      <c r="P89" s="5"/>
      <c r="Q89" s="11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2"/>
      <c r="AJ89" s="12"/>
    </row>
    <row r="90" spans="1:106" ht="12.75" customHeight="1" outlineLevel="1">
      <c r="A90" s="14">
        <v>1</v>
      </c>
      <c r="B90" s="14"/>
      <c r="C90" s="43" t="s">
        <v>445</v>
      </c>
      <c r="D90" s="44">
        <v>44956</v>
      </c>
      <c r="E90" s="60" t="s">
        <v>95</v>
      </c>
      <c r="F90" s="94" t="s">
        <v>446</v>
      </c>
      <c r="G90" s="93" t="s">
        <v>415</v>
      </c>
      <c r="H90" s="46"/>
      <c r="I90" s="48"/>
      <c r="J90" s="210"/>
      <c r="K90" s="63">
        <v>800000000</v>
      </c>
      <c r="L90" s="52"/>
      <c r="M90" s="40"/>
      <c r="N90" s="64"/>
      <c r="O90" s="40"/>
      <c r="P90" s="65"/>
      <c r="Q90" s="65"/>
      <c r="R90" s="19">
        <v>400000000</v>
      </c>
      <c r="S90" s="19"/>
      <c r="T90" s="19"/>
      <c r="U90" s="20">
        <f>SUM(R90:T90)</f>
        <v>400000000</v>
      </c>
      <c r="V90" s="19"/>
      <c r="W90" s="19"/>
      <c r="X90" s="19"/>
      <c r="Y90" s="20">
        <f>SUM(V90:X90)</f>
        <v>0</v>
      </c>
      <c r="Z90" s="19"/>
      <c r="AA90" s="19"/>
      <c r="AB90" s="19">
        <v>400000000</v>
      </c>
      <c r="AC90" s="20">
        <f>SUM(Z90:AB90)</f>
        <v>400000000</v>
      </c>
      <c r="AD90" s="19"/>
      <c r="AE90" s="19">
        <v>0</v>
      </c>
      <c r="AF90" s="19">
        <v>0</v>
      </c>
      <c r="AG90" s="20">
        <f>SUM(AD90:AF90)</f>
        <v>0</v>
      </c>
      <c r="AH90" s="20">
        <f>SUM(U90,Y90,AC90,AG90)</f>
        <v>800000000</v>
      </c>
      <c r="AI90" s="21">
        <f>IF(ISERROR(AH90/J89),0,AH90/J89)</f>
        <v>0.76053435143531845</v>
      </c>
      <c r="AJ90" s="22">
        <f>IF(ISERROR(AH90/$AH$93),"-",AH90/$AH$93)</f>
        <v>0.81622658449985719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>
      <c r="A91" s="14">
        <v>2</v>
      </c>
      <c r="B91" s="14"/>
      <c r="C91" s="43"/>
      <c r="D91" s="44"/>
      <c r="E91" s="60"/>
      <c r="F91" s="61"/>
      <c r="G91" s="62"/>
      <c r="H91" s="46"/>
      <c r="I91" s="48"/>
      <c r="J91" s="211"/>
      <c r="K91" s="63"/>
      <c r="L91" s="52"/>
      <c r="M91" s="40"/>
      <c r="N91" s="64"/>
      <c r="O91" s="40"/>
      <c r="P91" s="65"/>
      <c r="Q91" s="65"/>
      <c r="R91" s="19"/>
      <c r="S91" s="19"/>
      <c r="T91" s="19"/>
      <c r="U91" s="20">
        <f>SUM(R91:T91)</f>
        <v>0</v>
      </c>
      <c r="V91" s="19"/>
      <c r="W91" s="19"/>
      <c r="X91" s="19"/>
      <c r="Y91" s="20">
        <f>SUM(V91:X91)</f>
        <v>0</v>
      </c>
      <c r="Z91" s="19"/>
      <c r="AA91" s="19"/>
      <c r="AB91" s="19"/>
      <c r="AC91" s="20">
        <f>SUM(Z91:AB91)</f>
        <v>0</v>
      </c>
      <c r="AD91" s="19"/>
      <c r="AE91" s="19">
        <v>0</v>
      </c>
      <c r="AF91" s="19">
        <v>0</v>
      </c>
      <c r="AG91" s="20">
        <f>SUM(AD91:AF91)</f>
        <v>0</v>
      </c>
      <c r="AH91" s="20">
        <f>SUM(U91,Y91,AC91,AG91)</f>
        <v>0</v>
      </c>
      <c r="AI91" s="21">
        <f>IF(ISERROR(AH91/J90),0,AH91/J90)</f>
        <v>0</v>
      </c>
      <c r="AJ91" s="22">
        <f>IF(ISERROR(AH91/$AH$93),"-",AH91/$AH$93)</f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s="31" customFormat="1" ht="12.75" customHeight="1">
      <c r="A92" s="235" t="s">
        <v>79</v>
      </c>
      <c r="B92" s="236"/>
      <c r="C92" s="236"/>
      <c r="D92" s="236"/>
      <c r="E92" s="237"/>
      <c r="F92" s="235"/>
      <c r="G92" s="236"/>
      <c r="H92" s="236"/>
      <c r="I92" s="236"/>
      <c r="J92" s="66">
        <f>J89</f>
        <v>1051892000</v>
      </c>
      <c r="K92" s="66">
        <f>SUM(K90:K90)</f>
        <v>800000000</v>
      </c>
      <c r="L92" s="67"/>
      <c r="M92" s="66">
        <f>SUM(M90:M90)</f>
        <v>0</v>
      </c>
      <c r="N92" s="66">
        <f>SUM(N90:N90)</f>
        <v>0</v>
      </c>
      <c r="O92" s="66">
        <f>SUM(O90:O90)</f>
        <v>0</v>
      </c>
      <c r="P92" s="68"/>
      <c r="Q92" s="201"/>
      <c r="R92" s="66">
        <f t="shared" ref="R92:AH92" si="43">SUM(R90:R90)</f>
        <v>400000000</v>
      </c>
      <c r="S92" s="66">
        <f t="shared" si="43"/>
        <v>0</v>
      </c>
      <c r="T92" s="66">
        <f t="shared" si="43"/>
        <v>0</v>
      </c>
      <c r="U92" s="66">
        <f t="shared" si="43"/>
        <v>400000000</v>
      </c>
      <c r="V92" s="66">
        <f t="shared" si="43"/>
        <v>0</v>
      </c>
      <c r="W92" s="66">
        <f t="shared" si="43"/>
        <v>0</v>
      </c>
      <c r="X92" s="66">
        <f t="shared" si="43"/>
        <v>0</v>
      </c>
      <c r="Y92" s="66">
        <f t="shared" si="43"/>
        <v>0</v>
      </c>
      <c r="Z92" s="66">
        <f t="shared" si="43"/>
        <v>0</v>
      </c>
      <c r="AA92" s="66">
        <f t="shared" si="43"/>
        <v>0</v>
      </c>
      <c r="AB92" s="66">
        <f t="shared" si="43"/>
        <v>400000000</v>
      </c>
      <c r="AC92" s="66">
        <f t="shared" si="43"/>
        <v>400000000</v>
      </c>
      <c r="AD92" s="66">
        <f t="shared" si="43"/>
        <v>0</v>
      </c>
      <c r="AE92" s="66">
        <f t="shared" si="43"/>
        <v>0</v>
      </c>
      <c r="AF92" s="66">
        <f t="shared" si="43"/>
        <v>0</v>
      </c>
      <c r="AG92" s="66">
        <f t="shared" si="43"/>
        <v>0</v>
      </c>
      <c r="AH92" s="66">
        <f t="shared" si="43"/>
        <v>800000000</v>
      </c>
      <c r="AI92" s="69">
        <f>IF(ISERROR(AH92/J92),0,AH92/J92)</f>
        <v>0.76053435143531845</v>
      </c>
      <c r="AJ92" s="69">
        <f>IF(ISERROR(AH92/$AH$93),0,AH92/$AH$93)</f>
        <v>0.81622658449985719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s="70" customFormat="1" ht="15" customHeight="1">
      <c r="A93" s="232" t="str">
        <f>"TOTAL ASIG."&amp;" "&amp;$A$5</f>
        <v>TOTAL ASIG. 24-03-344 "Programa de Apoyo a Familias para el Autoconsumo"</v>
      </c>
      <c r="B93" s="233"/>
      <c r="C93" s="233"/>
      <c r="D93" s="233"/>
      <c r="E93" s="233"/>
      <c r="F93" s="233"/>
      <c r="G93" s="233"/>
      <c r="H93" s="233"/>
      <c r="I93" s="234"/>
      <c r="J93" s="27">
        <f>SUM(J11,J15,J19,J23,J32,J36,J40,J52,J56,J60,J66,J70,J74,J78,J82,J88,J92)</f>
        <v>2991286000</v>
      </c>
      <c r="K93" s="27">
        <f>+K11+K15+K19+K23+K32+K36+K40+K52+K56+K60+K66+K70+K82+K74+K78+K88+K92</f>
        <v>1127944000</v>
      </c>
      <c r="L93" s="199"/>
      <c r="M93" s="27">
        <f>+M11+M15+M19+M23+M32+M36+M40+M52+M56+M60+M66+M70+M82+M74+M78+M92</f>
        <v>0</v>
      </c>
      <c r="N93" s="27">
        <f>+N11+N15+N19+N23+N32+N36+N40+N52+N56+N60+N66+N70+N82+N74+N78+N92</f>
        <v>0</v>
      </c>
      <c r="O93" s="27">
        <f>+O11+O15+O19+O23+O32+O36+O40+O52+O56+O60+O66+O70+O82+O74+O78+O92</f>
        <v>0</v>
      </c>
      <c r="P93" s="28"/>
      <c r="Q93" s="29"/>
      <c r="R93" s="27">
        <f>+R11+R15+R19+R23+R32+R36+R40+R52+R56+R60+R66+R70+R82+R74+R78+R92</f>
        <v>400000000</v>
      </c>
      <c r="S93" s="27">
        <f>+S11+S15+S19+S23+S32+S36+S40+S52+S56+S60+S66+S70+S82+S74+S78+S92</f>
        <v>0</v>
      </c>
      <c r="T93" s="27">
        <f>+T11+T15+T19+T23+T32+T36+T40+T52+T56+T60+T66+T70+T82+T74+T78+T92</f>
        <v>0</v>
      </c>
      <c r="U93" s="27">
        <f>+U11+U15+U19+U23+U32+U36+U40+U52+U56+U60+U66+U70+U82+U74+U78+U92</f>
        <v>400000000</v>
      </c>
      <c r="V93" s="27">
        <f>+V11+V15+V19+V23+V32+V36+V40+V52+V56+V60+V66+V70+V82+V74+V78+V92</f>
        <v>0</v>
      </c>
      <c r="W93" s="27">
        <f>+W11+W15+W19+W23+W32+W36+W40+W52+W56+W60+W66+W70+W82+W74+W78+W92</f>
        <v>0</v>
      </c>
      <c r="X93" s="27">
        <f>+X11+X15+X19+X23+X32+X36+X40+X52+X56+X60+X66+X70+X82+X74+X78+X92</f>
        <v>0</v>
      </c>
      <c r="Y93" s="27">
        <f>+Y11+Y15+Y19+Y23+Y32+Y36+Y40+Y52+Y56+Y60+Y66+Y70+Y82+Y74+Y78+Y92</f>
        <v>0</v>
      </c>
      <c r="Z93" s="27">
        <f>+Z11+Z15+Z19+Z23+Z32+Z36+Z40+Z52+Z56+Z60+Z66+Z70+Z82+Z74+Z78+Z92</f>
        <v>0</v>
      </c>
      <c r="AA93" s="27">
        <f>+AA11+AA15+AA19+AA23+AA32+AA36+AA40+AA52+AA56+AA60+AA66+AA70+AA82+AA74+AA78+AA92</f>
        <v>0</v>
      </c>
      <c r="AB93" s="27">
        <f>+AB11+AB15+AB19+AB23+AB32+AB36+AB40+AB52+AB56+AB60+AB66+AB70+AB82+AB74+AB78+AB88+AB92</f>
        <v>580120000</v>
      </c>
      <c r="AC93" s="27">
        <f>+AC11+AC15+AC19+AC23+AC32+AC36+AC40+AC52+AC56+AC60+AC66+AC70+AC82+AC74+AC78+AC88+AC92</f>
        <v>580120000</v>
      </c>
      <c r="AD93" s="27">
        <f>+AD11+AD15+AD19+AD23+AD32+AD36+AD40+AD52+AD56+AD60+AD66+AD70+AD82+AD74+AD78+AD92</f>
        <v>0</v>
      </c>
      <c r="AE93" s="27">
        <f>+AE11+AE15+AE19+AE23+AE32+AE36+AE40+AE52+AE56+AE60+AE66+AE70+AE82+AE74+AE78+AE92</f>
        <v>0</v>
      </c>
      <c r="AF93" s="27">
        <f>+AF11+AF15+AF19+AF23+AF32+AF36+AF40+AF52+AF56+AF60+AF66+AF70+AF82+AF74+AF78+AF92</f>
        <v>0</v>
      </c>
      <c r="AG93" s="27">
        <f>+AG11+AG15+AG19+AG23+AG32+AG36+AG40+AG52+AG56+AG60+AG66+AG70+AG82+AG74+AG78+AG92</f>
        <v>0</v>
      </c>
      <c r="AH93" s="27">
        <f>+AH11+AH15+AH19+AH23+AH32+AH36+AH40+AH52+AH56+AH60+AH66+AH70+AH82+AH74+AH78+AH88+AH92</f>
        <v>980120000</v>
      </c>
      <c r="AI93" s="30">
        <f>IF(ISERROR(AH93/J93),0,AH93/J93)</f>
        <v>0.32765840511405464</v>
      </c>
      <c r="AJ93" s="30">
        <f>IF(ISERROR(AH93/$AH$93),0,AH93/$AH$93)</f>
        <v>1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>
      <c r="J94" s="72"/>
      <c r="R94" s="72"/>
      <c r="S94" s="72"/>
      <c r="T94" s="72"/>
      <c r="V94" s="72"/>
      <c r="W94" s="72"/>
      <c r="X94" s="72"/>
      <c r="Z94" s="72"/>
      <c r="AA94" s="72"/>
      <c r="AB94" s="72"/>
      <c r="AD94" s="72"/>
      <c r="AE94" s="72"/>
      <c r="AF94" s="72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>
      <c r="J95" s="72"/>
      <c r="R95" s="72"/>
      <c r="S95" s="72"/>
      <c r="T95" s="72"/>
      <c r="V95" s="72"/>
      <c r="W95" s="72"/>
      <c r="X95" s="72"/>
      <c r="Z95" s="72"/>
      <c r="AA95" s="72"/>
      <c r="AB95" s="72"/>
      <c r="AD95" s="72"/>
      <c r="AE95" s="72"/>
      <c r="AF95" s="72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>
      <c r="J96" s="72"/>
      <c r="R96" s="72"/>
      <c r="S96" s="72"/>
      <c r="T96" s="72"/>
      <c r="V96" s="72"/>
      <c r="W96" s="72"/>
      <c r="X96" s="72"/>
      <c r="Z96" s="72"/>
      <c r="AA96" s="72"/>
      <c r="AB96" s="72"/>
      <c r="AD96" s="72"/>
      <c r="AE96" s="72"/>
      <c r="AF96" s="72"/>
    </row>
    <row r="97" spans="1:106">
      <c r="J97" s="72"/>
      <c r="R97" s="72"/>
      <c r="S97" s="72"/>
      <c r="T97" s="72"/>
      <c r="V97" s="72"/>
      <c r="W97" s="72"/>
      <c r="X97" s="72"/>
      <c r="Z97" s="72"/>
      <c r="AA97" s="72"/>
      <c r="AB97" s="72"/>
      <c r="AD97" s="72"/>
      <c r="AE97" s="72"/>
      <c r="AF97" s="72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>
      <c r="J98" s="72"/>
      <c r="R98" s="72"/>
      <c r="S98" s="72"/>
      <c r="T98" s="72"/>
      <c r="V98" s="72"/>
      <c r="W98" s="72"/>
      <c r="X98" s="72"/>
      <c r="Z98" s="72"/>
      <c r="AA98" s="72"/>
      <c r="AB98" s="72"/>
      <c r="AD98" s="72"/>
      <c r="AE98" s="72"/>
      <c r="AF98" s="72"/>
    </row>
    <row r="99" spans="1:106">
      <c r="J99" s="72"/>
      <c r="R99" s="72"/>
      <c r="S99" s="72"/>
      <c r="T99" s="72"/>
      <c r="V99" s="72"/>
      <c r="W99" s="72"/>
      <c r="X99" s="72"/>
      <c r="Z99" s="72"/>
      <c r="AA99" s="72"/>
      <c r="AB99" s="72"/>
      <c r="AD99" s="72"/>
      <c r="AE99" s="72"/>
      <c r="AF99" s="72"/>
    </row>
    <row r="100" spans="1:106">
      <c r="J100" s="72"/>
      <c r="R100" s="72"/>
      <c r="S100" s="72"/>
      <c r="T100" s="72"/>
      <c r="V100" s="72"/>
      <c r="W100" s="72"/>
      <c r="X100" s="72"/>
      <c r="Z100" s="72"/>
      <c r="AA100" s="72"/>
      <c r="AB100" s="72"/>
      <c r="AD100" s="72"/>
      <c r="AE100" s="72"/>
      <c r="AF100" s="72"/>
    </row>
    <row r="101" spans="1:106">
      <c r="J101" s="72"/>
      <c r="R101" s="72"/>
      <c r="S101" s="72"/>
      <c r="T101" s="72"/>
      <c r="V101" s="72"/>
      <c r="W101" s="72"/>
      <c r="X101" s="72"/>
      <c r="Z101" s="72"/>
      <c r="AA101" s="72"/>
      <c r="AB101" s="72"/>
      <c r="AD101" s="72"/>
      <c r="AE101" s="72"/>
      <c r="AF101" s="72"/>
    </row>
    <row r="102" spans="1:106">
      <c r="A102" s="2"/>
      <c r="J102" s="72"/>
      <c r="R102" s="72"/>
      <c r="S102" s="72"/>
      <c r="T102" s="72"/>
      <c r="V102" s="72"/>
      <c r="W102" s="72"/>
      <c r="X102" s="72"/>
      <c r="Z102" s="72"/>
      <c r="AA102" s="72"/>
      <c r="AB102" s="72"/>
      <c r="AD102" s="72"/>
      <c r="AE102" s="72"/>
      <c r="AF102" s="72"/>
    </row>
    <row r="103" spans="1:106">
      <c r="A103" s="2"/>
      <c r="J103" s="72"/>
      <c r="R103" s="72"/>
      <c r="S103" s="72"/>
      <c r="T103" s="72"/>
      <c r="V103" s="72"/>
      <c r="W103" s="72"/>
      <c r="X103" s="72"/>
      <c r="Z103" s="72"/>
      <c r="AA103" s="72"/>
      <c r="AB103" s="72"/>
      <c r="AD103" s="72"/>
      <c r="AE103" s="72"/>
      <c r="AF103" s="72"/>
    </row>
    <row r="104" spans="1:106">
      <c r="A104" s="2"/>
      <c r="J104" s="72"/>
      <c r="R104" s="72"/>
      <c r="S104" s="72"/>
      <c r="T104" s="72"/>
      <c r="V104" s="72"/>
      <c r="W104" s="72"/>
      <c r="X104" s="72"/>
      <c r="Z104" s="72"/>
      <c r="AA104" s="72"/>
      <c r="AB104" s="72"/>
      <c r="AD104" s="72"/>
      <c r="AE104" s="72"/>
      <c r="AF104" s="72"/>
    </row>
    <row r="105" spans="1:106">
      <c r="A105" s="2"/>
      <c r="J105" s="72"/>
      <c r="R105" s="72"/>
      <c r="S105" s="72"/>
      <c r="T105" s="72"/>
      <c r="V105" s="72"/>
      <c r="W105" s="72"/>
      <c r="X105" s="72"/>
      <c r="Z105" s="72"/>
      <c r="AA105" s="72"/>
      <c r="AB105" s="72"/>
      <c r="AD105" s="72"/>
      <c r="AE105" s="72"/>
      <c r="AF105" s="72"/>
    </row>
    <row r="106" spans="1:106">
      <c r="A106" s="2"/>
      <c r="J106" s="72"/>
      <c r="R106" s="72"/>
      <c r="S106" s="72"/>
      <c r="T106" s="72"/>
      <c r="V106" s="72"/>
      <c r="W106" s="72"/>
      <c r="X106" s="72"/>
      <c r="Z106" s="72"/>
      <c r="AA106" s="72"/>
      <c r="AB106" s="72"/>
      <c r="AD106" s="72"/>
      <c r="AE106" s="72"/>
      <c r="AF106" s="72"/>
    </row>
    <row r="107" spans="1:106">
      <c r="A107" s="2"/>
      <c r="J107" s="72"/>
      <c r="R107" s="72"/>
      <c r="S107" s="72"/>
      <c r="T107" s="72"/>
      <c r="V107" s="72"/>
      <c r="W107" s="72"/>
      <c r="X107" s="72"/>
      <c r="Z107" s="72"/>
      <c r="AA107" s="72"/>
      <c r="AB107" s="72"/>
      <c r="AD107" s="72"/>
      <c r="AE107" s="72"/>
      <c r="AF107" s="72"/>
    </row>
    <row r="108" spans="1:106">
      <c r="A108" s="2"/>
      <c r="J108" s="72"/>
      <c r="R108" s="72"/>
      <c r="S108" s="72"/>
      <c r="T108" s="72"/>
      <c r="V108" s="72"/>
      <c r="W108" s="72"/>
      <c r="X108" s="72"/>
      <c r="Z108" s="72"/>
      <c r="AA108" s="72"/>
      <c r="AB108" s="72"/>
      <c r="AD108" s="72"/>
      <c r="AE108" s="72"/>
      <c r="AF108" s="72"/>
    </row>
    <row r="109" spans="1:106">
      <c r="A109" s="2"/>
      <c r="J109" s="72"/>
      <c r="R109" s="72"/>
      <c r="S109" s="72"/>
      <c r="T109" s="72"/>
      <c r="V109" s="72"/>
      <c r="W109" s="72"/>
      <c r="X109" s="72"/>
      <c r="Z109" s="72"/>
      <c r="AA109" s="72"/>
      <c r="AB109" s="72"/>
      <c r="AD109" s="72"/>
      <c r="AE109" s="72"/>
      <c r="AF109" s="72"/>
    </row>
    <row r="110" spans="1:106">
      <c r="A110" s="2"/>
      <c r="J110" s="72"/>
      <c r="R110" s="72"/>
      <c r="S110" s="72"/>
      <c r="T110" s="72"/>
      <c r="V110" s="72"/>
      <c r="W110" s="72"/>
      <c r="X110" s="72"/>
      <c r="Z110" s="72"/>
      <c r="AA110" s="72"/>
      <c r="AB110" s="72"/>
      <c r="AD110" s="72"/>
      <c r="AE110" s="72"/>
      <c r="AF110" s="72"/>
    </row>
    <row r="112" spans="1:106">
      <c r="E112" s="76"/>
    </row>
  </sheetData>
  <mergeCells count="81">
    <mergeCell ref="J57:J59"/>
    <mergeCell ref="J61:J65"/>
    <mergeCell ref="J67:J69"/>
    <mergeCell ref="J71:J73"/>
    <mergeCell ref="J75:J77"/>
    <mergeCell ref="A93:I93"/>
    <mergeCell ref="A79:E79"/>
    <mergeCell ref="A82:I82"/>
    <mergeCell ref="A89:E89"/>
    <mergeCell ref="A92:E92"/>
    <mergeCell ref="F92:I92"/>
    <mergeCell ref="J89:J91"/>
    <mergeCell ref="J79:J81"/>
    <mergeCell ref="A83:E83"/>
    <mergeCell ref="J83:J87"/>
    <mergeCell ref="A88:I88"/>
    <mergeCell ref="A78:I78"/>
    <mergeCell ref="A61:E61"/>
    <mergeCell ref="A66:I66"/>
    <mergeCell ref="A67:E67"/>
    <mergeCell ref="A70:I70"/>
    <mergeCell ref="A71:E71"/>
    <mergeCell ref="A74:I74"/>
    <mergeCell ref="A75:E75"/>
    <mergeCell ref="A60:I60"/>
    <mergeCell ref="A37:E37"/>
    <mergeCell ref="A40:I40"/>
    <mergeCell ref="A41:E41"/>
    <mergeCell ref="A52:I52"/>
    <mergeCell ref="A53:E53"/>
    <mergeCell ref="A56:I56"/>
    <mergeCell ref="A57:E57"/>
    <mergeCell ref="J37:J39"/>
    <mergeCell ref="J41:J51"/>
    <mergeCell ref="J53:J55"/>
    <mergeCell ref="A36:I36"/>
    <mergeCell ref="A16:E16"/>
    <mergeCell ref="J17:J18"/>
    <mergeCell ref="A19:I19"/>
    <mergeCell ref="A20:E20"/>
    <mergeCell ref="A23:I23"/>
    <mergeCell ref="A24:E24"/>
    <mergeCell ref="A32:I32"/>
    <mergeCell ref="A33:E33"/>
    <mergeCell ref="J20:J22"/>
    <mergeCell ref="J24:J31"/>
    <mergeCell ref="J33:J35"/>
    <mergeCell ref="A8:E8"/>
    <mergeCell ref="A11:I11"/>
    <mergeCell ref="A12:E12"/>
    <mergeCell ref="J13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80:N81 M76:N77 R76:T77 AD76:AF77 Z76:AB77 V76:X77 M68:N69 R68:T69 AD68:AF69 Z68:AB69 V68:X69 M58 R58:T59 Z58:AB59 AD58:AF59 V58:X59 M59:N59 M42:N51 R42:T51 Z30:AA31 Z42:AB51 V42:X51 M34:N35 R34:T35 AD34:AF35 Z34:AB35 V34:X35 R21:T22 AD21:AF22 Z21:AB22 V21:X22 M21:N22 R13:T14 Z13:AB14 AD13:AF14 V13:X14 M13:N14 Z9:AB10 AD9:AF10 R9:T10 V9:X10 M9:N10 M17:N18 V17:X18 Z17:AB18 AD17:AF18 R17:T18 V38:X39 Z38:AB39 AD38:AF39 R38:T39 M38:N39 M55:N55 AD54:AF55 V54:X55 Z54:AB55 R54:T55 M54 V62:X65 Z62:AB65 AD42:AF51 R62:T65 M62:N65 V72:X73 Z72:AB73 AD72:AF73 R72:T73 M72:N73 V80:X81 Z80:AB81 AD80:AF81 R80:T81 M90:M91 V90:X91 Z90:AB91 R90:T91 AD90:AF91 R30:T31 M30:M31 AD25:AF31 V25:X31 AD62:AF65 V84:X84 AD84:AF87" xr:uid="{00000000-0002-0000-1600-000000000000}">
      <formula1>-100000000</formula1>
      <formula2>10000000000</formula2>
    </dataValidation>
    <dataValidation type="textLength" operator="lessThanOrEqual" allowBlank="1" showInputMessage="1" showErrorMessage="1" sqref="K80:K81 K76:K77 K68:K69 K58 K42:K51 K34:K35 K21:K22 K13:K14 K9:K10 K17:K18 K38:K39 K54:K55 K62:K65 K72:K73 K90:K91 K30:K31 AB30:AB31 K84:K87" xr:uid="{00000000-0002-0000-1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80:Q81 P76:Q77 L76:L77 E76:G77 C76:C77 P68:Q69 L68:L69 E68:G69 C68:C69 L59 C59 E58:G59 N58 P58:Q59 P42:Q51 L42:L51 P30:Q31 P34:Q35 L34:L35 E34:G35 C34:C35 P21:Q22 L21:L22 E21:G22 C21:C22 P13:Q14 L13:L14 E13:G14 C13:C14 C9:C10 L9:L10 P9:Q10 P90:Q91 C17:C18 E17:G18 L17:L18 P17:Q18 C38:C39 E38:G39 L38:L39 P38:Q39 E54:G55 L55 C55 N54 P54:Q55 P65:Q65 E42:G51 C62:C65 L62:L65 Q62:Q64 C72:C73 E72:G73 L72:L73 P72:Q73 C80:C81 E80:G81 L80:L81 N90:N91 E90:G91 E9:G10 C25:C31 F25:G31 N30:N31 C42:C51 E62:G65 E84:G87 C84:C87" xr:uid="{00000000-0002-0000-1600-000002000000}">
      <formula1>255</formula1>
    </dataValidation>
    <dataValidation allowBlank="1" showInputMessage="1" showErrorMessage="1" errorTitle="Sólo números" error="Sólo ingresar números sin letras_x000a_" sqref="O79:O81 O75:O77 O67:O69 O57:O59 O41:O51 O33:O35 O20:O22 O12:O14 O8:O10 O16:O18 O37:O39 O53:O55 O61:O65 P62:P64 O71:O73 O89:O91 O24:O31" xr:uid="{00000000-0002-0000-1600-000003000000}"/>
    <dataValidation type="date" errorStyle="information" operator="greaterThan" allowBlank="1" showInputMessage="1" showErrorMessage="1" errorTitle="SÓLO FECHAS" error="Las fechas corresponden al presupuesto 2014" sqref="H80:I81 H76:I77 H68:I69 H59:I59 H42:I51 H34:I35 H21:I22 H13:I14 H10:I10 H17:I18 H38:I39 H55:I55 H62:I65 H72:I73 H84:I87" xr:uid="{00000000-0002-0000-1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80:D81 D76:D77 D68:D69 D59 D72:D73 D34:D35 D21:D22 D13:D14 D9:D10 D17:D18 D38:D39 D55 D62:D65 D42:D51 D84:D87" xr:uid="{00000000-0002-0000-1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2"/>
  <sheetViews>
    <sheetView topLeftCell="D13" zoomScaleNormal="100" workbookViewId="0" xr3:uid="{96AA9D09-0E06-52DD-9EE1-B522AFA11096}">
      <selection activeCell="Y24" sqref="Y24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customWidth="1" outlineLevel="1"/>
    <col min="18" max="18" width="11.42578125" style="74" customWidth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'24-03-344 Ind. Autoconsumo'!A5:U5</f>
        <v>24-03-344 "Programa de Apoyo a Familias para el Autoconsumo"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+'24-03-344 Ind. Autoconsumo'!J11</f>
        <v>45360000</v>
      </c>
      <c r="C8" s="55">
        <f>+'24-03-344 Ind. Autoconsumo'!K11</f>
        <v>22680000</v>
      </c>
      <c r="D8" s="55">
        <f>+'24-03-344 Ind. Autoconsumo'!M11</f>
        <v>0</v>
      </c>
      <c r="E8" s="55">
        <f>+'24-03-344 Ind. Autoconsumo'!N11</f>
        <v>0</v>
      </c>
      <c r="F8" s="55">
        <f>+'24-03-344 Ind. Autoconsumo'!O11</f>
        <v>0</v>
      </c>
      <c r="G8" s="55">
        <f>+'24-03-344 Ind. Autoconsumo'!R11</f>
        <v>0</v>
      </c>
      <c r="H8" s="55">
        <f>+'24-03-344 Ind. Autoconsumo'!S11</f>
        <v>0</v>
      </c>
      <c r="I8" s="55">
        <f>+'24-03-344 Ind. Autoconsumo'!T11</f>
        <v>0</v>
      </c>
      <c r="J8" s="55">
        <f>+'24-03-344 Ind. Autoconsumo'!U11</f>
        <v>0</v>
      </c>
      <c r="K8" s="55">
        <f>+'24-03-344 Ind. Autoconsumo'!V11</f>
        <v>0</v>
      </c>
      <c r="L8" s="55">
        <f>+'24-03-344 Ind. Autoconsumo'!W11</f>
        <v>0</v>
      </c>
      <c r="M8" s="55">
        <f>+'24-03-344 Ind. Autoconsumo'!X11</f>
        <v>0</v>
      </c>
      <c r="N8" s="55">
        <f>+'24-03-344 Ind. Autoconsumo'!Y11</f>
        <v>0</v>
      </c>
      <c r="O8" s="55">
        <f>+'24-03-344 Ind. Autoconsumo'!Z11</f>
        <v>0</v>
      </c>
      <c r="P8" s="55">
        <f>+'24-03-344 Ind. Autoconsumo'!AA11</f>
        <v>0</v>
      </c>
      <c r="Q8" s="55">
        <f>+'24-03-344 Ind. Autoconsumo'!AB11</f>
        <v>22680000</v>
      </c>
      <c r="R8" s="55">
        <f>+'24-03-344 Ind. Autoconsumo'!AC11</f>
        <v>22680000</v>
      </c>
      <c r="S8" s="55">
        <f>+'24-03-344 Ind. Autoconsumo'!AD11</f>
        <v>0</v>
      </c>
      <c r="T8" s="55">
        <f>+'24-03-344 Ind. Autoconsumo'!AE11</f>
        <v>0</v>
      </c>
      <c r="U8" s="55">
        <f>+'24-03-344 Ind. Autoconsumo'!AF11</f>
        <v>0</v>
      </c>
      <c r="V8" s="55">
        <f>+'24-03-344 Ind. Autoconsumo'!AG11</f>
        <v>0</v>
      </c>
      <c r="W8" s="55">
        <f>+'24-03-344 Ind. Autoconsumo'!AH11</f>
        <v>22680000</v>
      </c>
      <c r="X8" s="78">
        <f>+'24-03-344 Ind. Autoconsumo'!AI11</f>
        <v>0.5</v>
      </c>
      <c r="Y8" s="78">
        <f>+'24-03-344 Ind. Autoconsumo'!AJ11</f>
        <v>2.3140023670570952E-2</v>
      </c>
    </row>
    <row r="9" spans="1:25" ht="24.75" customHeight="1">
      <c r="A9" s="77" t="s">
        <v>48</v>
      </c>
      <c r="B9" s="55">
        <f>+'24-03-344 Ind. Autoconsumo'!J15</f>
        <v>0</v>
      </c>
      <c r="C9" s="55">
        <f>+'24-03-344 Ind. Autoconsumo'!K15</f>
        <v>0</v>
      </c>
      <c r="D9" s="55">
        <f>+'24-03-344 Ind. Autoconsumo'!M15</f>
        <v>0</v>
      </c>
      <c r="E9" s="55">
        <f>+'24-03-344 Ind. Autoconsumo'!N15</f>
        <v>0</v>
      </c>
      <c r="F9" s="55">
        <f>+'24-03-344 Ind. Autoconsumo'!O15</f>
        <v>0</v>
      </c>
      <c r="G9" s="55">
        <f>+'24-03-344 Ind. Autoconsumo'!R15</f>
        <v>0</v>
      </c>
      <c r="H9" s="55">
        <f>+'24-03-344 Ind. Autoconsumo'!S15</f>
        <v>0</v>
      </c>
      <c r="I9" s="55">
        <f>+'24-03-344 Ind. Autoconsumo'!T15</f>
        <v>0</v>
      </c>
      <c r="J9" s="55">
        <f>+'24-03-344 Ind. Autoconsumo'!U15</f>
        <v>0</v>
      </c>
      <c r="K9" s="55">
        <f>+'24-03-344 Ind. Autoconsumo'!V15</f>
        <v>0</v>
      </c>
      <c r="L9" s="55">
        <f>+'24-03-344 Ind. Autoconsumo'!W15</f>
        <v>0</v>
      </c>
      <c r="M9" s="55">
        <f>+'24-03-344 Ind. Autoconsumo'!X15</f>
        <v>0</v>
      </c>
      <c r="N9" s="55">
        <f>+'24-03-344 Ind. Autoconsumo'!Y15</f>
        <v>0</v>
      </c>
      <c r="O9" s="55">
        <f>+'24-03-344 Ind. Autoconsumo'!Z15</f>
        <v>0</v>
      </c>
      <c r="P9" s="55">
        <f>+'24-03-344 Ind. Autoconsumo'!AA15</f>
        <v>0</v>
      </c>
      <c r="Q9" s="55">
        <f>+'24-03-344 Ind. Autoconsumo'!AB15</f>
        <v>0</v>
      </c>
      <c r="R9" s="55">
        <f>+'24-03-344 Ind. Autoconsumo'!AC15</f>
        <v>0</v>
      </c>
      <c r="S9" s="55">
        <f>+'24-03-344 Ind. Autoconsumo'!AD15</f>
        <v>0</v>
      </c>
      <c r="T9" s="55">
        <f>+'24-03-344 Ind. Autoconsumo'!AE15</f>
        <v>0</v>
      </c>
      <c r="U9" s="55">
        <f>+'24-03-344 Ind. Autoconsumo'!AF15</f>
        <v>0</v>
      </c>
      <c r="V9" s="55">
        <f>+'24-03-344 Ind. Autoconsumo'!AG15</f>
        <v>0</v>
      </c>
      <c r="W9" s="55">
        <f>+'24-03-344 Ind. Autoconsumo'!AH15</f>
        <v>0</v>
      </c>
      <c r="X9" s="78">
        <f>+'24-03-344 Ind. Autoconsumo'!AI15</f>
        <v>0</v>
      </c>
      <c r="Y9" s="78">
        <f>+'24-03-344 Ind. Autoconsumo'!AJ15</f>
        <v>0</v>
      </c>
    </row>
    <row r="10" spans="1:25" ht="24.75" customHeight="1">
      <c r="A10" s="77" t="s">
        <v>50</v>
      </c>
      <c r="B10" s="55">
        <f>+'24-03-344 Ind. Autoconsumo'!J19</f>
        <v>0</v>
      </c>
      <c r="C10" s="55">
        <f>+'24-03-344 Ind. Autoconsumo'!K19</f>
        <v>0</v>
      </c>
      <c r="D10" s="55">
        <f>+'24-03-344 Ind. Autoconsumo'!M19</f>
        <v>0</v>
      </c>
      <c r="E10" s="55">
        <f>+'24-03-344 Ind. Autoconsumo'!N19</f>
        <v>0</v>
      </c>
      <c r="F10" s="55">
        <f>+'24-03-344 Ind. Autoconsumo'!O19</f>
        <v>0</v>
      </c>
      <c r="G10" s="55">
        <f>+'24-03-344 Ind. Autoconsumo'!R19</f>
        <v>0</v>
      </c>
      <c r="H10" s="55">
        <f>+'24-03-344 Ind. Autoconsumo'!S19</f>
        <v>0</v>
      </c>
      <c r="I10" s="55">
        <f>+'24-03-344 Ind. Autoconsumo'!T19</f>
        <v>0</v>
      </c>
      <c r="J10" s="55">
        <f>+'24-03-344 Ind. Autoconsumo'!U19</f>
        <v>0</v>
      </c>
      <c r="K10" s="55">
        <f>+'24-03-344 Ind. Autoconsumo'!V19</f>
        <v>0</v>
      </c>
      <c r="L10" s="55">
        <f>+'24-03-344 Ind. Autoconsumo'!W19</f>
        <v>0</v>
      </c>
      <c r="M10" s="55">
        <f>+'24-03-344 Ind. Autoconsumo'!X19</f>
        <v>0</v>
      </c>
      <c r="N10" s="55">
        <f>+'24-03-344 Ind. Autoconsumo'!Y19</f>
        <v>0</v>
      </c>
      <c r="O10" s="55">
        <f>+'24-03-344 Ind. Autoconsumo'!Z19</f>
        <v>0</v>
      </c>
      <c r="P10" s="55">
        <f>+'24-03-344 Ind. Autoconsumo'!AA19</f>
        <v>0</v>
      </c>
      <c r="Q10" s="55">
        <f>+'24-03-344 Ind. Autoconsumo'!AB19</f>
        <v>0</v>
      </c>
      <c r="R10" s="55">
        <f>+'24-03-344 Ind. Autoconsumo'!AC19</f>
        <v>0</v>
      </c>
      <c r="S10" s="55">
        <f>+'24-03-344 Ind. Autoconsumo'!AD19</f>
        <v>0</v>
      </c>
      <c r="T10" s="55">
        <f>+'24-03-344 Ind. Autoconsumo'!AE19</f>
        <v>0</v>
      </c>
      <c r="U10" s="55">
        <f>+'24-03-344 Ind. Autoconsumo'!AF19</f>
        <v>0</v>
      </c>
      <c r="V10" s="55">
        <f>+'24-03-344 Ind. Autoconsumo'!AG19</f>
        <v>0</v>
      </c>
      <c r="W10" s="55">
        <f>+'24-03-344 Ind. Autoconsumo'!AH19</f>
        <v>0</v>
      </c>
      <c r="X10" s="78">
        <f>+'24-03-344 Ind. Autoconsumo'!AI19</f>
        <v>0</v>
      </c>
      <c r="Y10" s="78">
        <f>+'24-03-344 Ind. Autoconsumo'!AJ19</f>
        <v>0</v>
      </c>
    </row>
    <row r="11" spans="1:25" ht="24.75" customHeight="1">
      <c r="A11" s="77" t="s">
        <v>52</v>
      </c>
      <c r="B11" s="55">
        <f>+'24-03-344 Ind. Autoconsumo'!J23</f>
        <v>137750000</v>
      </c>
      <c r="C11" s="55">
        <f>+'24-03-344 Ind. Autoconsumo'!K23</f>
        <v>0</v>
      </c>
      <c r="D11" s="55">
        <f>+'24-03-344 Ind. Autoconsumo'!M23</f>
        <v>0</v>
      </c>
      <c r="E11" s="55">
        <f>+'24-03-344 Ind. Autoconsumo'!N23</f>
        <v>0</v>
      </c>
      <c r="F11" s="55">
        <f>+'24-03-344 Ind. Autoconsumo'!O23</f>
        <v>0</v>
      </c>
      <c r="G11" s="55">
        <f>+'24-03-344 Ind. Autoconsumo'!R23</f>
        <v>0</v>
      </c>
      <c r="H11" s="55">
        <f>+'24-03-344 Ind. Autoconsumo'!S23</f>
        <v>0</v>
      </c>
      <c r="I11" s="55">
        <f>+'24-03-344 Ind. Autoconsumo'!T23</f>
        <v>0</v>
      </c>
      <c r="J11" s="55">
        <f>+'24-03-344 Ind. Autoconsumo'!U23</f>
        <v>0</v>
      </c>
      <c r="K11" s="55">
        <f>+'24-03-344 Ind. Autoconsumo'!V23</f>
        <v>0</v>
      </c>
      <c r="L11" s="55">
        <f>+'24-03-344 Ind. Autoconsumo'!W23</f>
        <v>0</v>
      </c>
      <c r="M11" s="55">
        <f>+'24-03-344 Ind. Autoconsumo'!X23</f>
        <v>0</v>
      </c>
      <c r="N11" s="55">
        <f>+'24-03-344 Ind. Autoconsumo'!Y23</f>
        <v>0</v>
      </c>
      <c r="O11" s="55">
        <f>+'24-03-344 Ind. Autoconsumo'!Z23</f>
        <v>0</v>
      </c>
      <c r="P11" s="55">
        <f>+'24-03-344 Ind. Autoconsumo'!AA23</f>
        <v>0</v>
      </c>
      <c r="Q11" s="55">
        <f>+'24-03-344 Ind. Autoconsumo'!AB23</f>
        <v>0</v>
      </c>
      <c r="R11" s="55">
        <f>+'24-03-344 Ind. Autoconsumo'!AC23</f>
        <v>0</v>
      </c>
      <c r="S11" s="55">
        <f>+'24-03-344 Ind. Autoconsumo'!AD23</f>
        <v>0</v>
      </c>
      <c r="T11" s="55">
        <f>+'24-03-344 Ind. Autoconsumo'!AE23</f>
        <v>0</v>
      </c>
      <c r="U11" s="55">
        <f>+'24-03-344 Ind. Autoconsumo'!AF23</f>
        <v>0</v>
      </c>
      <c r="V11" s="55">
        <f>+'24-03-344 Ind. Autoconsumo'!AG23</f>
        <v>0</v>
      </c>
      <c r="W11" s="55">
        <f>+'24-03-344 Ind. Autoconsumo'!AH23</f>
        <v>0</v>
      </c>
      <c r="X11" s="78">
        <f>+'24-03-344 Ind. Autoconsumo'!AI23</f>
        <v>0</v>
      </c>
      <c r="Y11" s="78">
        <f>+'24-03-344 Ind. Autoconsumo'!AJ23</f>
        <v>0</v>
      </c>
    </row>
    <row r="12" spans="1:25" ht="24.75" customHeight="1">
      <c r="A12" s="77" t="s">
        <v>54</v>
      </c>
      <c r="B12" s="55">
        <f>+'24-03-344 Ind. Autoconsumo'!J32</f>
        <v>180000000</v>
      </c>
      <c r="C12" s="55">
        <f>+'24-03-344 Ind. Autoconsumo'!K32</f>
        <v>80250000</v>
      </c>
      <c r="D12" s="55">
        <f>+'24-03-344 Ind. Autoconsumo'!M32</f>
        <v>0</v>
      </c>
      <c r="E12" s="55">
        <f>+'24-03-344 Ind. Autoconsumo'!N32</f>
        <v>0</v>
      </c>
      <c r="F12" s="55">
        <f>+'24-03-344 Ind. Autoconsumo'!O32</f>
        <v>0</v>
      </c>
      <c r="G12" s="55">
        <f>+'24-03-344 Ind. Autoconsumo'!R32</f>
        <v>0</v>
      </c>
      <c r="H12" s="55">
        <f>+'24-03-344 Ind. Autoconsumo'!S32</f>
        <v>0</v>
      </c>
      <c r="I12" s="55">
        <f>+'24-03-344 Ind. Autoconsumo'!T32</f>
        <v>0</v>
      </c>
      <c r="J12" s="55">
        <f>+'24-03-344 Ind. Autoconsumo'!U32</f>
        <v>0</v>
      </c>
      <c r="K12" s="55">
        <f>+'24-03-344 Ind. Autoconsumo'!V32</f>
        <v>0</v>
      </c>
      <c r="L12" s="55">
        <f>+'24-03-344 Ind. Autoconsumo'!W32</f>
        <v>0</v>
      </c>
      <c r="M12" s="55">
        <f>+'24-03-344 Ind. Autoconsumo'!X32</f>
        <v>0</v>
      </c>
      <c r="N12" s="55">
        <f>+'24-03-344 Ind. Autoconsumo'!Y32</f>
        <v>0</v>
      </c>
      <c r="O12" s="55">
        <f>+'24-03-344 Ind. Autoconsumo'!Z32</f>
        <v>0</v>
      </c>
      <c r="P12" s="55">
        <f>+'24-03-344 Ind. Autoconsumo'!AA32</f>
        <v>0</v>
      </c>
      <c r="Q12" s="55">
        <f>+'24-03-344 Ind. Autoconsumo'!AB32</f>
        <v>80250000</v>
      </c>
      <c r="R12" s="55">
        <f>+'24-03-344 Ind. Autoconsumo'!AC32</f>
        <v>80250000</v>
      </c>
      <c r="S12" s="55">
        <f>+'24-03-344 Ind. Autoconsumo'!AD32</f>
        <v>0</v>
      </c>
      <c r="T12" s="55">
        <f>+'24-03-344 Ind. Autoconsumo'!AE32</f>
        <v>0</v>
      </c>
      <c r="U12" s="55">
        <f>+'24-03-344 Ind. Autoconsumo'!AF32</f>
        <v>0</v>
      </c>
      <c r="V12" s="55">
        <f>+'24-03-344 Ind. Autoconsumo'!AG32</f>
        <v>0</v>
      </c>
      <c r="W12" s="55">
        <f>+'24-03-344 Ind. Autoconsumo'!AH32</f>
        <v>80250000</v>
      </c>
      <c r="X12" s="78">
        <f>+'24-03-344 Ind. Autoconsumo'!AI32</f>
        <v>0.44583333333333336</v>
      </c>
      <c r="Y12" s="78">
        <f>+'24-03-344 Ind. Autoconsumo'!AJ32</f>
        <v>8.1877729257641918E-2</v>
      </c>
    </row>
    <row r="13" spans="1:25" ht="24.75" customHeight="1">
      <c r="A13" s="77" t="s">
        <v>56</v>
      </c>
      <c r="B13" s="55">
        <f>+'24-03-344 Ind. Autoconsumo'!J36</f>
        <v>102500000</v>
      </c>
      <c r="C13" s="55">
        <f>+'24-03-344 Ind. Autoconsumo'!K36</f>
        <v>0</v>
      </c>
      <c r="D13" s="55">
        <f>+'24-03-344 Ind. Autoconsumo'!M36</f>
        <v>0</v>
      </c>
      <c r="E13" s="55">
        <f>+'24-03-344 Ind. Autoconsumo'!N36</f>
        <v>0</v>
      </c>
      <c r="F13" s="55">
        <f>+'24-03-344 Ind. Autoconsumo'!O36</f>
        <v>0</v>
      </c>
      <c r="G13" s="55">
        <f>+'24-03-344 Ind. Autoconsumo'!R36</f>
        <v>0</v>
      </c>
      <c r="H13" s="55">
        <f>+'24-03-344 Ind. Autoconsumo'!S36</f>
        <v>0</v>
      </c>
      <c r="I13" s="55">
        <f>+'24-03-344 Ind. Autoconsumo'!T36</f>
        <v>0</v>
      </c>
      <c r="J13" s="55">
        <f>+'24-03-344 Ind. Autoconsumo'!U36</f>
        <v>0</v>
      </c>
      <c r="K13" s="55">
        <f>+'24-03-344 Ind. Autoconsumo'!V36</f>
        <v>0</v>
      </c>
      <c r="L13" s="55">
        <f>+'24-03-344 Ind. Autoconsumo'!W36</f>
        <v>0</v>
      </c>
      <c r="M13" s="55">
        <f>+'24-03-344 Ind. Autoconsumo'!X36</f>
        <v>0</v>
      </c>
      <c r="N13" s="55">
        <f>+'24-03-344 Ind. Autoconsumo'!Y36</f>
        <v>0</v>
      </c>
      <c r="O13" s="55">
        <f>+'24-03-344 Ind. Autoconsumo'!Z36</f>
        <v>0</v>
      </c>
      <c r="P13" s="55">
        <f>+'24-03-344 Ind. Autoconsumo'!AA36</f>
        <v>0</v>
      </c>
      <c r="Q13" s="55">
        <f>+'24-03-344 Ind. Autoconsumo'!AB36</f>
        <v>0</v>
      </c>
      <c r="R13" s="55">
        <f>+'24-03-344 Ind. Autoconsumo'!AC36</f>
        <v>0</v>
      </c>
      <c r="S13" s="55">
        <f>+'24-03-344 Ind. Autoconsumo'!AD36</f>
        <v>0</v>
      </c>
      <c r="T13" s="55">
        <f>+'24-03-344 Ind. Autoconsumo'!AE36</f>
        <v>0</v>
      </c>
      <c r="U13" s="55">
        <f>+'24-03-344 Ind. Autoconsumo'!AF36</f>
        <v>0</v>
      </c>
      <c r="V13" s="55">
        <f>+'24-03-344 Ind. Autoconsumo'!AG36</f>
        <v>0</v>
      </c>
      <c r="W13" s="55">
        <f>+'24-03-344 Ind. Autoconsumo'!AH36</f>
        <v>0</v>
      </c>
      <c r="X13" s="78">
        <f>+'24-03-344 Ind. Autoconsumo'!AI36</f>
        <v>0</v>
      </c>
      <c r="Y13" s="78">
        <f>+'24-03-344 Ind. Autoconsumo'!AJ36</f>
        <v>0</v>
      </c>
    </row>
    <row r="14" spans="1:25" ht="24.75" customHeight="1">
      <c r="A14" s="77" t="s">
        <v>58</v>
      </c>
      <c r="B14" s="55">
        <f>+'24-03-344 Ind. Autoconsumo'!J40</f>
        <v>302750000</v>
      </c>
      <c r="C14" s="55">
        <f>+'24-03-344 Ind. Autoconsumo'!K40</f>
        <v>0</v>
      </c>
      <c r="D14" s="55">
        <f>+'24-03-344 Ind. Autoconsumo'!M40</f>
        <v>0</v>
      </c>
      <c r="E14" s="55">
        <f>+'24-03-344 Ind. Autoconsumo'!N40</f>
        <v>0</v>
      </c>
      <c r="F14" s="55">
        <f>+'24-03-344 Ind. Autoconsumo'!O40</f>
        <v>0</v>
      </c>
      <c r="G14" s="55">
        <f>+'24-03-344 Ind. Autoconsumo'!R40</f>
        <v>0</v>
      </c>
      <c r="H14" s="55">
        <f>+'24-03-344 Ind. Autoconsumo'!S40</f>
        <v>0</v>
      </c>
      <c r="I14" s="55">
        <f>+'24-03-344 Ind. Autoconsumo'!T40</f>
        <v>0</v>
      </c>
      <c r="J14" s="55">
        <f>+'24-03-344 Ind. Autoconsumo'!U40</f>
        <v>0</v>
      </c>
      <c r="K14" s="55">
        <f>+'24-03-344 Ind. Autoconsumo'!V40</f>
        <v>0</v>
      </c>
      <c r="L14" s="55">
        <f>+'24-03-344 Ind. Autoconsumo'!W40</f>
        <v>0</v>
      </c>
      <c r="M14" s="55">
        <f>+'24-03-344 Ind. Autoconsumo'!X40</f>
        <v>0</v>
      </c>
      <c r="N14" s="55">
        <f>+'24-03-344 Ind. Autoconsumo'!Y40</f>
        <v>0</v>
      </c>
      <c r="O14" s="55">
        <f>+'24-03-344 Ind. Autoconsumo'!Z40</f>
        <v>0</v>
      </c>
      <c r="P14" s="55">
        <f>+'24-03-344 Ind. Autoconsumo'!AA40</f>
        <v>0</v>
      </c>
      <c r="Q14" s="55">
        <f>+'24-03-344 Ind. Autoconsumo'!AB40</f>
        <v>0</v>
      </c>
      <c r="R14" s="55">
        <f>+'24-03-344 Ind. Autoconsumo'!AC40</f>
        <v>0</v>
      </c>
      <c r="S14" s="55">
        <f>+'24-03-344 Ind. Autoconsumo'!AD40</f>
        <v>0</v>
      </c>
      <c r="T14" s="55">
        <f>+'24-03-344 Ind. Autoconsumo'!AE40</f>
        <v>0</v>
      </c>
      <c r="U14" s="55">
        <f>+'24-03-344 Ind. Autoconsumo'!AF40</f>
        <v>0</v>
      </c>
      <c r="V14" s="55">
        <f>+'24-03-344 Ind. Autoconsumo'!AG40</f>
        <v>0</v>
      </c>
      <c r="W14" s="55">
        <f>+'24-03-344 Ind. Autoconsumo'!AH40</f>
        <v>0</v>
      </c>
      <c r="X14" s="78">
        <f>+'24-03-344 Ind. Autoconsumo'!AI40</f>
        <v>0</v>
      </c>
      <c r="Y14" s="78">
        <f>+'24-03-344 Ind. Autoconsumo'!AJ40</f>
        <v>0</v>
      </c>
    </row>
    <row r="15" spans="1:25" ht="24.75" customHeight="1">
      <c r="A15" s="77" t="s">
        <v>60</v>
      </c>
      <c r="B15" s="55">
        <f>+'24-03-344 Ind. Autoconsumo'!J52</f>
        <v>165550000</v>
      </c>
      <c r="C15" s="55">
        <f>+'24-03-344 Ind. Autoconsumo'!K52</f>
        <v>107000000</v>
      </c>
      <c r="D15" s="55">
        <f>+'24-03-344 Ind. Autoconsumo'!M52</f>
        <v>0</v>
      </c>
      <c r="E15" s="55">
        <f>+'24-03-344 Ind. Autoconsumo'!N52</f>
        <v>0</v>
      </c>
      <c r="F15" s="55">
        <f>+'24-03-344 Ind. Autoconsumo'!O52</f>
        <v>0</v>
      </c>
      <c r="G15" s="55">
        <f>+'24-03-344 Ind. Autoconsumo'!R52</f>
        <v>0</v>
      </c>
      <c r="H15" s="55">
        <f>+'24-03-344 Ind. Autoconsumo'!S52</f>
        <v>0</v>
      </c>
      <c r="I15" s="55">
        <f>+'24-03-344 Ind. Autoconsumo'!T52</f>
        <v>0</v>
      </c>
      <c r="J15" s="55">
        <f>+'24-03-344 Ind. Autoconsumo'!U52</f>
        <v>0</v>
      </c>
      <c r="K15" s="55">
        <f>+'24-03-344 Ind. Autoconsumo'!V52</f>
        <v>0</v>
      </c>
      <c r="L15" s="55">
        <f>+'24-03-344 Ind. Autoconsumo'!W52</f>
        <v>0</v>
      </c>
      <c r="M15" s="55">
        <f>+'24-03-344 Ind. Autoconsumo'!X52</f>
        <v>0</v>
      </c>
      <c r="N15" s="55">
        <f>+'24-03-344 Ind. Autoconsumo'!Y52</f>
        <v>0</v>
      </c>
      <c r="O15" s="55">
        <f>+'24-03-344 Ind. Autoconsumo'!Z52</f>
        <v>0</v>
      </c>
      <c r="P15" s="55">
        <f>+'24-03-344 Ind. Autoconsumo'!AA52</f>
        <v>0</v>
      </c>
      <c r="Q15" s="55">
        <f>+'24-03-344 Ind. Autoconsumo'!AB52</f>
        <v>0</v>
      </c>
      <c r="R15" s="55">
        <f>+'24-03-344 Ind. Autoconsumo'!AC52</f>
        <v>0</v>
      </c>
      <c r="S15" s="55">
        <f>+'24-03-344 Ind. Autoconsumo'!AD52</f>
        <v>0</v>
      </c>
      <c r="T15" s="55">
        <f>+'24-03-344 Ind. Autoconsumo'!AE52</f>
        <v>0</v>
      </c>
      <c r="U15" s="55">
        <f>+'24-03-344 Ind. Autoconsumo'!AF52</f>
        <v>0</v>
      </c>
      <c r="V15" s="55">
        <f>+'24-03-344 Ind. Autoconsumo'!AG52</f>
        <v>0</v>
      </c>
      <c r="W15" s="55">
        <f>+'24-03-344 Ind. Autoconsumo'!AH52</f>
        <v>0</v>
      </c>
      <c r="X15" s="78">
        <f>+'24-03-344 Ind. Autoconsumo'!AI52</f>
        <v>0</v>
      </c>
      <c r="Y15" s="78">
        <f>+'24-03-344 Ind. Autoconsumo'!AJ52</f>
        <v>0</v>
      </c>
    </row>
    <row r="16" spans="1:25" ht="24.75" customHeight="1">
      <c r="A16" s="77" t="s">
        <v>62</v>
      </c>
      <c r="B16" s="55">
        <f>+'24-03-344 Ind. Autoconsumo'!J56</f>
        <v>344250000</v>
      </c>
      <c r="C16" s="55">
        <f>+'24-03-344 Ind. Autoconsumo'!K56</f>
        <v>0</v>
      </c>
      <c r="D16" s="55">
        <f>+'24-03-344 Ind. Autoconsumo'!M56</f>
        <v>0</v>
      </c>
      <c r="E16" s="55">
        <f>+'24-03-344 Ind. Autoconsumo'!N56</f>
        <v>0</v>
      </c>
      <c r="F16" s="55">
        <f>+'24-03-344 Ind. Autoconsumo'!O56</f>
        <v>0</v>
      </c>
      <c r="G16" s="55">
        <f>+'24-03-344 Ind. Autoconsumo'!R56</f>
        <v>0</v>
      </c>
      <c r="H16" s="55">
        <f>+'24-03-344 Ind. Autoconsumo'!S56</f>
        <v>0</v>
      </c>
      <c r="I16" s="55">
        <f>+'24-03-344 Ind. Autoconsumo'!T56</f>
        <v>0</v>
      </c>
      <c r="J16" s="55">
        <f>+'24-03-344 Ind. Autoconsumo'!U56</f>
        <v>0</v>
      </c>
      <c r="K16" s="55">
        <f>+'24-03-344 Ind. Autoconsumo'!V56</f>
        <v>0</v>
      </c>
      <c r="L16" s="55">
        <f>+'24-03-344 Ind. Autoconsumo'!W56</f>
        <v>0</v>
      </c>
      <c r="M16" s="55">
        <f>+'24-03-344 Ind. Autoconsumo'!X56</f>
        <v>0</v>
      </c>
      <c r="N16" s="55">
        <f>+'24-03-344 Ind. Autoconsumo'!Y56</f>
        <v>0</v>
      </c>
      <c r="O16" s="55">
        <f>+'24-03-344 Ind. Autoconsumo'!Z56</f>
        <v>0</v>
      </c>
      <c r="P16" s="55">
        <f>+'24-03-344 Ind. Autoconsumo'!AA56</f>
        <v>0</v>
      </c>
      <c r="Q16" s="55">
        <f>+'24-03-344 Ind. Autoconsumo'!AB56</f>
        <v>0</v>
      </c>
      <c r="R16" s="55">
        <f>+'24-03-344 Ind. Autoconsumo'!AC56</f>
        <v>0</v>
      </c>
      <c r="S16" s="55">
        <f>+'24-03-344 Ind. Autoconsumo'!AD56</f>
        <v>0</v>
      </c>
      <c r="T16" s="55">
        <f>+'24-03-344 Ind. Autoconsumo'!AE56</f>
        <v>0</v>
      </c>
      <c r="U16" s="55">
        <f>+'24-03-344 Ind. Autoconsumo'!AF56</f>
        <v>0</v>
      </c>
      <c r="V16" s="55">
        <f>+'24-03-344 Ind. Autoconsumo'!AG56</f>
        <v>0</v>
      </c>
      <c r="W16" s="55">
        <f>+'24-03-344 Ind. Autoconsumo'!AH56</f>
        <v>0</v>
      </c>
      <c r="X16" s="78">
        <f>+'24-03-344 Ind. Autoconsumo'!AI56</f>
        <v>0</v>
      </c>
      <c r="Y16" s="78">
        <f>+'24-03-344 Ind. Autoconsumo'!AJ56</f>
        <v>0</v>
      </c>
    </row>
    <row r="17" spans="1:25" ht="24.75" customHeight="1">
      <c r="A17" s="77" t="s">
        <v>64</v>
      </c>
      <c r="B17" s="55">
        <f>+'24-03-344 Ind. Autoconsumo'!J60</f>
        <v>187030000</v>
      </c>
      <c r="C17" s="55">
        <f>+'24-03-344 Ind. Autoconsumo'!K60</f>
        <v>0</v>
      </c>
      <c r="D17" s="55">
        <f>+'24-03-344 Ind. Autoconsumo'!M60</f>
        <v>0</v>
      </c>
      <c r="E17" s="55">
        <f>+'24-03-344 Ind. Autoconsumo'!N60</f>
        <v>0</v>
      </c>
      <c r="F17" s="55">
        <f>+'24-03-344 Ind. Autoconsumo'!O60</f>
        <v>0</v>
      </c>
      <c r="G17" s="55">
        <f>+'24-03-344 Ind. Autoconsumo'!R60</f>
        <v>0</v>
      </c>
      <c r="H17" s="55">
        <f>+'24-03-344 Ind. Autoconsumo'!S60</f>
        <v>0</v>
      </c>
      <c r="I17" s="55">
        <f>+'24-03-344 Ind. Autoconsumo'!T60</f>
        <v>0</v>
      </c>
      <c r="J17" s="55">
        <f>+'24-03-344 Ind. Autoconsumo'!U60</f>
        <v>0</v>
      </c>
      <c r="K17" s="55">
        <f>+'24-03-344 Ind. Autoconsumo'!V60</f>
        <v>0</v>
      </c>
      <c r="L17" s="55">
        <f>+'24-03-344 Ind. Autoconsumo'!W60</f>
        <v>0</v>
      </c>
      <c r="M17" s="55">
        <f>+'24-03-344 Ind. Autoconsumo'!X60</f>
        <v>0</v>
      </c>
      <c r="N17" s="55">
        <f>+'24-03-344 Ind. Autoconsumo'!Y60</f>
        <v>0</v>
      </c>
      <c r="O17" s="55">
        <f>+'24-03-344 Ind. Autoconsumo'!Z60</f>
        <v>0</v>
      </c>
      <c r="P17" s="55">
        <f>+'24-03-344 Ind. Autoconsumo'!AA60</f>
        <v>0</v>
      </c>
      <c r="Q17" s="55">
        <f>+'24-03-344 Ind. Autoconsumo'!AB60</f>
        <v>0</v>
      </c>
      <c r="R17" s="55">
        <f>+'24-03-344 Ind. Autoconsumo'!AC60</f>
        <v>0</v>
      </c>
      <c r="S17" s="55">
        <f>+'24-03-344 Ind. Autoconsumo'!AD60</f>
        <v>0</v>
      </c>
      <c r="T17" s="55">
        <f>+'24-03-344 Ind. Autoconsumo'!AE60</f>
        <v>0</v>
      </c>
      <c r="U17" s="55">
        <f>+'24-03-344 Ind. Autoconsumo'!AF60</f>
        <v>0</v>
      </c>
      <c r="V17" s="55">
        <f>+'24-03-344 Ind. Autoconsumo'!AG60</f>
        <v>0</v>
      </c>
      <c r="W17" s="55">
        <f>+'24-03-344 Ind. Autoconsumo'!AH60</f>
        <v>0</v>
      </c>
      <c r="X17" s="78">
        <f>+'24-03-344 Ind. Autoconsumo'!AI60</f>
        <v>0</v>
      </c>
      <c r="Y17" s="78">
        <f>+'24-03-344 Ind. Autoconsumo'!AJ57</f>
        <v>0</v>
      </c>
    </row>
    <row r="18" spans="1:25" ht="24.75" customHeight="1">
      <c r="A18" s="77" t="s">
        <v>66</v>
      </c>
      <c r="B18" s="55">
        <f>+'24-03-344 Ind. Autoconsumo'!J66</f>
        <v>51030000</v>
      </c>
      <c r="C18" s="55">
        <f>+'24-03-344 Ind. Autoconsumo'!K66</f>
        <v>51030000</v>
      </c>
      <c r="D18" s="55">
        <f>+'24-03-344 Ind. Autoconsumo'!M66</f>
        <v>0</v>
      </c>
      <c r="E18" s="55">
        <f>+'24-03-344 Ind. Autoconsumo'!N66</f>
        <v>0</v>
      </c>
      <c r="F18" s="55">
        <f>+'24-03-344 Ind. Autoconsumo'!O66</f>
        <v>0</v>
      </c>
      <c r="G18" s="55">
        <f>+'24-03-344 Ind. Autoconsumo'!R66</f>
        <v>0</v>
      </c>
      <c r="H18" s="55">
        <f>+'24-03-344 Ind. Autoconsumo'!S66</f>
        <v>0</v>
      </c>
      <c r="I18" s="55">
        <f>+'24-03-344 Ind. Autoconsumo'!T66</f>
        <v>0</v>
      </c>
      <c r="J18" s="55">
        <f>+'24-03-344 Ind. Autoconsumo'!U66</f>
        <v>0</v>
      </c>
      <c r="K18" s="55">
        <f>+'24-03-344 Ind. Autoconsumo'!V66</f>
        <v>0</v>
      </c>
      <c r="L18" s="55">
        <f>+'24-03-344 Ind. Autoconsumo'!W66</f>
        <v>0</v>
      </c>
      <c r="M18" s="55">
        <f>+'24-03-344 Ind. Autoconsumo'!X66</f>
        <v>0</v>
      </c>
      <c r="N18" s="55">
        <f>+'24-03-344 Ind. Autoconsumo'!Y66</f>
        <v>0</v>
      </c>
      <c r="O18" s="55">
        <f>+'24-03-344 Ind. Autoconsumo'!Z66</f>
        <v>0</v>
      </c>
      <c r="P18" s="55">
        <f>+'24-03-344 Ind. Autoconsumo'!AA66</f>
        <v>0</v>
      </c>
      <c r="Q18" s="55">
        <f>+'24-03-344 Ind. Autoconsumo'!AB66</f>
        <v>39690000</v>
      </c>
      <c r="R18" s="55">
        <f>+'24-03-344 Ind. Autoconsumo'!AC66</f>
        <v>39690000</v>
      </c>
      <c r="S18" s="55">
        <f>+'24-03-344 Ind. Autoconsumo'!AD66</f>
        <v>0</v>
      </c>
      <c r="T18" s="55">
        <f>+'24-03-344 Ind. Autoconsumo'!AE66</f>
        <v>0</v>
      </c>
      <c r="U18" s="55">
        <f>+'24-03-344 Ind. Autoconsumo'!AF66</f>
        <v>0</v>
      </c>
      <c r="V18" s="55">
        <f>+'24-03-344 Ind. Autoconsumo'!AG66</f>
        <v>0</v>
      </c>
      <c r="W18" s="55">
        <f>+'24-03-344 Ind. Autoconsumo'!AH66</f>
        <v>39690000</v>
      </c>
      <c r="X18" s="78">
        <f>+'24-03-344 Ind. Autoconsumo'!AI66</f>
        <v>0.77777777777777779</v>
      </c>
      <c r="Y18" s="78">
        <f>+'24-03-344 Ind. Autoconsumo'!AJ66</f>
        <v>4.0495041423499162E-2</v>
      </c>
    </row>
    <row r="19" spans="1:25" ht="24.75" customHeight="1">
      <c r="A19" s="77" t="s">
        <v>68</v>
      </c>
      <c r="B19" s="55">
        <f>+'24-03-344 Ind. Autoconsumo'!J70</f>
        <v>17010000</v>
      </c>
      <c r="C19" s="55">
        <f>+'24-03-344 Ind. Autoconsumo'!K70</f>
        <v>17010000</v>
      </c>
      <c r="D19" s="55">
        <f>+'24-03-344 Ind. Autoconsumo'!M70</f>
        <v>0</v>
      </c>
      <c r="E19" s="55">
        <f>+'24-03-344 Ind. Autoconsumo'!N70</f>
        <v>0</v>
      </c>
      <c r="F19" s="55">
        <f>+'24-03-344 Ind. Autoconsumo'!O70</f>
        <v>0</v>
      </c>
      <c r="G19" s="55">
        <f>+'24-03-344 Ind. Autoconsumo'!R70</f>
        <v>0</v>
      </c>
      <c r="H19" s="55">
        <f>+'24-03-344 Ind. Autoconsumo'!S70</f>
        <v>0</v>
      </c>
      <c r="I19" s="55">
        <f>+'24-03-344 Ind. Autoconsumo'!T70</f>
        <v>0</v>
      </c>
      <c r="J19" s="55">
        <f>+'24-03-344 Ind. Autoconsumo'!U70</f>
        <v>0</v>
      </c>
      <c r="K19" s="55">
        <f>+'24-03-344 Ind. Autoconsumo'!V70</f>
        <v>0</v>
      </c>
      <c r="L19" s="55">
        <f>+'24-03-344 Ind. Autoconsumo'!W70</f>
        <v>0</v>
      </c>
      <c r="M19" s="55">
        <f>+'24-03-344 Ind. Autoconsumo'!X70</f>
        <v>0</v>
      </c>
      <c r="N19" s="55">
        <f>+'24-03-344 Ind. Autoconsumo'!Y70</f>
        <v>0</v>
      </c>
      <c r="O19" s="55">
        <f>+'24-03-344 Ind. Autoconsumo'!Z70</f>
        <v>0</v>
      </c>
      <c r="P19" s="55">
        <f>+'24-03-344 Ind. Autoconsumo'!AA70</f>
        <v>0</v>
      </c>
      <c r="Q19" s="55">
        <f>+'24-03-344 Ind. Autoconsumo'!AB70</f>
        <v>0</v>
      </c>
      <c r="R19" s="55">
        <f>+'24-03-344 Ind. Autoconsumo'!AC70</f>
        <v>0</v>
      </c>
      <c r="S19" s="55">
        <f>+'24-03-344 Ind. Autoconsumo'!AD70</f>
        <v>0</v>
      </c>
      <c r="T19" s="55">
        <f>+'24-03-344 Ind. Autoconsumo'!AE70</f>
        <v>0</v>
      </c>
      <c r="U19" s="55">
        <f>+'24-03-344 Ind. Autoconsumo'!AF70</f>
        <v>0</v>
      </c>
      <c r="V19" s="55">
        <f>+'24-03-344 Ind. Autoconsumo'!AG70</f>
        <v>0</v>
      </c>
      <c r="W19" s="55">
        <f>+'24-03-344 Ind. Autoconsumo'!AH70</f>
        <v>0</v>
      </c>
      <c r="X19" s="78">
        <f>+'24-03-344 Ind. Autoconsumo'!AI70</f>
        <v>0</v>
      </c>
      <c r="Y19" s="78">
        <f>+'24-03-344 Ind. Autoconsumo'!AJ70</f>
        <v>0</v>
      </c>
    </row>
    <row r="20" spans="1:25" ht="24.75" customHeight="1">
      <c r="A20" s="79" t="s">
        <v>70</v>
      </c>
      <c r="B20" s="55">
        <f>+'24-03-344 Ind. Autoconsumo'!J74</f>
        <v>143190000</v>
      </c>
      <c r="C20" s="55">
        <f>+'24-03-344 Ind. Autoconsumo'!K74</f>
        <v>0</v>
      </c>
      <c r="D20" s="55">
        <f>+'24-03-344 Ind. Autoconsumo'!M74</f>
        <v>0</v>
      </c>
      <c r="E20" s="55">
        <f>+'24-03-344 Ind. Autoconsumo'!N74</f>
        <v>0</v>
      </c>
      <c r="F20" s="55">
        <f>+'24-03-344 Ind. Autoconsumo'!O74</f>
        <v>0</v>
      </c>
      <c r="G20" s="55">
        <f>+'24-03-344 Ind. Autoconsumo'!R74</f>
        <v>0</v>
      </c>
      <c r="H20" s="55">
        <f>+'24-03-344 Ind. Autoconsumo'!S74</f>
        <v>0</v>
      </c>
      <c r="I20" s="55">
        <f>+'24-03-344 Ind. Autoconsumo'!T74</f>
        <v>0</v>
      </c>
      <c r="J20" s="55">
        <f>+'24-03-344 Ind. Autoconsumo'!U74</f>
        <v>0</v>
      </c>
      <c r="K20" s="55">
        <f>+'24-03-344 Ind. Autoconsumo'!V74</f>
        <v>0</v>
      </c>
      <c r="L20" s="55">
        <f>+'24-03-344 Ind. Autoconsumo'!W74</f>
        <v>0</v>
      </c>
      <c r="M20" s="55">
        <f>+'24-03-344 Ind. Autoconsumo'!X74</f>
        <v>0</v>
      </c>
      <c r="N20" s="55">
        <f>+'24-03-344 Ind. Autoconsumo'!Y74</f>
        <v>0</v>
      </c>
      <c r="O20" s="55">
        <f>+'24-03-344 Ind. Autoconsumo'!Z74</f>
        <v>0</v>
      </c>
      <c r="P20" s="55">
        <f>+'24-03-344 Ind. Autoconsumo'!AA74</f>
        <v>0</v>
      </c>
      <c r="Q20" s="55">
        <f>+'24-03-344 Ind. Autoconsumo'!AB74</f>
        <v>0</v>
      </c>
      <c r="R20" s="55">
        <f>+'24-03-344 Ind. Autoconsumo'!AC74</f>
        <v>0</v>
      </c>
      <c r="S20" s="55">
        <f>+'24-03-344 Ind. Autoconsumo'!AD74</f>
        <v>0</v>
      </c>
      <c r="T20" s="55">
        <f>+'24-03-344 Ind. Autoconsumo'!AE74</f>
        <v>0</v>
      </c>
      <c r="U20" s="55">
        <f>+'24-03-344 Ind. Autoconsumo'!AF74</f>
        <v>0</v>
      </c>
      <c r="V20" s="55">
        <f>+'24-03-344 Ind. Autoconsumo'!AG74</f>
        <v>0</v>
      </c>
      <c r="W20" s="55">
        <f>+'24-03-344 Ind. Autoconsumo'!AH74</f>
        <v>0</v>
      </c>
      <c r="X20" s="78">
        <f>+'24-03-344 Ind. Autoconsumo'!AI74</f>
        <v>0</v>
      </c>
      <c r="Y20" s="78">
        <f>+'24-03-344 Ind. Autoconsumo'!AJ74</f>
        <v>0</v>
      </c>
    </row>
    <row r="21" spans="1:25" ht="24.75" customHeight="1">
      <c r="A21" s="79" t="s">
        <v>72</v>
      </c>
      <c r="B21" s="55">
        <f>+'24-03-344 Ind. Autoconsumo'!J78</f>
        <v>12474000</v>
      </c>
      <c r="C21" s="55">
        <f>+'24-03-344 Ind. Autoconsumo'!K78</f>
        <v>12474000</v>
      </c>
      <c r="D21" s="55">
        <f>+'24-03-344 Ind. Autoconsumo'!M78</f>
        <v>0</v>
      </c>
      <c r="E21" s="55">
        <f>+'24-03-344 Ind. Autoconsumo'!N78</f>
        <v>0</v>
      </c>
      <c r="F21" s="55">
        <f>+'24-03-344 Ind. Autoconsumo'!O78</f>
        <v>0</v>
      </c>
      <c r="G21" s="55">
        <f>+'24-03-344 Ind. Autoconsumo'!R78</f>
        <v>0</v>
      </c>
      <c r="H21" s="55">
        <f>+'24-03-344 Ind. Autoconsumo'!S78</f>
        <v>0</v>
      </c>
      <c r="I21" s="55">
        <f>+'24-03-344 Ind. Autoconsumo'!T78</f>
        <v>0</v>
      </c>
      <c r="J21" s="55">
        <f>+'24-03-344 Ind. Autoconsumo'!U78</f>
        <v>0</v>
      </c>
      <c r="K21" s="55">
        <f>+'24-03-344 Ind. Autoconsumo'!V78</f>
        <v>0</v>
      </c>
      <c r="L21" s="55">
        <f>+'24-03-344 Ind. Autoconsumo'!W78</f>
        <v>0</v>
      </c>
      <c r="M21" s="55">
        <f>+'24-03-344 Ind. Autoconsumo'!X78</f>
        <v>0</v>
      </c>
      <c r="N21" s="55">
        <f>+'24-03-344 Ind. Autoconsumo'!Y78</f>
        <v>0</v>
      </c>
      <c r="O21" s="55">
        <f>+'24-03-344 Ind. Autoconsumo'!Z78</f>
        <v>0</v>
      </c>
      <c r="P21" s="55">
        <f>+'24-03-344 Ind. Autoconsumo'!AA78</f>
        <v>0</v>
      </c>
      <c r="Q21" s="55">
        <f>+'24-03-344 Ind. Autoconsumo'!AB78</f>
        <v>0</v>
      </c>
      <c r="R21" s="55">
        <f>+'24-03-344 Ind. Autoconsumo'!AC78</f>
        <v>0</v>
      </c>
      <c r="S21" s="55">
        <f>+'24-03-344 Ind. Autoconsumo'!AD78</f>
        <v>0</v>
      </c>
      <c r="T21" s="55">
        <f>+'24-03-344 Ind. Autoconsumo'!AE78</f>
        <v>0</v>
      </c>
      <c r="U21" s="55">
        <f>+'24-03-344 Ind. Autoconsumo'!AF78</f>
        <v>0</v>
      </c>
      <c r="V21" s="55">
        <f>+'24-03-344 Ind. Autoconsumo'!AG78</f>
        <v>0</v>
      </c>
      <c r="W21" s="55">
        <f>+'24-03-344 Ind. Autoconsumo'!AH78</f>
        <v>0</v>
      </c>
      <c r="X21" s="78">
        <f>+'24-03-344 Ind. Autoconsumo'!AI78</f>
        <v>0</v>
      </c>
      <c r="Y21" s="78">
        <f>+'24-03-344 Ind. Autoconsumo'!AJ78</f>
        <v>0</v>
      </c>
    </row>
    <row r="22" spans="1:25" ht="24.75" customHeight="1">
      <c r="A22" s="79" t="s">
        <v>74</v>
      </c>
      <c r="B22" s="55">
        <f>+'24-03-344 Ind. Autoconsumo'!J82</f>
        <v>109750000</v>
      </c>
      <c r="C22" s="55">
        <f>+'24-03-344 Ind. Autoconsumo'!K82</f>
        <v>0</v>
      </c>
      <c r="D22" s="55">
        <f>+'24-03-344 Ind. Autoconsumo'!M82</f>
        <v>0</v>
      </c>
      <c r="E22" s="55">
        <f>+'24-03-344 Ind. Autoconsumo'!N82</f>
        <v>0</v>
      </c>
      <c r="F22" s="55">
        <f>+'24-03-344 Ind. Autoconsumo'!O82</f>
        <v>0</v>
      </c>
      <c r="G22" s="55">
        <f>+'24-03-344 Ind. Autoconsumo'!R82</f>
        <v>0</v>
      </c>
      <c r="H22" s="55">
        <f>+'24-03-344 Ind. Autoconsumo'!S82</f>
        <v>0</v>
      </c>
      <c r="I22" s="55">
        <f>+'24-03-344 Ind. Autoconsumo'!T82</f>
        <v>0</v>
      </c>
      <c r="J22" s="55">
        <f>+'24-03-344 Ind. Autoconsumo'!U82</f>
        <v>0</v>
      </c>
      <c r="K22" s="55">
        <f>+'24-03-344 Ind. Autoconsumo'!V82</f>
        <v>0</v>
      </c>
      <c r="L22" s="55">
        <f>+'24-03-344 Ind. Autoconsumo'!W82</f>
        <v>0</v>
      </c>
      <c r="M22" s="55">
        <f>+'24-03-344 Ind. Autoconsumo'!X82</f>
        <v>0</v>
      </c>
      <c r="N22" s="55">
        <f>+'24-03-344 Ind. Autoconsumo'!Y82</f>
        <v>0</v>
      </c>
      <c r="O22" s="55">
        <f>+'24-03-344 Ind. Autoconsumo'!Z82</f>
        <v>0</v>
      </c>
      <c r="P22" s="55">
        <f>+'24-03-344 Ind. Autoconsumo'!AA82</f>
        <v>0</v>
      </c>
      <c r="Q22" s="55">
        <f>+'24-03-344 Ind. Autoconsumo'!AB82</f>
        <v>0</v>
      </c>
      <c r="R22" s="55">
        <f>+'24-03-344 Ind. Autoconsumo'!AC82</f>
        <v>0</v>
      </c>
      <c r="S22" s="55">
        <f>+'24-03-344 Ind. Autoconsumo'!AD82</f>
        <v>0</v>
      </c>
      <c r="T22" s="55">
        <f>+'24-03-344 Ind. Autoconsumo'!AE82</f>
        <v>0</v>
      </c>
      <c r="U22" s="55">
        <f>+'24-03-344 Ind. Autoconsumo'!AF82</f>
        <v>0</v>
      </c>
      <c r="V22" s="55">
        <f>+'24-03-344 Ind. Autoconsumo'!AG82</f>
        <v>0</v>
      </c>
      <c r="W22" s="55">
        <f>+'24-03-344 Ind. Autoconsumo'!AH82</f>
        <v>0</v>
      </c>
      <c r="X22" s="78">
        <f>+'24-03-344 Ind. Autoconsumo'!AI82</f>
        <v>0</v>
      </c>
      <c r="Y22" s="78">
        <f>+'24-03-344 Ind. Autoconsumo'!AJ82</f>
        <v>0</v>
      </c>
    </row>
    <row r="23" spans="1:25" ht="24.75" customHeight="1">
      <c r="A23" s="149" t="s">
        <v>239</v>
      </c>
      <c r="B23" s="55">
        <f>+'24-03-344 Ind. Autoconsumo'!J83</f>
        <v>140750000</v>
      </c>
      <c r="C23" s="55">
        <f>+'24-03-344 Ind. Autoconsumo'!K88</f>
        <v>37500000</v>
      </c>
      <c r="D23" s="55">
        <f>+'24-03-344 Ind. Autoconsumo'!M83</f>
        <v>0</v>
      </c>
      <c r="E23" s="55">
        <f>+'24-03-344 Ind. Autoconsumo'!N83</f>
        <v>0</v>
      </c>
      <c r="F23" s="55">
        <f>+'24-03-344 Ind. Autoconsumo'!O83</f>
        <v>0</v>
      </c>
      <c r="G23" s="55">
        <f>+'24-03-344 Ind. Autoconsumo'!R83</f>
        <v>0</v>
      </c>
      <c r="H23" s="55">
        <f>+'24-03-344 Ind. Autoconsumo'!S83</f>
        <v>0</v>
      </c>
      <c r="I23" s="55">
        <f>+'24-03-344 Ind. Autoconsumo'!T83</f>
        <v>0</v>
      </c>
      <c r="J23" s="55">
        <f>+'24-03-344 Ind. Autoconsumo'!U83</f>
        <v>0</v>
      </c>
      <c r="K23" s="55">
        <f>+'24-03-344 Ind. Autoconsumo'!V83</f>
        <v>0</v>
      </c>
      <c r="L23" s="55">
        <f>+'24-03-344 Ind. Autoconsumo'!W83</f>
        <v>0</v>
      </c>
      <c r="M23" s="55">
        <f>+'24-03-344 Ind. Autoconsumo'!X83</f>
        <v>0</v>
      </c>
      <c r="N23" s="55">
        <f>+'24-03-344 Ind. Autoconsumo'!Y83</f>
        <v>0</v>
      </c>
      <c r="O23" s="55">
        <f>+'24-03-344 Ind. Autoconsumo'!Z83</f>
        <v>0</v>
      </c>
      <c r="P23" s="55">
        <f>+'24-03-344 Ind. Autoconsumo'!AA83</f>
        <v>0</v>
      </c>
      <c r="Q23" s="55">
        <f>+'24-03-344 Ind. Autoconsumo'!AB88</f>
        <v>37500000</v>
      </c>
      <c r="R23" s="55">
        <f>+'24-03-344 Ind. Autoconsumo'!AC88</f>
        <v>37500000</v>
      </c>
      <c r="S23" s="55">
        <f>+'24-03-344 Ind. Autoconsumo'!AD83</f>
        <v>0</v>
      </c>
      <c r="T23" s="55">
        <f>+'24-03-344 Ind. Autoconsumo'!AE83</f>
        <v>0</v>
      </c>
      <c r="U23" s="55">
        <f>+'24-03-344 Ind. Autoconsumo'!AF83</f>
        <v>0</v>
      </c>
      <c r="V23" s="55">
        <f>+'24-03-344 Ind. Autoconsumo'!AG88</f>
        <v>0</v>
      </c>
      <c r="W23" s="55">
        <f>+'24-03-344 Ind. Autoconsumo'!AH88</f>
        <v>37500000</v>
      </c>
      <c r="X23" s="78">
        <f>+'24-03-344 Ind. Autoconsumo'!AI88</f>
        <v>0.26642984014209592</v>
      </c>
      <c r="Y23" s="78">
        <f>+'24-03-344 Ind. Autoconsumo'!AJ88</f>
        <v>3.8260621148430804E-2</v>
      </c>
    </row>
    <row r="24" spans="1:25" ht="24.75" customHeight="1">
      <c r="A24" s="80" t="s">
        <v>76</v>
      </c>
      <c r="B24" s="55">
        <f>+'24-03-344 Ind. Autoconsumo'!J92</f>
        <v>1051892000</v>
      </c>
      <c r="C24" s="55">
        <f>+'24-03-344 Ind. Autoconsumo'!K92</f>
        <v>800000000</v>
      </c>
      <c r="D24" s="55">
        <f>+'24-03-344 Ind. Autoconsumo'!M92</f>
        <v>0</v>
      </c>
      <c r="E24" s="55">
        <f>+'24-03-344 Ind. Autoconsumo'!N92</f>
        <v>0</v>
      </c>
      <c r="F24" s="55">
        <f>+'24-03-344 Ind. Autoconsumo'!O92</f>
        <v>0</v>
      </c>
      <c r="G24" s="55">
        <f>+'24-03-344 Ind. Autoconsumo'!R92</f>
        <v>400000000</v>
      </c>
      <c r="H24" s="55">
        <f>+'24-03-344 Ind. Autoconsumo'!S92</f>
        <v>0</v>
      </c>
      <c r="I24" s="55">
        <f>+'24-03-344 Ind. Autoconsumo'!T92</f>
        <v>0</v>
      </c>
      <c r="J24" s="55">
        <f>+'24-03-344 Ind. Autoconsumo'!U92</f>
        <v>400000000</v>
      </c>
      <c r="K24" s="55">
        <f>+'24-03-344 Ind. Autoconsumo'!V92</f>
        <v>0</v>
      </c>
      <c r="L24" s="55">
        <f>+'24-03-344 Ind. Autoconsumo'!W92</f>
        <v>0</v>
      </c>
      <c r="M24" s="55">
        <f>+'24-03-344 Ind. Autoconsumo'!X92</f>
        <v>0</v>
      </c>
      <c r="N24" s="55">
        <f>+'24-03-344 Ind. Autoconsumo'!Y92</f>
        <v>0</v>
      </c>
      <c r="O24" s="55">
        <f>+'24-03-344 Ind. Autoconsumo'!Z92</f>
        <v>0</v>
      </c>
      <c r="P24" s="55">
        <f>+'24-03-344 Ind. Autoconsumo'!AA92</f>
        <v>0</v>
      </c>
      <c r="Q24" s="55">
        <f>+'24-03-344 Ind. Autoconsumo'!AB92</f>
        <v>400000000</v>
      </c>
      <c r="R24" s="55">
        <f>+'24-03-344 Ind. Autoconsumo'!AC92</f>
        <v>400000000</v>
      </c>
      <c r="S24" s="55">
        <f>+'24-03-344 Ind. Autoconsumo'!AD92</f>
        <v>0</v>
      </c>
      <c r="T24" s="55">
        <f>+'24-03-344 Ind. Autoconsumo'!AE92</f>
        <v>0</v>
      </c>
      <c r="U24" s="55">
        <f>+'24-03-344 Ind. Autoconsumo'!AF92</f>
        <v>0</v>
      </c>
      <c r="V24" s="55">
        <f>+'24-03-344 Ind. Autoconsumo'!AG92</f>
        <v>0</v>
      </c>
      <c r="W24" s="55">
        <f>+'24-03-344 Ind. Autoconsumo'!AH92</f>
        <v>800000000</v>
      </c>
      <c r="X24" s="78">
        <f>+'24-03-344 Ind. Autoconsumo'!AI92</f>
        <v>0.76053435143531845</v>
      </c>
      <c r="Y24" s="78">
        <f>+'24-03-344 Ind. Autoconsumo'!AJ92</f>
        <v>0.81622658449985719</v>
      </c>
    </row>
    <row r="25" spans="1:25" ht="25.5">
      <c r="A25" s="200" t="str">
        <f>"TOTAL ASIG."&amp;" "&amp;$A$5</f>
        <v>TOTAL ASIG. 24-03-344 "Programa de Apoyo a Familias para el Autoconsumo"</v>
      </c>
      <c r="B25" s="66">
        <f>SUM(B8:B24)</f>
        <v>2991286000</v>
      </c>
      <c r="C25" s="66">
        <f t="shared" ref="C25:V25" si="0">SUM(C8:C24)</f>
        <v>1127944000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400000000</v>
      </c>
      <c r="H25" s="66">
        <f t="shared" si="0"/>
        <v>0</v>
      </c>
      <c r="I25" s="66">
        <f t="shared" si="0"/>
        <v>0</v>
      </c>
      <c r="J25" s="66">
        <f t="shared" si="0"/>
        <v>400000000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580120000</v>
      </c>
      <c r="R25" s="66">
        <f t="shared" si="0"/>
        <v>580120000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980120000</v>
      </c>
      <c r="X25" s="81">
        <f>+'24-03-344 Ind. Autoconsumo'!AI93</f>
        <v>0.32765840511405464</v>
      </c>
      <c r="Y25" s="81">
        <f>'24-03-344 Ind. Autoconsumo'!AJ93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DB89"/>
  <sheetViews>
    <sheetView topLeftCell="KS189" zoomScale="120" zoomScaleNormal="120" workbookViewId="0" xr3:uid="{2C1BA805-FFAE-53D9-94C0-3D95D45B0C9C}">
      <selection activeCell="K79" sqref="K79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447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 ht="12.75" customHeigh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15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15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>
      <c r="A8" s="245" t="s">
        <v>46</v>
      </c>
      <c r="B8" s="227"/>
      <c r="C8" s="258"/>
      <c r="D8" s="227"/>
      <c r="E8" s="228"/>
      <c r="F8" s="4"/>
      <c r="G8" s="5"/>
      <c r="H8" s="6"/>
      <c r="I8" s="6"/>
      <c r="J8" s="275">
        <v>4408287</v>
      </c>
      <c r="K8" s="55"/>
      <c r="L8" s="9"/>
      <c r="M8" s="10"/>
      <c r="N8" s="10"/>
      <c r="O8" s="10"/>
      <c r="P8" s="5"/>
      <c r="Q8" s="11"/>
      <c r="R8" s="8"/>
      <c r="S8" s="55"/>
      <c r="T8" s="55"/>
      <c r="U8" s="20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0"/>
      <c r="AI8" s="12"/>
      <c r="AJ8" s="12"/>
    </row>
    <row r="9" spans="1:106" ht="12.75" customHeight="1" outlineLevel="1">
      <c r="A9" s="13">
        <v>1</v>
      </c>
      <c r="B9" s="13"/>
      <c r="C9" s="56"/>
      <c r="D9" s="118"/>
      <c r="E9" s="17"/>
      <c r="F9" s="95" t="s">
        <v>448</v>
      </c>
      <c r="G9" s="93" t="s">
        <v>449</v>
      </c>
      <c r="H9" s="16"/>
      <c r="I9" s="16"/>
      <c r="J9" s="276"/>
      <c r="K9" s="83">
        <v>3581474</v>
      </c>
      <c r="L9" s="17" t="s">
        <v>110</v>
      </c>
      <c r="M9" s="19"/>
      <c r="N9" s="19"/>
      <c r="O9" s="19"/>
      <c r="P9" s="17"/>
      <c r="Q9" s="17"/>
      <c r="R9" s="19">
        <v>517700</v>
      </c>
      <c r="S9" s="19">
        <v>129000</v>
      </c>
      <c r="T9" s="19">
        <v>165246</v>
      </c>
      <c r="U9" s="20">
        <f>SUM(R9:T9)</f>
        <v>811946</v>
      </c>
      <c r="V9" s="19">
        <v>408650</v>
      </c>
      <c r="W9" s="19">
        <v>129000</v>
      </c>
      <c r="X9" s="19">
        <v>526811</v>
      </c>
      <c r="Y9" s="20">
        <f>SUM(V9:X9)</f>
        <v>1064461</v>
      </c>
      <c r="Z9" s="19">
        <v>129000</v>
      </c>
      <c r="AA9" s="19">
        <v>497900</v>
      </c>
      <c r="AB9" s="19">
        <v>129000</v>
      </c>
      <c r="AC9" s="20">
        <f>SUM(Z9:AB9)</f>
        <v>755900</v>
      </c>
      <c r="AD9" s="19"/>
      <c r="AE9" s="19"/>
      <c r="AF9" s="19"/>
      <c r="AG9" s="20">
        <f>SUM(AD9:AF9)</f>
        <v>0</v>
      </c>
      <c r="AH9" s="20">
        <f>SUM(U9,Y9,AC9,AG9)</f>
        <v>2632307</v>
      </c>
      <c r="AI9" s="21">
        <f>IF(ISERROR(AH9/J8),0,AH9/J8)</f>
        <v>0.59712695657065884</v>
      </c>
      <c r="AJ9" s="22">
        <f>IF(ISERROR(AH9/$AH$70),"-",AH9/$AH$70)</f>
        <v>4.0889490552927198E-3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s="31" customFormat="1" ht="12.75" customHeight="1">
      <c r="A10" s="238" t="s">
        <v>47</v>
      </c>
      <c r="B10" s="244"/>
      <c r="C10" s="244"/>
      <c r="D10" s="239"/>
      <c r="E10" s="239"/>
      <c r="F10" s="239"/>
      <c r="G10" s="239"/>
      <c r="H10" s="239"/>
      <c r="I10" s="240"/>
      <c r="J10" s="27">
        <f>SUM(J8:J9)</f>
        <v>4408287</v>
      </c>
      <c r="K10" s="27">
        <f>SUM(K8:K9)</f>
        <v>3581474</v>
      </c>
      <c r="L10" s="199"/>
      <c r="M10" s="27">
        <f>SUM(M9:M9)</f>
        <v>0</v>
      </c>
      <c r="N10" s="27">
        <f>SUM(N9:N9)</f>
        <v>0</v>
      </c>
      <c r="O10" s="27">
        <f>SUM(O9:O9)</f>
        <v>0</v>
      </c>
      <c r="P10" s="28"/>
      <c r="Q10" s="29"/>
      <c r="R10" s="27">
        <f>SUM(R8:R9)</f>
        <v>517700</v>
      </c>
      <c r="S10" s="27">
        <f>SUM(S8:S9)</f>
        <v>129000</v>
      </c>
      <c r="T10" s="27">
        <f>SUM(T8:T9)</f>
        <v>165246</v>
      </c>
      <c r="U10" s="27">
        <f>SUM(U8:U9)</f>
        <v>811946</v>
      </c>
      <c r="V10" s="27">
        <f>SUM(V9:V9)</f>
        <v>408650</v>
      </c>
      <c r="W10" s="27">
        <f>SUM(W9:W9)</f>
        <v>129000</v>
      </c>
      <c r="X10" s="27">
        <f>SUM(X9:X9)</f>
        <v>526811</v>
      </c>
      <c r="Y10" s="27">
        <f>SUM(Y8:Y9)</f>
        <v>1064461</v>
      </c>
      <c r="Z10" s="27">
        <f t="shared" ref="Z10:AG10" si="0">SUM(Z9:Z9)</f>
        <v>129000</v>
      </c>
      <c r="AA10" s="27">
        <f t="shared" si="0"/>
        <v>497900</v>
      </c>
      <c r="AB10" s="27">
        <f t="shared" si="0"/>
        <v>129000</v>
      </c>
      <c r="AC10" s="27">
        <f t="shared" si="0"/>
        <v>755900</v>
      </c>
      <c r="AD10" s="27">
        <f t="shared" si="0"/>
        <v>0</v>
      </c>
      <c r="AE10" s="27">
        <f t="shared" si="0"/>
        <v>0</v>
      </c>
      <c r="AF10" s="27">
        <f t="shared" si="0"/>
        <v>0</v>
      </c>
      <c r="AG10" s="27">
        <f t="shared" si="0"/>
        <v>0</v>
      </c>
      <c r="AH10" s="27">
        <f>SUM(AH8:AH9)</f>
        <v>2632307</v>
      </c>
      <c r="AI10" s="30">
        <f>IF(ISERROR(AH10/J10),0,AH10/J10)</f>
        <v>0.59712695657065884</v>
      </c>
      <c r="AJ10" s="30">
        <f>IF(ISERROR(AH10/$AH$70),0,AH10/$AH$70)</f>
        <v>4.0889490552927198E-3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>
      <c r="A11" s="254" t="s">
        <v>48</v>
      </c>
      <c r="B11" s="255"/>
      <c r="C11" s="255"/>
      <c r="D11" s="236"/>
      <c r="E11" s="237"/>
      <c r="F11" s="94"/>
      <c r="G11" s="93"/>
      <c r="H11" s="6"/>
      <c r="I11" s="6"/>
      <c r="J11" s="209">
        <v>17988620</v>
      </c>
      <c r="K11" s="55"/>
      <c r="L11" s="9"/>
      <c r="M11" s="10"/>
      <c r="N11" s="10"/>
      <c r="O11" s="10"/>
      <c r="P11" s="5"/>
      <c r="Q11" s="11"/>
      <c r="R11" s="55"/>
      <c r="S11" s="55"/>
      <c r="T11" s="55"/>
      <c r="U11" s="20"/>
      <c r="V11" s="55"/>
      <c r="W11" s="55"/>
      <c r="X11" s="55"/>
      <c r="Y11" s="8"/>
      <c r="Z11" s="8"/>
      <c r="AA11" s="8"/>
      <c r="AB11" s="8"/>
      <c r="AC11" s="8"/>
      <c r="AD11" s="8"/>
      <c r="AE11" s="8"/>
      <c r="AF11" s="8"/>
      <c r="AG11" s="8"/>
      <c r="AH11" s="20"/>
      <c r="AI11" s="12"/>
      <c r="AJ11" s="12"/>
    </row>
    <row r="12" spans="1:106" ht="12.75" customHeight="1" outlineLevel="1">
      <c r="A12" s="14">
        <v>1</v>
      </c>
      <c r="B12" s="14"/>
      <c r="C12" s="56"/>
      <c r="D12" s="118"/>
      <c r="E12" s="17"/>
      <c r="F12" s="95" t="s">
        <v>448</v>
      </c>
      <c r="G12" s="93" t="s">
        <v>449</v>
      </c>
      <c r="H12" s="16"/>
      <c r="I12" s="16"/>
      <c r="J12" s="210"/>
      <c r="K12" s="55">
        <f>1326446+633877</f>
        <v>1960323</v>
      </c>
      <c r="L12" s="17" t="s">
        <v>111</v>
      </c>
      <c r="M12" s="10"/>
      <c r="N12" s="10"/>
      <c r="O12" s="10"/>
      <c r="P12" s="5"/>
      <c r="Q12" s="11"/>
      <c r="R12" s="55">
        <f>129123+140861</f>
        <v>269984</v>
      </c>
      <c r="S12" s="55">
        <v>70431</v>
      </c>
      <c r="T12" s="55">
        <f>293461+152600</f>
        <v>446061</v>
      </c>
      <c r="U12" s="20">
        <f>SUM(R12:T12)</f>
        <v>786476</v>
      </c>
      <c r="V12" s="55">
        <v>305200</v>
      </c>
      <c r="W12" s="55">
        <v>117385</v>
      </c>
      <c r="X12" s="55">
        <v>105646</v>
      </c>
      <c r="Y12" s="20">
        <f>SUM(V12:X12)</f>
        <v>528231</v>
      </c>
      <c r="Z12" s="19">
        <f>152600+105646</f>
        <v>258246</v>
      </c>
      <c r="AA12" s="19">
        <v>164339</v>
      </c>
      <c r="AB12" s="19">
        <f>176077+46954</f>
        <v>223031</v>
      </c>
      <c r="AC12" s="20">
        <f>SUM(Z12:AB12)</f>
        <v>645616</v>
      </c>
      <c r="AD12" s="19"/>
      <c r="AE12" s="19"/>
      <c r="AF12" s="19"/>
      <c r="AG12" s="20">
        <f>SUM(AD12:AF12)</f>
        <v>0</v>
      </c>
      <c r="AH12" s="20">
        <f>SUM(U12,Y12,AC12,AG12)</f>
        <v>1960323</v>
      </c>
      <c r="AI12" s="21">
        <f>IF(ISERROR(AH12/J11),0,AH12/J11)</f>
        <v>0.10897573021165603</v>
      </c>
      <c r="AJ12" s="22">
        <f>IF(ISERROR(AH12/$AH$70),"-",AH12/$AH$70)</f>
        <v>3.0451086742232535E-3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>
      <c r="A13" s="14">
        <v>2</v>
      </c>
      <c r="B13" s="14"/>
      <c r="C13" s="56"/>
      <c r="D13" s="119"/>
      <c r="E13" s="25"/>
      <c r="F13" s="25"/>
      <c r="G13" s="25"/>
      <c r="H13" s="24"/>
      <c r="I13" s="24"/>
      <c r="J13" s="211"/>
      <c r="K13" s="18">
        <f>3186314+19600</f>
        <v>3205914</v>
      </c>
      <c r="L13" s="17" t="s">
        <v>110</v>
      </c>
      <c r="M13" s="19"/>
      <c r="N13" s="19"/>
      <c r="O13" s="19"/>
      <c r="P13" s="17"/>
      <c r="Q13" s="17"/>
      <c r="R13" s="19">
        <v>4600</v>
      </c>
      <c r="S13" s="19">
        <v>207717</v>
      </c>
      <c r="T13" s="19">
        <v>1004600</v>
      </c>
      <c r="U13" s="20">
        <f>SUM(R13:T13)</f>
        <v>1216917</v>
      </c>
      <c r="V13" s="19">
        <v>142363</v>
      </c>
      <c r="W13" s="19"/>
      <c r="X13" s="19"/>
      <c r="Y13" s="20">
        <f>SUM(V13:X13)</f>
        <v>142363</v>
      </c>
      <c r="Z13" s="19"/>
      <c r="AA13" s="19"/>
      <c r="AB13" s="19">
        <f>279648+19600</f>
        <v>299248</v>
      </c>
      <c r="AC13" s="20">
        <f>SUM(Z13:AB13)</f>
        <v>299248</v>
      </c>
      <c r="AD13" s="19"/>
      <c r="AE13" s="19"/>
      <c r="AF13" s="19"/>
      <c r="AG13" s="20">
        <f>SUM(AD13:AF13)</f>
        <v>0</v>
      </c>
      <c r="AH13" s="20">
        <f>SUM(U13,Y13,AC13,AG13)</f>
        <v>1658528</v>
      </c>
      <c r="AI13" s="21">
        <f>IF(ISERROR(AH13/J11),0,AH13/J11)</f>
        <v>9.2198734533277149E-2</v>
      </c>
      <c r="AJ13" s="22">
        <f>IF(ISERROR(AH13/$AH$70),"-",AH13/$AH$70)</f>
        <v>2.5763091078572992E-3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1" customFormat="1" ht="12.75" customHeight="1">
      <c r="A14" s="253" t="s">
        <v>49</v>
      </c>
      <c r="B14" s="244"/>
      <c r="C14" s="244"/>
      <c r="D14" s="239"/>
      <c r="E14" s="239"/>
      <c r="F14" s="239"/>
      <c r="G14" s="239"/>
      <c r="H14" s="239"/>
      <c r="I14" s="240"/>
      <c r="J14" s="27">
        <f>J11</f>
        <v>17988620</v>
      </c>
      <c r="K14" s="27">
        <f>SUM(K11:K13)</f>
        <v>5166237</v>
      </c>
      <c r="L14" s="199"/>
      <c r="M14" s="27">
        <f>SUM(M12:M13)</f>
        <v>0</v>
      </c>
      <c r="N14" s="27">
        <f>SUM(N12:N13)</f>
        <v>0</v>
      </c>
      <c r="O14" s="27">
        <f>SUM(O12:O13)</f>
        <v>0</v>
      </c>
      <c r="P14" s="28"/>
      <c r="Q14" s="29"/>
      <c r="R14" s="27">
        <f>SUM(R11:R13)</f>
        <v>274584</v>
      </c>
      <c r="S14" s="27">
        <f>SUM(S11:S13)</f>
        <v>278148</v>
      </c>
      <c r="T14" s="27">
        <f>SUM(T11:T13)</f>
        <v>1450661</v>
      </c>
      <c r="U14" s="27">
        <f>SUM(U11:X13)</f>
        <v>2673987</v>
      </c>
      <c r="V14" s="27">
        <f>SUM(V11:V13)</f>
        <v>447563</v>
      </c>
      <c r="W14" s="27">
        <f>SUM(W11:W13)</f>
        <v>117385</v>
      </c>
      <c r="X14" s="27">
        <f>SUM(X11:X13)</f>
        <v>105646</v>
      </c>
      <c r="Y14" s="27">
        <f>SUM(Y11:Y13)</f>
        <v>670594</v>
      </c>
      <c r="Z14" s="27">
        <f t="shared" ref="Z14:AG14" si="1">SUM(Z12:Z13)</f>
        <v>258246</v>
      </c>
      <c r="AA14" s="27">
        <f t="shared" si="1"/>
        <v>164339</v>
      </c>
      <c r="AB14" s="27">
        <f t="shared" si="1"/>
        <v>522279</v>
      </c>
      <c r="AC14" s="27">
        <f t="shared" si="1"/>
        <v>944864</v>
      </c>
      <c r="AD14" s="27">
        <f t="shared" si="1"/>
        <v>0</v>
      </c>
      <c r="AE14" s="27">
        <f t="shared" si="1"/>
        <v>0</v>
      </c>
      <c r="AF14" s="27">
        <f t="shared" si="1"/>
        <v>0</v>
      </c>
      <c r="AG14" s="27">
        <f t="shared" si="1"/>
        <v>0</v>
      </c>
      <c r="AH14" s="27">
        <f>SUM(AH11:AH13)</f>
        <v>3618851</v>
      </c>
      <c r="AI14" s="30">
        <f>IF(ISERROR(AH14/J14),0,AH14/J14)</f>
        <v>0.2011744647449332</v>
      </c>
      <c r="AJ14" s="30">
        <f>IF(ISERROR(AH14/$AH$70),0,AH14/$AH$70)</f>
        <v>5.6214177820805532E-3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>
      <c r="A15" s="235" t="s">
        <v>50</v>
      </c>
      <c r="B15" s="236"/>
      <c r="C15" s="236"/>
      <c r="D15" s="236"/>
      <c r="E15" s="237"/>
      <c r="F15" s="94"/>
      <c r="G15" s="93"/>
      <c r="H15" s="6"/>
      <c r="I15" s="6"/>
      <c r="J15" s="274">
        <v>39336954</v>
      </c>
      <c r="K15" s="96"/>
      <c r="L15" s="9"/>
      <c r="M15" s="10"/>
      <c r="N15" s="10"/>
      <c r="O15" s="10"/>
      <c r="P15" s="5"/>
      <c r="Q15" s="11"/>
      <c r="R15" s="55"/>
      <c r="S15" s="55"/>
      <c r="T15" s="8"/>
      <c r="U15" s="20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0"/>
      <c r="AI15" s="12"/>
      <c r="AJ15" s="12"/>
    </row>
    <row r="16" spans="1:106" ht="12.75" customHeight="1" outlineLevel="1">
      <c r="A16" s="13">
        <v>1</v>
      </c>
      <c r="B16" s="14"/>
      <c r="C16" s="15"/>
      <c r="D16" s="16"/>
      <c r="E16" s="17"/>
      <c r="F16" s="95" t="s">
        <v>448</v>
      </c>
      <c r="G16" s="93" t="s">
        <v>449</v>
      </c>
      <c r="H16" s="16"/>
      <c r="I16" s="16"/>
      <c r="J16" s="274"/>
      <c r="K16" s="18">
        <v>26942989</v>
      </c>
      <c r="L16" s="17" t="s">
        <v>110</v>
      </c>
      <c r="M16" s="19"/>
      <c r="N16" s="19"/>
      <c r="O16" s="19"/>
      <c r="P16" s="17"/>
      <c r="Q16" s="17"/>
      <c r="R16" s="19">
        <v>372574</v>
      </c>
      <c r="S16" s="19">
        <v>374056</v>
      </c>
      <c r="T16" s="19">
        <v>4236642</v>
      </c>
      <c r="U16" s="20">
        <f>SUM(R16:T16)</f>
        <v>4983272</v>
      </c>
      <c r="V16" s="19">
        <v>2397792</v>
      </c>
      <c r="W16" s="19">
        <v>1923366</v>
      </c>
      <c r="X16" s="19">
        <v>4538264</v>
      </c>
      <c r="Y16" s="20">
        <f>SUM(V16:X16)</f>
        <v>8859422</v>
      </c>
      <c r="Z16" s="19">
        <v>2243308</v>
      </c>
      <c r="AA16" s="19">
        <v>1149278</v>
      </c>
      <c r="AB16" s="19">
        <v>2607611</v>
      </c>
      <c r="AC16" s="20">
        <f>SUM(Z16:AB16)</f>
        <v>6000197</v>
      </c>
      <c r="AD16" s="19"/>
      <c r="AE16" s="19"/>
      <c r="AF16" s="19"/>
      <c r="AG16" s="20">
        <f>SUM(AD16:AF16)</f>
        <v>0</v>
      </c>
      <c r="AH16" s="20">
        <f>SUM(U16,Y16,AC16,AG16)</f>
        <v>19842891</v>
      </c>
      <c r="AI16" s="21">
        <f>IF(ISERROR(AH16/J15),0,AH16/J15)</f>
        <v>0.50443384609799735</v>
      </c>
      <c r="AJ16" s="22">
        <f>IF(ISERROR(AH16/$AH$70),"-",AH16/$AH$70)</f>
        <v>3.0823369162003678E-2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1" customFormat="1" ht="12.75" customHeight="1">
      <c r="A17" s="238" t="s">
        <v>51</v>
      </c>
      <c r="B17" s="244"/>
      <c r="C17" s="239"/>
      <c r="D17" s="239"/>
      <c r="E17" s="239"/>
      <c r="F17" s="239"/>
      <c r="G17" s="239"/>
      <c r="H17" s="239"/>
      <c r="I17" s="240"/>
      <c r="J17" s="27">
        <f>SUM(J15:J16)</f>
        <v>39336954</v>
      </c>
      <c r="K17" s="27">
        <f>SUM(K15:K16)</f>
        <v>26942989</v>
      </c>
      <c r="L17" s="199"/>
      <c r="M17" s="27">
        <f>SUM(M16:M16)</f>
        <v>0</v>
      </c>
      <c r="N17" s="27">
        <f>SUM(N16:N16)</f>
        <v>0</v>
      </c>
      <c r="O17" s="27">
        <f>SUM(O16:O16)</f>
        <v>0</v>
      </c>
      <c r="P17" s="28"/>
      <c r="Q17" s="29"/>
      <c r="R17" s="27">
        <f>SUM(R15:R16)</f>
        <v>372574</v>
      </c>
      <c r="S17" s="27">
        <f>SUM(S15:S16)</f>
        <v>374056</v>
      </c>
      <c r="T17" s="27">
        <f>SUM(T15:T16)</f>
        <v>4236642</v>
      </c>
      <c r="U17" s="27">
        <f>SUM(U15:U16)</f>
        <v>4983272</v>
      </c>
      <c r="V17" s="27">
        <f t="shared" ref="V17:AG17" si="2">SUM(V16:V16)</f>
        <v>2397792</v>
      </c>
      <c r="W17" s="27">
        <f t="shared" si="2"/>
        <v>1923366</v>
      </c>
      <c r="X17" s="27">
        <f t="shared" si="2"/>
        <v>4538264</v>
      </c>
      <c r="Y17" s="27">
        <f t="shared" si="2"/>
        <v>8859422</v>
      </c>
      <c r="Z17" s="27">
        <f t="shared" si="2"/>
        <v>2243308</v>
      </c>
      <c r="AA17" s="27">
        <f t="shared" si="2"/>
        <v>1149278</v>
      </c>
      <c r="AB17" s="27">
        <f t="shared" si="2"/>
        <v>2607611</v>
      </c>
      <c r="AC17" s="27">
        <f t="shared" si="2"/>
        <v>6000197</v>
      </c>
      <c r="AD17" s="27">
        <f t="shared" si="2"/>
        <v>0</v>
      </c>
      <c r="AE17" s="27">
        <f t="shared" si="2"/>
        <v>0</v>
      </c>
      <c r="AF17" s="27">
        <f t="shared" si="2"/>
        <v>0</v>
      </c>
      <c r="AG17" s="27">
        <f t="shared" si="2"/>
        <v>0</v>
      </c>
      <c r="AH17" s="27">
        <f>SUM(AH15:AH16)</f>
        <v>19842891</v>
      </c>
      <c r="AI17" s="30">
        <f>IF(ISERROR(AH17/J17),0,AH17/J17)</f>
        <v>0.50443384609799735</v>
      </c>
      <c r="AJ17" s="30">
        <f>IF(ISERROR(AH17/$AH$70),0,AH17/$AH$70)</f>
        <v>3.0823369162003678E-2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>
      <c r="A18" s="235" t="s">
        <v>52</v>
      </c>
      <c r="B18" s="236"/>
      <c r="C18" s="236"/>
      <c r="D18" s="236"/>
      <c r="E18" s="237"/>
      <c r="F18" s="4"/>
      <c r="G18" s="5"/>
      <c r="H18" s="6"/>
      <c r="I18" s="6"/>
      <c r="J18" s="209">
        <v>18941666</v>
      </c>
      <c r="K18" s="55"/>
      <c r="L18" s="17"/>
      <c r="M18" s="10"/>
      <c r="N18" s="10"/>
      <c r="O18" s="10"/>
      <c r="P18" s="5"/>
      <c r="Q18" s="11"/>
      <c r="R18" s="55"/>
      <c r="S18" s="55"/>
      <c r="T18" s="55"/>
      <c r="U18" s="20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0"/>
      <c r="AI18" s="12"/>
      <c r="AJ18" s="12"/>
    </row>
    <row r="19" spans="1:106" ht="12.75" customHeight="1" outlineLevel="1">
      <c r="A19" s="13">
        <v>1</v>
      </c>
      <c r="B19" s="14"/>
      <c r="C19" s="15"/>
      <c r="D19" s="16"/>
      <c r="E19" s="17"/>
      <c r="F19" s="95" t="s">
        <v>448</v>
      </c>
      <c r="G19" s="93" t="s">
        <v>449</v>
      </c>
      <c r="H19" s="16"/>
      <c r="I19" s="16"/>
      <c r="J19" s="210"/>
      <c r="K19" s="55">
        <v>622140</v>
      </c>
      <c r="L19" s="17" t="s">
        <v>111</v>
      </c>
      <c r="M19" s="10"/>
      <c r="N19" s="10"/>
      <c r="O19" s="10"/>
      <c r="P19" s="5"/>
      <c r="Q19" s="11"/>
      <c r="R19" s="55">
        <v>223031</v>
      </c>
      <c r="S19" s="55">
        <v>46954</v>
      </c>
      <c r="T19" s="55">
        <v>23477</v>
      </c>
      <c r="U19" s="20">
        <f t="shared" ref="U19" si="3">SUM(R19:T19)</f>
        <v>293462</v>
      </c>
      <c r="V19" s="19"/>
      <c r="W19" s="19"/>
      <c r="X19" s="19"/>
      <c r="Y19" s="20">
        <f>SUM(V19:X19)</f>
        <v>0</v>
      </c>
      <c r="Z19" s="19">
        <v>983040</v>
      </c>
      <c r="AA19" s="19">
        <v>187816</v>
      </c>
      <c r="AB19" s="19">
        <v>93908</v>
      </c>
      <c r="AC19" s="20">
        <f>SUM(Z19:AB19)</f>
        <v>1264764</v>
      </c>
      <c r="AD19" s="19"/>
      <c r="AE19" s="19"/>
      <c r="AF19" s="19"/>
      <c r="AG19" s="20">
        <f>SUM(AD19:AF19)</f>
        <v>0</v>
      </c>
      <c r="AH19" s="20">
        <f>SUM(U19,Y19,AC19,AG19)</f>
        <v>1558226</v>
      </c>
      <c r="AI19" s="21">
        <f>IF(ISERROR(AH19/J18),0,AH19/J18)</f>
        <v>8.2264463960033923E-2</v>
      </c>
      <c r="AJ19" s="22">
        <f>IF(ISERROR(AH19/$AH$70),"-",AH19/$AH$70)</f>
        <v>2.4205029013076944E-3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>
      <c r="A20" s="13">
        <v>2</v>
      </c>
      <c r="B20" s="14"/>
      <c r="C20" s="23"/>
      <c r="D20" s="24"/>
      <c r="E20" s="25"/>
      <c r="F20" s="25"/>
      <c r="G20" s="25"/>
      <c r="H20" s="24"/>
      <c r="I20" s="24"/>
      <c r="J20" s="211"/>
      <c r="K20" s="18">
        <v>13971689</v>
      </c>
      <c r="L20" s="17" t="s">
        <v>110</v>
      </c>
      <c r="M20" s="19"/>
      <c r="N20" s="19"/>
      <c r="O20" s="19"/>
      <c r="P20" s="17"/>
      <c r="Q20" s="17"/>
      <c r="R20" s="19">
        <v>398005</v>
      </c>
      <c r="S20" s="19">
        <v>1480670</v>
      </c>
      <c r="T20" s="19">
        <v>1542086</v>
      </c>
      <c r="U20" s="20">
        <f>SUM(R20:T20)</f>
        <v>3420761</v>
      </c>
      <c r="V20" s="19">
        <v>1355848</v>
      </c>
      <c r="W20" s="19">
        <v>1321409</v>
      </c>
      <c r="X20" s="19">
        <v>281668</v>
      </c>
      <c r="Y20" s="20">
        <f>SUM(V20:X20)</f>
        <v>2958925</v>
      </c>
      <c r="Z20" s="19"/>
      <c r="AA20" s="19">
        <v>610868</v>
      </c>
      <c r="AB20" s="19">
        <v>2392120</v>
      </c>
      <c r="AC20" s="20">
        <f>SUM(Z20:AB20)</f>
        <v>3002988</v>
      </c>
      <c r="AD20" s="19"/>
      <c r="AE20" s="19"/>
      <c r="AF20" s="19"/>
      <c r="AG20" s="20">
        <f>SUM(AD20:AF20)</f>
        <v>0</v>
      </c>
      <c r="AH20" s="20">
        <f>SUM(U20,Y20,AC20,AG20)</f>
        <v>9382674</v>
      </c>
      <c r="AI20" s="21">
        <f>IF(ISERROR(AH20/J18),0,AH20/J18)</f>
        <v>0.4953457631445935</v>
      </c>
      <c r="AJ20" s="22">
        <f>IF(ISERROR(AH20/$AH$70),"-",AH20/$AH$70)</f>
        <v>1.457477261900666E-2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31" customFormat="1" ht="12.75" customHeight="1">
      <c r="A21" s="238" t="s">
        <v>53</v>
      </c>
      <c r="B21" s="244"/>
      <c r="C21" s="239"/>
      <c r="D21" s="239"/>
      <c r="E21" s="239"/>
      <c r="F21" s="239"/>
      <c r="G21" s="239"/>
      <c r="H21" s="239"/>
      <c r="I21" s="240"/>
      <c r="J21" s="27">
        <f>J18</f>
        <v>18941666</v>
      </c>
      <c r="K21" s="27">
        <f>SUM(K18:K20)</f>
        <v>14593829</v>
      </c>
      <c r="L21" s="199"/>
      <c r="M21" s="27">
        <f>SUM(M19:M20)</f>
        <v>0</v>
      </c>
      <c r="N21" s="27">
        <f>SUM(N19:N20)</f>
        <v>0</v>
      </c>
      <c r="O21" s="27">
        <f>SUM(O19:O20)</f>
        <v>0</v>
      </c>
      <c r="P21" s="28"/>
      <c r="Q21" s="29"/>
      <c r="R21" s="27">
        <f>SUM(R18:R20)</f>
        <v>621036</v>
      </c>
      <c r="S21" s="27">
        <f>SUM(S18:S20)</f>
        <v>1527624</v>
      </c>
      <c r="T21" s="27">
        <f>SUM(T18:T20)</f>
        <v>1565563</v>
      </c>
      <c r="U21" s="27">
        <f>SUM(U18:U20)</f>
        <v>3714223</v>
      </c>
      <c r="V21" s="27">
        <f t="shared" ref="V21:AG21" si="4">SUM(V19:V20)</f>
        <v>1355848</v>
      </c>
      <c r="W21" s="27">
        <f t="shared" si="4"/>
        <v>1321409</v>
      </c>
      <c r="X21" s="27">
        <f t="shared" si="4"/>
        <v>281668</v>
      </c>
      <c r="Y21" s="27">
        <f t="shared" si="4"/>
        <v>2958925</v>
      </c>
      <c r="Z21" s="27">
        <f t="shared" si="4"/>
        <v>983040</v>
      </c>
      <c r="AA21" s="27">
        <f t="shared" si="4"/>
        <v>798684</v>
      </c>
      <c r="AB21" s="27">
        <f t="shared" si="4"/>
        <v>2486028</v>
      </c>
      <c r="AC21" s="27">
        <f t="shared" si="4"/>
        <v>4267752</v>
      </c>
      <c r="AD21" s="27">
        <f t="shared" si="4"/>
        <v>0</v>
      </c>
      <c r="AE21" s="27">
        <f t="shared" si="4"/>
        <v>0</v>
      </c>
      <c r="AF21" s="27">
        <f t="shared" si="4"/>
        <v>0</v>
      </c>
      <c r="AG21" s="27">
        <f t="shared" si="4"/>
        <v>0</v>
      </c>
      <c r="AH21" s="27">
        <f>SUM(AH18:AH20)</f>
        <v>10940900</v>
      </c>
      <c r="AI21" s="30">
        <f>IF(ISERROR(AH21/J21),0,AH21/J21)</f>
        <v>0.57761022710462739</v>
      </c>
      <c r="AJ21" s="30">
        <f>IF(ISERROR(AH21/$AH$70),0,AH21/$AH$70)</f>
        <v>1.6995275520314355E-2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>
      <c r="A22" s="235" t="s">
        <v>54</v>
      </c>
      <c r="B22" s="236"/>
      <c r="C22" s="236"/>
      <c r="D22" s="236"/>
      <c r="E22" s="237"/>
      <c r="F22" s="4"/>
      <c r="G22" s="5"/>
      <c r="H22" s="6"/>
      <c r="I22" s="6"/>
      <c r="J22" s="209">
        <v>43800000</v>
      </c>
      <c r="K22" s="8"/>
      <c r="L22" s="9"/>
      <c r="M22" s="10"/>
      <c r="N22" s="10"/>
      <c r="O22" s="10"/>
      <c r="P22" s="5"/>
      <c r="Q22" s="11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12"/>
      <c r="AJ22" s="12"/>
    </row>
    <row r="23" spans="1:106" outlineLevel="1">
      <c r="A23" s="13">
        <v>1</v>
      </c>
      <c r="B23" s="14"/>
      <c r="C23" s="33"/>
      <c r="D23" s="34"/>
      <c r="E23" s="35"/>
      <c r="F23" s="95" t="s">
        <v>448</v>
      </c>
      <c r="G23" s="93" t="s">
        <v>449</v>
      </c>
      <c r="H23" s="37"/>
      <c r="I23" s="37"/>
      <c r="J23" s="210"/>
      <c r="K23" s="38">
        <v>28692975</v>
      </c>
      <c r="L23" s="17" t="s">
        <v>110</v>
      </c>
      <c r="M23" s="40"/>
      <c r="N23" s="41"/>
      <c r="O23" s="40"/>
      <c r="P23" s="42"/>
      <c r="Q23" s="42"/>
      <c r="R23" s="19">
        <v>2595689</v>
      </c>
      <c r="S23" s="19">
        <v>3134325</v>
      </c>
      <c r="T23" s="19">
        <v>2610003</v>
      </c>
      <c r="U23" s="20">
        <f>SUM(R23:T23)</f>
        <v>8340017</v>
      </c>
      <c r="V23" s="19">
        <v>2489697</v>
      </c>
      <c r="W23" s="19">
        <v>2835065</v>
      </c>
      <c r="X23" s="19">
        <v>3747579</v>
      </c>
      <c r="Y23" s="20">
        <f>SUM(V23:X23)</f>
        <v>9072341</v>
      </c>
      <c r="Z23" s="19">
        <v>2960046</v>
      </c>
      <c r="AA23" s="19">
        <v>4954739</v>
      </c>
      <c r="AB23" s="19">
        <v>2901732</v>
      </c>
      <c r="AC23" s="20">
        <f>SUM(Z23:AB23)</f>
        <v>10816517</v>
      </c>
      <c r="AD23" s="19"/>
      <c r="AE23" s="19">
        <v>0</v>
      </c>
      <c r="AF23" s="19">
        <v>0</v>
      </c>
      <c r="AG23" s="20">
        <f>SUM(AD23:AF23)</f>
        <v>0</v>
      </c>
      <c r="AH23" s="20">
        <f>SUM(U23,Y23,AC23,AG23)</f>
        <v>28228875</v>
      </c>
      <c r="AI23" s="21">
        <f>IF(ISERROR(AH23/J22),0,AH23/J22)</f>
        <v>0.64449486301369863</v>
      </c>
      <c r="AJ23" s="22">
        <f>IF(ISERROR(AH23/$AH$70),"-",AH23/$AH$70)</f>
        <v>4.384991255321901E-2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outlineLevel="1">
      <c r="A24" s="13">
        <v>2</v>
      </c>
      <c r="B24" s="14"/>
      <c r="C24" s="43"/>
      <c r="D24" s="44"/>
      <c r="E24" s="45"/>
      <c r="F24" s="36"/>
      <c r="G24" s="36"/>
      <c r="H24" s="46"/>
      <c r="I24" s="37"/>
      <c r="J24" s="211"/>
      <c r="K24" s="47"/>
      <c r="L24" s="39"/>
      <c r="M24" s="40"/>
      <c r="N24" s="41"/>
      <c r="O24" s="40"/>
      <c r="P24" s="42"/>
      <c r="Q24" s="42"/>
      <c r="R24" s="19"/>
      <c r="S24" s="19"/>
      <c r="T24" s="19"/>
      <c r="U24" s="20"/>
      <c r="V24" s="19"/>
      <c r="W24" s="19"/>
      <c r="X24" s="19"/>
      <c r="Y24" s="20"/>
      <c r="Z24" s="19"/>
      <c r="AA24" s="19"/>
      <c r="AB24" s="19"/>
      <c r="AC24" s="20"/>
      <c r="AD24" s="19"/>
      <c r="AE24" s="19">
        <v>0</v>
      </c>
      <c r="AF24" s="19">
        <v>0</v>
      </c>
      <c r="AG24" s="20"/>
      <c r="AH24" s="20"/>
      <c r="AI24" s="21"/>
      <c r="AJ24" s="2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31" customFormat="1" ht="12.75" customHeight="1">
      <c r="A25" s="238" t="s">
        <v>55</v>
      </c>
      <c r="B25" s="244"/>
      <c r="C25" s="239"/>
      <c r="D25" s="239"/>
      <c r="E25" s="239"/>
      <c r="F25" s="239"/>
      <c r="G25" s="239"/>
      <c r="H25" s="239"/>
      <c r="I25" s="240"/>
      <c r="J25" s="27">
        <f>J22</f>
        <v>43800000</v>
      </c>
      <c r="K25" s="27">
        <f>SUM(K22:K24)</f>
        <v>28692975</v>
      </c>
      <c r="L25" s="199"/>
      <c r="M25" s="27">
        <f>SUM(M23:M24)</f>
        <v>0</v>
      </c>
      <c r="N25" s="27">
        <f>SUM(N23:N24)</f>
        <v>0</v>
      </c>
      <c r="O25" s="27">
        <f>SUM(O23:O24)</f>
        <v>0</v>
      </c>
      <c r="P25" s="28"/>
      <c r="Q25" s="29"/>
      <c r="R25" s="27">
        <f t="shared" ref="R25:AH25" si="5">SUM(R23:R24)</f>
        <v>2595689</v>
      </c>
      <c r="S25" s="27">
        <f t="shared" si="5"/>
        <v>3134325</v>
      </c>
      <c r="T25" s="27">
        <f t="shared" si="5"/>
        <v>2610003</v>
      </c>
      <c r="U25" s="27">
        <f t="shared" si="5"/>
        <v>8340017</v>
      </c>
      <c r="V25" s="27">
        <f t="shared" si="5"/>
        <v>2489697</v>
      </c>
      <c r="W25" s="27">
        <f t="shared" si="5"/>
        <v>2835065</v>
      </c>
      <c r="X25" s="27">
        <f t="shared" si="5"/>
        <v>3747579</v>
      </c>
      <c r="Y25" s="27">
        <f t="shared" si="5"/>
        <v>9072341</v>
      </c>
      <c r="Z25" s="27">
        <f t="shared" si="5"/>
        <v>2960046</v>
      </c>
      <c r="AA25" s="27">
        <f t="shared" si="5"/>
        <v>4954739</v>
      </c>
      <c r="AB25" s="27">
        <f t="shared" si="5"/>
        <v>2901732</v>
      </c>
      <c r="AC25" s="27">
        <f t="shared" si="5"/>
        <v>10816517</v>
      </c>
      <c r="AD25" s="27">
        <f t="shared" si="5"/>
        <v>0</v>
      </c>
      <c r="AE25" s="27">
        <f t="shared" si="5"/>
        <v>0</v>
      </c>
      <c r="AF25" s="27">
        <f t="shared" si="5"/>
        <v>0</v>
      </c>
      <c r="AG25" s="27">
        <f t="shared" si="5"/>
        <v>0</v>
      </c>
      <c r="AH25" s="27">
        <f t="shared" si="5"/>
        <v>28228875</v>
      </c>
      <c r="AI25" s="30">
        <f>IF(ISERROR(AH25/J25),0,AH25/J25)</f>
        <v>0.64449486301369863</v>
      </c>
      <c r="AJ25" s="30">
        <f>IF(ISERROR(AH25/$AH$70),0,AH25/$AH$70)</f>
        <v>4.384991255321901E-2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>
      <c r="A26" s="235" t="s">
        <v>56</v>
      </c>
      <c r="B26" s="236"/>
      <c r="C26" s="255"/>
      <c r="D26" s="236"/>
      <c r="E26" s="237"/>
      <c r="F26" s="4"/>
      <c r="G26" s="5"/>
      <c r="H26" s="6"/>
      <c r="I26" s="6"/>
      <c r="J26" s="209">
        <v>13914402</v>
      </c>
      <c r="K26" s="18"/>
      <c r="L26" s="9"/>
      <c r="M26" s="10"/>
      <c r="N26" s="10"/>
      <c r="O26" s="10"/>
      <c r="P26" s="5"/>
      <c r="Q26" s="11"/>
      <c r="R26" s="55"/>
      <c r="S26" s="55"/>
      <c r="T26" s="55"/>
      <c r="U26" s="20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0"/>
      <c r="AI26" s="12"/>
      <c r="AJ26" s="12"/>
    </row>
    <row r="27" spans="1:106" ht="12.75" customHeight="1" outlineLevel="1">
      <c r="A27" s="13">
        <v>1</v>
      </c>
      <c r="B27" s="13"/>
      <c r="C27" s="56"/>
      <c r="D27" s="118"/>
      <c r="E27" s="17"/>
      <c r="F27" s="95" t="s">
        <v>448</v>
      </c>
      <c r="G27" s="93" t="s">
        <v>449</v>
      </c>
      <c r="H27" s="16"/>
      <c r="I27" s="16"/>
      <c r="J27" s="210"/>
      <c r="K27" s="18">
        <v>704220</v>
      </c>
      <c r="L27" s="17" t="s">
        <v>111</v>
      </c>
      <c r="M27" s="10"/>
      <c r="N27" s="10"/>
      <c r="O27" s="10"/>
      <c r="P27" s="5"/>
      <c r="Q27" s="11"/>
      <c r="R27" s="55">
        <v>140862</v>
      </c>
      <c r="S27" s="55">
        <v>164339</v>
      </c>
      <c r="T27" s="55">
        <v>234680</v>
      </c>
      <c r="U27" s="20">
        <f>SUM(R27:T27)</f>
        <v>539881</v>
      </c>
      <c r="V27" s="19">
        <v>70431</v>
      </c>
      <c r="W27" s="19"/>
      <c r="X27" s="19">
        <v>23477</v>
      </c>
      <c r="Y27" s="20">
        <f>SUM(V27:X27)</f>
        <v>93908</v>
      </c>
      <c r="Z27" s="19">
        <v>2103156</v>
      </c>
      <c r="AA27" s="19">
        <v>270130</v>
      </c>
      <c r="AB27" s="19">
        <v>70431</v>
      </c>
      <c r="AC27" s="20">
        <f>SUM(Z27:AB27)</f>
        <v>2443717</v>
      </c>
      <c r="AD27" s="19"/>
      <c r="AE27" s="19"/>
      <c r="AF27" s="19"/>
      <c r="AG27" s="20">
        <f>SUM(AD27:AF27)</f>
        <v>0</v>
      </c>
      <c r="AH27" s="20">
        <f>SUM(U27,Y27,AC27,AG27)</f>
        <v>3077506</v>
      </c>
      <c r="AI27" s="21">
        <f>IF(ISERROR(AH27/J26),0,AH27/J26)</f>
        <v>0.22117414747683731</v>
      </c>
      <c r="AJ27" s="22">
        <f>IF(ISERROR(AH27/$AH$70),"-",AH27/$AH$70)</f>
        <v>4.7805082201117415E-3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>
      <c r="A28" s="13">
        <v>2</v>
      </c>
      <c r="B28" s="13"/>
      <c r="C28" s="56"/>
      <c r="D28" s="119"/>
      <c r="E28" s="25"/>
      <c r="F28" s="25"/>
      <c r="G28" s="25"/>
      <c r="H28" s="24"/>
      <c r="I28" s="24"/>
      <c r="J28" s="211"/>
      <c r="K28" s="26">
        <v>10209114</v>
      </c>
      <c r="L28" s="17" t="s">
        <v>110</v>
      </c>
      <c r="M28" s="19"/>
      <c r="N28" s="19"/>
      <c r="O28" s="19"/>
      <c r="P28" s="17"/>
      <c r="Q28" s="17"/>
      <c r="R28" s="19">
        <v>119000</v>
      </c>
      <c r="S28" s="19">
        <v>310937</v>
      </c>
      <c r="T28" s="19">
        <v>2886511</v>
      </c>
      <c r="U28" s="20">
        <f>SUM(R28:T28)</f>
        <v>3316448</v>
      </c>
      <c r="V28" s="19">
        <v>1723593</v>
      </c>
      <c r="W28" s="19">
        <v>294525</v>
      </c>
      <c r="X28" s="19">
        <v>319424</v>
      </c>
      <c r="Y28" s="20">
        <f>SUM(V28:X28)</f>
        <v>2337542</v>
      </c>
      <c r="Z28" s="19"/>
      <c r="AA28" s="19"/>
      <c r="AB28" s="19">
        <v>800198</v>
      </c>
      <c r="AC28" s="20">
        <f>SUM(Z28:AB28)</f>
        <v>800198</v>
      </c>
      <c r="AD28" s="19"/>
      <c r="AE28" s="19"/>
      <c r="AF28" s="19"/>
      <c r="AG28" s="20">
        <f>SUM(AD28:AF28)</f>
        <v>0</v>
      </c>
      <c r="AH28" s="20">
        <f>SUM(U28,Y28,AC28,AG28)</f>
        <v>6454188</v>
      </c>
      <c r="AI28" s="21">
        <f>IF(ISERROR(AH28/J26),0,AH28/J26)</f>
        <v>0.46384947049826503</v>
      </c>
      <c r="AJ28" s="22">
        <f>IF(ISERROR(AH28/$AH$70),"-",AH28/$AH$70)</f>
        <v>1.0025747728240516E-2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31" customFormat="1" ht="12.75" customHeight="1">
      <c r="A29" s="238" t="s">
        <v>57</v>
      </c>
      <c r="B29" s="244"/>
      <c r="C29" s="244"/>
      <c r="D29" s="239"/>
      <c r="E29" s="239"/>
      <c r="F29" s="239"/>
      <c r="G29" s="239"/>
      <c r="H29" s="239"/>
      <c r="I29" s="240"/>
      <c r="J29" s="27">
        <f>J26</f>
        <v>13914402</v>
      </c>
      <c r="K29" s="27">
        <f>SUM(K26:K28)</f>
        <v>10913334</v>
      </c>
      <c r="L29" s="199"/>
      <c r="M29" s="27">
        <f>SUM(M27:M28)</f>
        <v>0</v>
      </c>
      <c r="N29" s="27">
        <f>SUM(N27:N28)</f>
        <v>0</v>
      </c>
      <c r="O29" s="27">
        <f>SUM(O27:O28)</f>
        <v>0</v>
      </c>
      <c r="P29" s="28"/>
      <c r="Q29" s="29"/>
      <c r="R29" s="27">
        <f>SUM(R26:R28)</f>
        <v>259862</v>
      </c>
      <c r="S29" s="27">
        <f>SUM(S26:S28)</f>
        <v>475276</v>
      </c>
      <c r="T29" s="27">
        <f>SUM(T26:T28)</f>
        <v>3121191</v>
      </c>
      <c r="U29" s="27">
        <f>SUM(U26:U28)</f>
        <v>3856329</v>
      </c>
      <c r="V29" s="27">
        <f>SUM(V27:V28)</f>
        <v>1794024</v>
      </c>
      <c r="W29" s="27">
        <f t="shared" ref="W29:AG29" si="6">SUM(W27:W28)</f>
        <v>294525</v>
      </c>
      <c r="X29" s="27">
        <f t="shared" si="6"/>
        <v>342901</v>
      </c>
      <c r="Y29" s="27">
        <f t="shared" si="6"/>
        <v>2431450</v>
      </c>
      <c r="Z29" s="27">
        <f t="shared" si="6"/>
        <v>2103156</v>
      </c>
      <c r="AA29" s="27">
        <f t="shared" si="6"/>
        <v>270130</v>
      </c>
      <c r="AB29" s="27">
        <f t="shared" si="6"/>
        <v>870629</v>
      </c>
      <c r="AC29" s="27">
        <f t="shared" si="6"/>
        <v>3243915</v>
      </c>
      <c r="AD29" s="27">
        <f t="shared" si="6"/>
        <v>0</v>
      </c>
      <c r="AE29" s="27">
        <f t="shared" si="6"/>
        <v>0</v>
      </c>
      <c r="AF29" s="27">
        <f t="shared" si="6"/>
        <v>0</v>
      </c>
      <c r="AG29" s="27">
        <f t="shared" si="6"/>
        <v>0</v>
      </c>
      <c r="AH29" s="27">
        <f>SUM(AH27:AH28)</f>
        <v>9531694</v>
      </c>
      <c r="AI29" s="30">
        <f>IF(ISERROR(AH29/J29),0,AH29/J29)</f>
        <v>0.68502361797510236</v>
      </c>
      <c r="AJ29" s="30">
        <f>IF(ISERROR(AH29/$AH$70),0,AH29/$AH$70)</f>
        <v>1.4806255948352257E-2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>
      <c r="A30" s="235" t="s">
        <v>58</v>
      </c>
      <c r="B30" s="236"/>
      <c r="C30" s="255"/>
      <c r="D30" s="236"/>
      <c r="E30" s="237"/>
      <c r="F30" s="4"/>
      <c r="G30" s="5"/>
      <c r="H30" s="6"/>
      <c r="I30" s="6"/>
      <c r="J30" s="209">
        <v>17132347</v>
      </c>
      <c r="K30" s="55"/>
      <c r="L30" s="9"/>
      <c r="M30" s="10"/>
      <c r="N30" s="10"/>
      <c r="O30" s="10"/>
      <c r="P30" s="5"/>
      <c r="Q30" s="11"/>
      <c r="R30" s="55"/>
      <c r="S30" s="19"/>
      <c r="T30" s="19"/>
      <c r="U30" s="20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0"/>
      <c r="AI30" s="12"/>
      <c r="AJ30" s="12"/>
    </row>
    <row r="31" spans="1:106" ht="12.75" customHeight="1" outlineLevel="1">
      <c r="A31" s="13">
        <v>1</v>
      </c>
      <c r="B31" s="13"/>
      <c r="C31" s="56"/>
      <c r="D31" s="118"/>
      <c r="E31" s="17"/>
      <c r="F31" s="95" t="s">
        <v>448</v>
      </c>
      <c r="G31" s="93" t="s">
        <v>449</v>
      </c>
      <c r="H31" s="16"/>
      <c r="I31" s="16"/>
      <c r="J31" s="210"/>
      <c r="K31" s="55">
        <v>1291235</v>
      </c>
      <c r="L31" s="17" t="s">
        <v>111</v>
      </c>
      <c r="M31" s="10"/>
      <c r="N31" s="10"/>
      <c r="O31" s="10"/>
      <c r="P31" s="5"/>
      <c r="Q31" s="11"/>
      <c r="R31" s="55">
        <v>93908</v>
      </c>
      <c r="S31" s="19">
        <v>70431</v>
      </c>
      <c r="T31" s="19">
        <v>93908</v>
      </c>
      <c r="U31" s="20">
        <f>SUM(R31:T31)</f>
        <v>258247</v>
      </c>
      <c r="V31" s="19">
        <v>70431</v>
      </c>
      <c r="W31" s="19">
        <v>70431</v>
      </c>
      <c r="X31" s="19">
        <v>164339</v>
      </c>
      <c r="Y31" s="20">
        <f>SUM(V31:X31)</f>
        <v>305201</v>
      </c>
      <c r="Z31" s="19">
        <v>117385</v>
      </c>
      <c r="AA31" s="19">
        <v>117385</v>
      </c>
      <c r="AB31" s="19">
        <v>493017</v>
      </c>
      <c r="AC31" s="20">
        <f>SUM(Z31:AB31)</f>
        <v>727787</v>
      </c>
      <c r="AD31" s="19"/>
      <c r="AE31" s="19"/>
      <c r="AF31" s="19"/>
      <c r="AG31" s="20">
        <f>SUM(AD31:AF31)</f>
        <v>0</v>
      </c>
      <c r="AH31" s="20">
        <f>SUM(U31,Y31,AC31,AG31)</f>
        <v>1291235</v>
      </c>
      <c r="AI31" s="21">
        <f>IF(ISERROR(AH31/J30),0,AH31/J30)</f>
        <v>7.5368249312251265E-2</v>
      </c>
      <c r="AJ31" s="22">
        <f>IF(ISERROR(AH31/$AH$70),"-",AH31/$AH$70)</f>
        <v>2.0057668552379698E-3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>
      <c r="A32" s="13">
        <v>2</v>
      </c>
      <c r="B32" s="13"/>
      <c r="C32" s="56"/>
      <c r="D32" s="119"/>
      <c r="E32" s="25"/>
      <c r="F32" s="25"/>
      <c r="G32" s="25"/>
      <c r="H32" s="24"/>
      <c r="I32" s="24"/>
      <c r="J32" s="211"/>
      <c r="K32" s="18">
        <f>9494278+79333</f>
        <v>9573611</v>
      </c>
      <c r="L32" s="17" t="s">
        <v>110</v>
      </c>
      <c r="M32" s="19"/>
      <c r="N32" s="19"/>
      <c r="O32" s="19"/>
      <c r="P32" s="17"/>
      <c r="Q32" s="17"/>
      <c r="R32" s="19">
        <v>517631</v>
      </c>
      <c r="S32" s="19">
        <f>836332+17533</f>
        <v>853865</v>
      </c>
      <c r="T32" s="55">
        <v>75719</v>
      </c>
      <c r="U32" s="20">
        <f>SUM(R32:T32)</f>
        <v>1447215</v>
      </c>
      <c r="V32" s="19">
        <f>517631+24000</f>
        <v>541631</v>
      </c>
      <c r="W32" s="19">
        <v>3140242</v>
      </c>
      <c r="X32" s="19">
        <f>1247604+11700</f>
        <v>1259304</v>
      </c>
      <c r="Y32" s="20">
        <f>SUM(V32:X32)</f>
        <v>4941177</v>
      </c>
      <c r="Z32" s="19">
        <v>517631</v>
      </c>
      <c r="AA32" s="19">
        <f>517631+9000</f>
        <v>526631</v>
      </c>
      <c r="AB32" s="19">
        <f>517631+17100</f>
        <v>534731</v>
      </c>
      <c r="AC32" s="20">
        <f>SUM(Z32:AB32)</f>
        <v>1578993</v>
      </c>
      <c r="AD32" s="19"/>
      <c r="AE32" s="19"/>
      <c r="AF32" s="19"/>
      <c r="AG32" s="20">
        <f>SUM(AD32:AF32)</f>
        <v>0</v>
      </c>
      <c r="AH32" s="20">
        <f>SUM(U32,Y32,AC32,AG32)</f>
        <v>7967385</v>
      </c>
      <c r="AI32" s="21">
        <f>IF(ISERROR(AH32/J30),0,AH32/J30)</f>
        <v>0.46504924281535975</v>
      </c>
      <c r="AJ32" s="22">
        <f>IF(ISERROR(AH32/$AH$70),"-",AH32/$AH$70)</f>
        <v>1.2376303891948541E-2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s="31" customFormat="1" ht="12.75" customHeight="1">
      <c r="A33" s="238" t="s">
        <v>59</v>
      </c>
      <c r="B33" s="244"/>
      <c r="C33" s="244"/>
      <c r="D33" s="239"/>
      <c r="E33" s="239"/>
      <c r="F33" s="239"/>
      <c r="G33" s="239"/>
      <c r="H33" s="239"/>
      <c r="I33" s="240"/>
      <c r="J33" s="27">
        <f>J30</f>
        <v>17132347</v>
      </c>
      <c r="K33" s="27">
        <f>SUM(K30:K32)</f>
        <v>10864846</v>
      </c>
      <c r="L33" s="199"/>
      <c r="M33" s="27">
        <f>SUM(M31:M32)</f>
        <v>0</v>
      </c>
      <c r="N33" s="27">
        <f>SUM(N31:N32)</f>
        <v>0</v>
      </c>
      <c r="O33" s="27">
        <f>SUM(O31:O32)</f>
        <v>0</v>
      </c>
      <c r="P33" s="28"/>
      <c r="Q33" s="29"/>
      <c r="R33" s="27">
        <f>SUM(R30:R32)</f>
        <v>611539</v>
      </c>
      <c r="S33" s="27">
        <f>SUM(S31:S32)</f>
        <v>924296</v>
      </c>
      <c r="T33" s="27">
        <f t="shared" ref="T33" si="7">SUM(T31:T32)</f>
        <v>169627</v>
      </c>
      <c r="U33" s="27">
        <f>SUM(U31:U32)</f>
        <v>1705462</v>
      </c>
      <c r="V33" s="27">
        <f>SUM(V31:V32)</f>
        <v>612062</v>
      </c>
      <c r="W33" s="27">
        <f t="shared" ref="W33:AG33" si="8">SUM(W31:W32)</f>
        <v>3210673</v>
      </c>
      <c r="X33" s="27">
        <f t="shared" si="8"/>
        <v>1423643</v>
      </c>
      <c r="Y33" s="27">
        <f t="shared" si="8"/>
        <v>5246378</v>
      </c>
      <c r="Z33" s="27">
        <f t="shared" si="8"/>
        <v>635016</v>
      </c>
      <c r="AA33" s="27">
        <f t="shared" si="8"/>
        <v>644016</v>
      </c>
      <c r="AB33" s="27">
        <f t="shared" si="8"/>
        <v>1027748</v>
      </c>
      <c r="AC33" s="27">
        <f t="shared" si="8"/>
        <v>2306780</v>
      </c>
      <c r="AD33" s="27">
        <f t="shared" si="8"/>
        <v>0</v>
      </c>
      <c r="AE33" s="27">
        <f t="shared" si="8"/>
        <v>0</v>
      </c>
      <c r="AF33" s="27">
        <f t="shared" si="8"/>
        <v>0</v>
      </c>
      <c r="AG33" s="27">
        <f t="shared" si="8"/>
        <v>0</v>
      </c>
      <c r="AH33" s="27">
        <f>SUM(AH30:AH32)</f>
        <v>9258620</v>
      </c>
      <c r="AI33" s="30">
        <f>IF(ISERROR(AH33/J33),0,AH33/J33)</f>
        <v>0.54041749212761103</v>
      </c>
      <c r="AJ33" s="30">
        <f>IF(ISERROR(AH33/$AH$70),0,AH33/$AH$70)</f>
        <v>1.4382070747186511E-2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>
      <c r="A34" s="235" t="s">
        <v>60</v>
      </c>
      <c r="B34" s="236"/>
      <c r="C34" s="255"/>
      <c r="D34" s="236"/>
      <c r="E34" s="237"/>
      <c r="F34" s="4"/>
      <c r="G34" s="5"/>
      <c r="H34" s="6"/>
      <c r="I34" s="6"/>
      <c r="J34" s="209">
        <v>29614894</v>
      </c>
      <c r="K34" s="8"/>
      <c r="L34" s="9"/>
      <c r="M34" s="10"/>
      <c r="N34" s="10"/>
      <c r="O34" s="10"/>
      <c r="P34" s="5"/>
      <c r="Q34" s="11"/>
      <c r="R34" s="8"/>
      <c r="S34" s="8"/>
      <c r="T34" s="8"/>
      <c r="U34" s="20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0"/>
      <c r="AI34" s="12"/>
      <c r="AJ34" s="12"/>
    </row>
    <row r="35" spans="1:106" ht="12.75" customHeight="1" outlineLevel="1">
      <c r="A35" s="13">
        <v>1</v>
      </c>
      <c r="B35" s="13"/>
      <c r="C35" s="56"/>
      <c r="D35" s="118"/>
      <c r="E35" s="17"/>
      <c r="F35" s="95" t="s">
        <v>448</v>
      </c>
      <c r="G35" s="93" t="s">
        <v>449</v>
      </c>
      <c r="H35" s="16"/>
      <c r="I35" s="16"/>
      <c r="J35" s="210"/>
      <c r="K35" s="18">
        <v>26385015</v>
      </c>
      <c r="L35" s="17" t="s">
        <v>110</v>
      </c>
      <c r="M35" s="19"/>
      <c r="N35" s="19"/>
      <c r="O35" s="19"/>
      <c r="P35" s="17"/>
      <c r="Q35" s="17"/>
      <c r="R35" s="19">
        <v>2159187</v>
      </c>
      <c r="S35" s="19">
        <v>1757709</v>
      </c>
      <c r="T35" s="19">
        <v>2487702</v>
      </c>
      <c r="U35" s="20">
        <f>SUM(R35:T35)</f>
        <v>6404598</v>
      </c>
      <c r="V35" s="19">
        <v>2701342</v>
      </c>
      <c r="W35" s="19">
        <v>1725477</v>
      </c>
      <c r="X35" s="19">
        <v>1768484</v>
      </c>
      <c r="Y35" s="20">
        <f>SUM(V35:X35)</f>
        <v>6195303</v>
      </c>
      <c r="Z35" s="19">
        <v>3452458</v>
      </c>
      <c r="AA35" s="19">
        <v>3750066</v>
      </c>
      <c r="AB35" s="19">
        <v>1793258</v>
      </c>
      <c r="AC35" s="20">
        <f>SUM(Z35:AB35)</f>
        <v>8995782</v>
      </c>
      <c r="AD35" s="19"/>
      <c r="AE35" s="19"/>
      <c r="AF35" s="19"/>
      <c r="AG35" s="20">
        <f>SUM(AD35:AF35)</f>
        <v>0</v>
      </c>
      <c r="AH35" s="20">
        <f>SUM(U35,Y35,AC35,AG35)</f>
        <v>21595683</v>
      </c>
      <c r="AI35" s="21">
        <f>IF(ISERROR(AH35/J34),0,AH35/J34)</f>
        <v>0.72921696089812105</v>
      </c>
      <c r="AJ35" s="22">
        <f>IF(ISERROR(AH35/$AH$70),"-",AH35/$AH$70)</f>
        <v>3.3546105223004399E-2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1" customFormat="1" ht="12.75" customHeight="1">
      <c r="A36" s="238" t="s">
        <v>61</v>
      </c>
      <c r="B36" s="244"/>
      <c r="C36" s="244"/>
      <c r="D36" s="239"/>
      <c r="E36" s="239"/>
      <c r="F36" s="239"/>
      <c r="G36" s="239"/>
      <c r="H36" s="239"/>
      <c r="I36" s="240"/>
      <c r="J36" s="27">
        <f>J34</f>
        <v>29614894</v>
      </c>
      <c r="K36" s="27">
        <f>SUM(K34:K35)</f>
        <v>26385015</v>
      </c>
      <c r="L36" s="199"/>
      <c r="M36" s="27">
        <f>SUM(M35:M35)</f>
        <v>0</v>
      </c>
      <c r="N36" s="27">
        <f>SUM(N35:N35)</f>
        <v>0</v>
      </c>
      <c r="O36" s="27">
        <f>SUM(O35:O35)</f>
        <v>0</v>
      </c>
      <c r="P36" s="28"/>
      <c r="Q36" s="29"/>
      <c r="R36" s="27">
        <f>SUM(R34:R35)</f>
        <v>2159187</v>
      </c>
      <c r="S36" s="27">
        <f>SUM(S34:S35)</f>
        <v>1757709</v>
      </c>
      <c r="T36" s="27">
        <f>SUM(T34:T35)</f>
        <v>2487702</v>
      </c>
      <c r="U36" s="27">
        <f>SUM(U34:U35)</f>
        <v>6404598</v>
      </c>
      <c r="V36" s="27">
        <f t="shared" ref="V36:AG36" si="9">SUM(V35:V35)</f>
        <v>2701342</v>
      </c>
      <c r="W36" s="27">
        <f t="shared" si="9"/>
        <v>1725477</v>
      </c>
      <c r="X36" s="27">
        <f t="shared" si="9"/>
        <v>1768484</v>
      </c>
      <c r="Y36" s="27">
        <f t="shared" si="9"/>
        <v>6195303</v>
      </c>
      <c r="Z36" s="27">
        <f t="shared" si="9"/>
        <v>3452458</v>
      </c>
      <c r="AA36" s="27">
        <f t="shared" si="9"/>
        <v>3750066</v>
      </c>
      <c r="AB36" s="27">
        <f t="shared" si="9"/>
        <v>1793258</v>
      </c>
      <c r="AC36" s="27">
        <f t="shared" si="9"/>
        <v>8995782</v>
      </c>
      <c r="AD36" s="27">
        <f t="shared" si="9"/>
        <v>0</v>
      </c>
      <c r="AE36" s="27">
        <f t="shared" si="9"/>
        <v>0</v>
      </c>
      <c r="AF36" s="27">
        <f t="shared" si="9"/>
        <v>0</v>
      </c>
      <c r="AG36" s="27">
        <f t="shared" si="9"/>
        <v>0</v>
      </c>
      <c r="AH36" s="27">
        <f>SUM(AH34:AH35)</f>
        <v>21595683</v>
      </c>
      <c r="AI36" s="30">
        <f>IF(ISERROR(AH36/J36),0,AH36/J36)</f>
        <v>0.72921696089812105</v>
      </c>
      <c r="AJ36" s="30">
        <f>IF(ISERROR(AH36/$AH$70),0,AH36/$AH$70)</f>
        <v>3.3546105223004399E-2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>
      <c r="A37" s="235" t="s">
        <v>62</v>
      </c>
      <c r="B37" s="236"/>
      <c r="C37" s="236"/>
      <c r="D37" s="236"/>
      <c r="E37" s="237"/>
      <c r="F37" s="4"/>
      <c r="G37" s="5"/>
      <c r="H37" s="6"/>
      <c r="I37" s="6"/>
      <c r="J37" s="209">
        <v>29464000</v>
      </c>
      <c r="K37" s="8"/>
      <c r="L37" s="9"/>
      <c r="M37" s="10"/>
      <c r="N37" s="10"/>
      <c r="O37" s="10"/>
      <c r="P37" s="5"/>
      <c r="Q37" s="11"/>
      <c r="R37" s="8"/>
      <c r="S37" s="8"/>
      <c r="T37" s="8"/>
      <c r="U37" s="20">
        <f>SUM(R37:T37)</f>
        <v>0</v>
      </c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0"/>
      <c r="AI37" s="12"/>
      <c r="AJ37" s="12"/>
    </row>
    <row r="38" spans="1:106" outlineLevel="1">
      <c r="A38" s="13">
        <v>1</v>
      </c>
      <c r="B38" s="14"/>
      <c r="C38" s="33"/>
      <c r="D38" s="34"/>
      <c r="E38" s="35"/>
      <c r="F38" s="95" t="s">
        <v>448</v>
      </c>
      <c r="G38" s="93" t="s">
        <v>449</v>
      </c>
      <c r="H38" s="48"/>
      <c r="I38" s="48"/>
      <c r="J38" s="210"/>
      <c r="K38" s="38">
        <v>28965680</v>
      </c>
      <c r="L38" s="17" t="s">
        <v>110</v>
      </c>
      <c r="M38" s="40"/>
      <c r="N38" s="41"/>
      <c r="O38" s="40"/>
      <c r="P38" s="42"/>
      <c r="Q38" s="42"/>
      <c r="R38" s="19">
        <v>125112</v>
      </c>
      <c r="S38" s="19">
        <v>237543</v>
      </c>
      <c r="T38" s="19">
        <v>5680479</v>
      </c>
      <c r="U38" s="20">
        <f>SUM(R38:T38)</f>
        <v>6043134</v>
      </c>
      <c r="V38" s="19">
        <v>1794141</v>
      </c>
      <c r="W38" s="19">
        <v>5907947</v>
      </c>
      <c r="X38" s="19">
        <v>11562066</v>
      </c>
      <c r="Y38" s="20">
        <f>SUM(V38:X38)</f>
        <v>19264154</v>
      </c>
      <c r="Z38" s="19">
        <v>1126227</v>
      </c>
      <c r="AA38" s="19">
        <v>336099</v>
      </c>
      <c r="AB38" s="19">
        <v>525454</v>
      </c>
      <c r="AC38" s="20">
        <f>SUM(Z38:AB38)</f>
        <v>1987780</v>
      </c>
      <c r="AD38" s="19"/>
      <c r="AE38" s="19">
        <v>0</v>
      </c>
      <c r="AF38" s="19">
        <v>0</v>
      </c>
      <c r="AG38" s="20">
        <f>SUM(AD38:AF38)</f>
        <v>0</v>
      </c>
      <c r="AH38" s="20">
        <f>SUM(U38,Y38,AC38,AG38)</f>
        <v>27295068</v>
      </c>
      <c r="AI38" s="21">
        <f>IF(ISERROR(AH38/J37),0,AH38/J37)</f>
        <v>0.92638704860168342</v>
      </c>
      <c r="AJ38" s="22">
        <f>IF(ISERROR(AH38/$AH$70),"-",AH38/$AH$70)</f>
        <v>4.2399363946815684E-2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>
      <c r="A39" s="238" t="s">
        <v>63</v>
      </c>
      <c r="B39" s="244"/>
      <c r="C39" s="239"/>
      <c r="D39" s="239"/>
      <c r="E39" s="239"/>
      <c r="F39" s="239"/>
      <c r="G39" s="239"/>
      <c r="H39" s="239"/>
      <c r="I39" s="240"/>
      <c r="J39" s="27">
        <f>J37</f>
        <v>29464000</v>
      </c>
      <c r="K39" s="27">
        <f>SUM(K37:K38)</f>
        <v>28965680</v>
      </c>
      <c r="L39" s="199"/>
      <c r="M39" s="27">
        <f>SUM(M38:M38)</f>
        <v>0</v>
      </c>
      <c r="N39" s="27">
        <f>SUM(N38:N38)</f>
        <v>0</v>
      </c>
      <c r="O39" s="27">
        <f>SUM(O38:O38)</f>
        <v>0</v>
      </c>
      <c r="P39" s="28"/>
      <c r="Q39" s="29"/>
      <c r="R39" s="27">
        <f>SUM(R37:R38)</f>
        <v>125112</v>
      </c>
      <c r="S39" s="27">
        <f>SUM(S37:S38)</f>
        <v>237543</v>
      </c>
      <c r="T39" s="27">
        <f>SUM(T37:T38)</f>
        <v>5680479</v>
      </c>
      <c r="U39" s="27">
        <f>SUM(U37:U38)</f>
        <v>6043134</v>
      </c>
      <c r="V39" s="27">
        <f t="shared" ref="V39:AG39" si="10">SUM(V38:V38)</f>
        <v>1794141</v>
      </c>
      <c r="W39" s="27">
        <f t="shared" si="10"/>
        <v>5907947</v>
      </c>
      <c r="X39" s="27">
        <f t="shared" si="10"/>
        <v>11562066</v>
      </c>
      <c r="Y39" s="27">
        <f t="shared" si="10"/>
        <v>19264154</v>
      </c>
      <c r="Z39" s="27">
        <f t="shared" si="10"/>
        <v>1126227</v>
      </c>
      <c r="AA39" s="27">
        <f t="shared" si="10"/>
        <v>336099</v>
      </c>
      <c r="AB39" s="27">
        <f t="shared" si="10"/>
        <v>525454</v>
      </c>
      <c r="AC39" s="27">
        <f t="shared" si="10"/>
        <v>1987780</v>
      </c>
      <c r="AD39" s="27">
        <f t="shared" si="10"/>
        <v>0</v>
      </c>
      <c r="AE39" s="27">
        <f t="shared" si="10"/>
        <v>0</v>
      </c>
      <c r="AF39" s="27">
        <f t="shared" si="10"/>
        <v>0</v>
      </c>
      <c r="AG39" s="27">
        <f t="shared" si="10"/>
        <v>0</v>
      </c>
      <c r="AH39" s="27">
        <f>SUM(AH37:AH38)</f>
        <v>27295068</v>
      </c>
      <c r="AI39" s="30">
        <f>IF(ISERROR(AH39/J39),0,AH39/J39)</f>
        <v>0.92638704860168342</v>
      </c>
      <c r="AJ39" s="30">
        <f>IF(ISERROR(AH39/$AH$70),0,AH39/$AH$70)</f>
        <v>4.2399363946815684E-2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>
      <c r="A40" s="235" t="s">
        <v>64</v>
      </c>
      <c r="B40" s="236"/>
      <c r="C40" s="255"/>
      <c r="D40" s="236"/>
      <c r="E40" s="237"/>
      <c r="F40" s="4"/>
      <c r="G40" s="5"/>
      <c r="H40" s="6"/>
      <c r="I40" s="6"/>
      <c r="J40" s="209">
        <v>36873415</v>
      </c>
      <c r="K40" s="55"/>
      <c r="L40" s="9"/>
      <c r="M40" s="10"/>
      <c r="N40" s="10"/>
      <c r="O40" s="10"/>
      <c r="P40" s="5"/>
      <c r="Q40" s="11"/>
      <c r="R40" s="8"/>
      <c r="S40" s="55"/>
      <c r="T40" s="55"/>
      <c r="U40" s="20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0">
        <f>SUM(U40,Y40,AC40,AG40)</f>
        <v>0</v>
      </c>
      <c r="AI40" s="12"/>
      <c r="AJ40" s="12"/>
    </row>
    <row r="41" spans="1:106" outlineLevel="1">
      <c r="A41" s="13">
        <v>1</v>
      </c>
      <c r="B41" s="13"/>
      <c r="C41" s="33"/>
      <c r="D41" s="150"/>
      <c r="E41" s="49"/>
      <c r="F41" s="95" t="s">
        <v>448</v>
      </c>
      <c r="G41" s="93" t="s">
        <v>449</v>
      </c>
      <c r="H41" s="48"/>
      <c r="I41" s="48"/>
      <c r="J41" s="210"/>
      <c r="K41" s="55">
        <v>1173845</v>
      </c>
      <c r="L41" s="17" t="s">
        <v>111</v>
      </c>
      <c r="M41" s="10"/>
      <c r="N41" s="10"/>
      <c r="O41" s="10"/>
      <c r="P41" s="5"/>
      <c r="Q41" s="11"/>
      <c r="R41" s="8"/>
      <c r="S41" s="55">
        <v>399106</v>
      </c>
      <c r="T41" s="55">
        <v>7175309</v>
      </c>
      <c r="U41" s="20">
        <f>SUM(R41:T41)</f>
        <v>7574415</v>
      </c>
      <c r="V41" s="19">
        <v>281722</v>
      </c>
      <c r="W41" s="19">
        <v>46954</v>
      </c>
      <c r="X41" s="19">
        <v>70431</v>
      </c>
      <c r="Y41" s="20">
        <f>SUM(V41:X41)</f>
        <v>399107</v>
      </c>
      <c r="Z41" s="19">
        <v>117385</v>
      </c>
      <c r="AA41" s="19">
        <v>164339</v>
      </c>
      <c r="AB41" s="19">
        <v>93908</v>
      </c>
      <c r="AC41" s="20">
        <f>SUM(Z41:AB41)</f>
        <v>375632</v>
      </c>
      <c r="AD41" s="19">
        <v>0</v>
      </c>
      <c r="AE41" s="19">
        <v>0</v>
      </c>
      <c r="AF41" s="19">
        <v>0</v>
      </c>
      <c r="AG41" s="20">
        <f>SUM(AD41:AF41)</f>
        <v>0</v>
      </c>
      <c r="AH41" s="20">
        <f>SUM(U41,Y41,AC41,AG41)</f>
        <v>8349154</v>
      </c>
      <c r="AI41" s="21">
        <f>IF(ISERROR(AH41/J40),0,AH41/J40)</f>
        <v>0.2264274681365965</v>
      </c>
      <c r="AJ41" s="22">
        <f>IF(ISERROR(AH41/$AH$70),"-",AH41/$AH$70)</f>
        <v>1.2969332741505239E-2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>
      <c r="A42" s="13">
        <v>2</v>
      </c>
      <c r="B42" s="13"/>
      <c r="C42" s="56"/>
      <c r="D42" s="118"/>
      <c r="E42" s="25"/>
      <c r="F42" s="17"/>
      <c r="G42" s="17"/>
      <c r="H42" s="16"/>
      <c r="I42" s="24"/>
      <c r="J42" s="211"/>
      <c r="K42" s="18">
        <f>33500665+63490</f>
        <v>33564155</v>
      </c>
      <c r="L42" s="17" t="s">
        <v>110</v>
      </c>
      <c r="M42" s="19"/>
      <c r="N42" s="19"/>
      <c r="O42" s="19"/>
      <c r="P42" s="17"/>
      <c r="Q42" s="17"/>
      <c r="R42" s="19">
        <v>1072616</v>
      </c>
      <c r="S42" s="19">
        <v>1397773</v>
      </c>
      <c r="T42" s="19"/>
      <c r="U42" s="20">
        <f>SUM(R42:T42)</f>
        <v>2470389</v>
      </c>
      <c r="V42" s="19">
        <f>2644139+18490</f>
        <v>2662629</v>
      </c>
      <c r="W42" s="19">
        <v>3938220</v>
      </c>
      <c r="X42" s="19">
        <v>2492165</v>
      </c>
      <c r="Y42" s="20">
        <f>SUM(V42:X42)</f>
        <v>9093014</v>
      </c>
      <c r="Z42" s="19">
        <v>5930174</v>
      </c>
      <c r="AA42" s="19">
        <f>2544942+24800</f>
        <v>2569742</v>
      </c>
      <c r="AB42" s="19">
        <f>1750949+20200</f>
        <v>1771149</v>
      </c>
      <c r="AC42" s="20">
        <f>SUM(Z42:AB42)</f>
        <v>10271065</v>
      </c>
      <c r="AD42" s="19"/>
      <c r="AE42" s="19"/>
      <c r="AF42" s="19"/>
      <c r="AG42" s="20">
        <f>SUM(AD42:AF42)</f>
        <v>0</v>
      </c>
      <c r="AH42" s="20">
        <f>SUM(U42,Y42,AC42,AG42)</f>
        <v>21834468</v>
      </c>
      <c r="AI42" s="21">
        <f>IF(ISERROR(AH42/J40),0,AH42/J40)</f>
        <v>0.59214661836990146</v>
      </c>
      <c r="AJ42" s="22">
        <f>IF(ISERROR(AH42/$AH$70),"-",AH42/$AH$70)</f>
        <v>3.3917026889879909E-2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>
      <c r="A43" s="238" t="s">
        <v>65</v>
      </c>
      <c r="B43" s="244"/>
      <c r="C43" s="244"/>
      <c r="D43" s="239"/>
      <c r="E43" s="239"/>
      <c r="F43" s="239"/>
      <c r="G43" s="239"/>
      <c r="H43" s="239"/>
      <c r="I43" s="240"/>
      <c r="J43" s="27">
        <f>J40</f>
        <v>36873415</v>
      </c>
      <c r="K43" s="27">
        <f>SUM(K41:K42)</f>
        <v>34738000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>SUM(R41:R42)</f>
        <v>1072616</v>
      </c>
      <c r="S43" s="27">
        <f t="shared" ref="S43:T43" si="11">SUM(S41:S42)</f>
        <v>1796879</v>
      </c>
      <c r="T43" s="27">
        <f t="shared" si="11"/>
        <v>7175309</v>
      </c>
      <c r="U43" s="27">
        <f>SUM(U41:U42)</f>
        <v>10044804</v>
      </c>
      <c r="V43" s="27">
        <f>SUM(V41:V42)</f>
        <v>2944351</v>
      </c>
      <c r="W43" s="27">
        <f>SUM(W41:W42)</f>
        <v>3985174</v>
      </c>
      <c r="X43" s="27">
        <f t="shared" ref="X43:AG43" si="12">SUM(X41:X42)</f>
        <v>2562596</v>
      </c>
      <c r="Y43" s="27">
        <f t="shared" si="12"/>
        <v>9492121</v>
      </c>
      <c r="Z43" s="27">
        <f t="shared" si="12"/>
        <v>6047559</v>
      </c>
      <c r="AA43" s="27">
        <f t="shared" si="12"/>
        <v>2734081</v>
      </c>
      <c r="AB43" s="27">
        <f t="shared" si="12"/>
        <v>1865057</v>
      </c>
      <c r="AC43" s="27">
        <f t="shared" si="12"/>
        <v>10646697</v>
      </c>
      <c r="AD43" s="27">
        <f t="shared" si="12"/>
        <v>0</v>
      </c>
      <c r="AE43" s="27">
        <f t="shared" si="12"/>
        <v>0</v>
      </c>
      <c r="AF43" s="27">
        <f t="shared" si="12"/>
        <v>0</v>
      </c>
      <c r="AG43" s="27">
        <f t="shared" si="12"/>
        <v>0</v>
      </c>
      <c r="AH43" s="27">
        <f>SUM(AH40:AH42)</f>
        <v>30183622</v>
      </c>
      <c r="AI43" s="30">
        <f>IF(ISERROR(AH43/J43),0,AH43/J43)</f>
        <v>0.81857408650649799</v>
      </c>
      <c r="AJ43" s="30">
        <f>IF(ISERROR(AH43/$AH$70),0,AH43/$AH$70)</f>
        <v>4.6886359631385148E-2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>
      <c r="A44" s="235" t="s">
        <v>66</v>
      </c>
      <c r="B44" s="236"/>
      <c r="C44" s="236"/>
      <c r="D44" s="236"/>
      <c r="E44" s="237"/>
      <c r="F44" s="4"/>
      <c r="G44" s="5"/>
      <c r="H44" s="6"/>
      <c r="I44" s="6"/>
      <c r="J44" s="209">
        <v>34016748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20">
        <f>SUM(R44:T44)</f>
        <v>0</v>
      </c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>
      <c r="A45" s="14">
        <v>1</v>
      </c>
      <c r="B45" s="39"/>
      <c r="C45" s="39"/>
      <c r="D45" s="37"/>
      <c r="E45" s="52"/>
      <c r="F45" s="95" t="s">
        <v>448</v>
      </c>
      <c r="G45" s="93" t="s">
        <v>449</v>
      </c>
      <c r="H45" s="48"/>
      <c r="I45" s="48"/>
      <c r="J45" s="210"/>
      <c r="K45" s="55">
        <v>33264241</v>
      </c>
      <c r="L45" s="17" t="s">
        <v>110</v>
      </c>
      <c r="M45" s="195"/>
      <c r="N45" s="195"/>
      <c r="O45" s="5"/>
      <c r="P45" s="5"/>
      <c r="Q45" s="5"/>
      <c r="R45" s="55">
        <v>3237031</v>
      </c>
      <c r="S45" s="55">
        <v>4569234</v>
      </c>
      <c r="T45" s="55">
        <v>3218533</v>
      </c>
      <c r="U45" s="20">
        <f>SUM(R45:T45)</f>
        <v>11024798</v>
      </c>
      <c r="V45" s="19">
        <v>2818097</v>
      </c>
      <c r="W45" s="19">
        <v>4907474</v>
      </c>
      <c r="X45" s="19">
        <v>2100275</v>
      </c>
      <c r="Y45" s="20">
        <f>SUM(V45:X45)</f>
        <v>9825846</v>
      </c>
      <c r="Z45" s="19">
        <v>3517798</v>
      </c>
      <c r="AA45" s="19">
        <v>2128472</v>
      </c>
      <c r="AB45" s="19">
        <v>2003553</v>
      </c>
      <c r="AC45" s="20">
        <f>SUM(Z45:AB45)</f>
        <v>7649823</v>
      </c>
      <c r="AD45" s="19"/>
      <c r="AE45" s="19"/>
      <c r="AF45" s="19"/>
      <c r="AG45" s="20">
        <f>SUM(AD45:AF45)</f>
        <v>0</v>
      </c>
      <c r="AH45" s="20">
        <f>SUM(U45,Y45,AC45,AG45)</f>
        <v>28500467</v>
      </c>
      <c r="AI45" s="21">
        <f>IF(ISERROR(AH45/J44),0,AH45/J44)</f>
        <v>0.83783632109689032</v>
      </c>
      <c r="AJ45" s="22">
        <f>IF(ISERROR(AH45/$AH$70),"-",AH45/$AH$70)</f>
        <v>4.4271795658732564E-2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1" customFormat="1" ht="12.75" customHeight="1">
      <c r="A46" s="207" t="s">
        <v>67</v>
      </c>
      <c r="B46" s="207"/>
      <c r="C46" s="207"/>
      <c r="D46" s="207"/>
      <c r="E46" s="207"/>
      <c r="F46" s="207"/>
      <c r="G46" s="207"/>
      <c r="H46" s="207"/>
      <c r="I46" s="207"/>
      <c r="J46" s="27">
        <f>J44</f>
        <v>34016748</v>
      </c>
      <c r="K46" s="27">
        <f>K45</f>
        <v>33264241</v>
      </c>
      <c r="L46" s="199"/>
      <c r="M46" s="27">
        <f>SUM(M45:M45)</f>
        <v>0</v>
      </c>
      <c r="N46" s="27">
        <f>SUM(N45:N45)</f>
        <v>0</v>
      </c>
      <c r="O46" s="27">
        <f>SUM(O45:O45)</f>
        <v>0</v>
      </c>
      <c r="P46" s="28"/>
      <c r="Q46" s="29"/>
      <c r="R46" s="27">
        <f>SUM(R44:R45)</f>
        <v>3237031</v>
      </c>
      <c r="S46" s="27">
        <f>SUM(S44:S45)</f>
        <v>4569234</v>
      </c>
      <c r="T46" s="27">
        <f>SUM(T44:T45)</f>
        <v>3218533</v>
      </c>
      <c r="U46" s="27">
        <f>SUM(U44:U45)</f>
        <v>11024798</v>
      </c>
      <c r="V46" s="27">
        <f t="shared" ref="V46:AH46" si="13">SUM(V45:V45)</f>
        <v>2818097</v>
      </c>
      <c r="W46" s="27">
        <f t="shared" si="13"/>
        <v>4907474</v>
      </c>
      <c r="X46" s="27">
        <f t="shared" si="13"/>
        <v>2100275</v>
      </c>
      <c r="Y46" s="27">
        <f t="shared" si="13"/>
        <v>9825846</v>
      </c>
      <c r="Z46" s="27">
        <f t="shared" si="13"/>
        <v>3517798</v>
      </c>
      <c r="AA46" s="27">
        <f t="shared" si="13"/>
        <v>2128472</v>
      </c>
      <c r="AB46" s="27">
        <f t="shared" si="13"/>
        <v>2003553</v>
      </c>
      <c r="AC46" s="27">
        <f t="shared" si="13"/>
        <v>7649823</v>
      </c>
      <c r="AD46" s="27">
        <f t="shared" si="13"/>
        <v>0</v>
      </c>
      <c r="AE46" s="27">
        <f t="shared" si="13"/>
        <v>0</v>
      </c>
      <c r="AF46" s="27">
        <f t="shared" si="13"/>
        <v>0</v>
      </c>
      <c r="AG46" s="27">
        <f t="shared" si="13"/>
        <v>0</v>
      </c>
      <c r="AH46" s="27">
        <f t="shared" si="13"/>
        <v>28500467</v>
      </c>
      <c r="AI46" s="30">
        <f>IF(ISERROR(AH46/J46),0,AH46/J46)</f>
        <v>0.83783632109689032</v>
      </c>
      <c r="AJ46" s="30">
        <f>IF(ISERROR(AH46/$AH$70),0,AH46/$AH$70)</f>
        <v>4.4271795658732564E-2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>
      <c r="A47" s="241" t="s">
        <v>68</v>
      </c>
      <c r="B47" s="242"/>
      <c r="C47" s="269"/>
      <c r="D47" s="242"/>
      <c r="E47" s="243"/>
      <c r="F47" s="57"/>
      <c r="G47" s="58"/>
      <c r="H47" s="59"/>
      <c r="I47" s="59"/>
      <c r="J47" s="209">
        <v>20652155</v>
      </c>
      <c r="K47" s="8"/>
      <c r="L47" s="9"/>
      <c r="M47" s="10"/>
      <c r="N47" s="10"/>
      <c r="O47" s="10"/>
      <c r="P47" s="5"/>
      <c r="Q47" s="11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12"/>
      <c r="AJ47" s="12"/>
    </row>
    <row r="48" spans="1:106" ht="12.75" customHeight="1" outlineLevel="1">
      <c r="A48" s="13">
        <v>1</v>
      </c>
      <c r="B48" s="13"/>
      <c r="C48" s="56"/>
      <c r="D48" s="118"/>
      <c r="E48" s="17"/>
      <c r="F48" s="95" t="s">
        <v>448</v>
      </c>
      <c r="G48" s="93" t="s">
        <v>449</v>
      </c>
      <c r="H48" s="16"/>
      <c r="I48" s="16"/>
      <c r="J48" s="210"/>
      <c r="K48" s="18">
        <v>70431</v>
      </c>
      <c r="L48" s="17" t="s">
        <v>111</v>
      </c>
      <c r="M48" s="19"/>
      <c r="N48" s="19"/>
      <c r="O48" s="19"/>
      <c r="P48" s="17"/>
      <c r="Q48" s="17"/>
      <c r="R48" s="19"/>
      <c r="S48" s="19"/>
      <c r="T48" s="19"/>
      <c r="U48" s="20">
        <f>SUM(R48:T48)</f>
        <v>0</v>
      </c>
      <c r="V48" s="19"/>
      <c r="W48" s="19">
        <v>23477</v>
      </c>
      <c r="X48" s="19"/>
      <c r="Y48" s="20">
        <f>SUM(V48:X48)</f>
        <v>23477</v>
      </c>
      <c r="Z48" s="19"/>
      <c r="AA48" s="19">
        <v>46954</v>
      </c>
      <c r="AB48" s="19"/>
      <c r="AC48" s="20">
        <f>SUM(Z48:AB48)</f>
        <v>46954</v>
      </c>
      <c r="AD48" s="19"/>
      <c r="AE48" s="19"/>
      <c r="AF48" s="19"/>
      <c r="AG48" s="20">
        <f>SUM(AD48:AF48)</f>
        <v>0</v>
      </c>
      <c r="AH48" s="20">
        <f>SUM(U48,Y48,AC48,AG48)</f>
        <v>70431</v>
      </c>
      <c r="AI48" s="21">
        <f>IF(ISERROR(AH48/J47),0,AH48/J47)</f>
        <v>3.4103462810539625E-3</v>
      </c>
      <c r="AJ48" s="22">
        <f>IF(ISERROR(AH48/$AH$70),"-",AH48/$AH$70)</f>
        <v>1.0940546483116199E-4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>
      <c r="A49" s="13">
        <v>2</v>
      </c>
      <c r="B49" s="13"/>
      <c r="C49" s="56"/>
      <c r="D49" s="119"/>
      <c r="E49" s="25"/>
      <c r="F49" s="25"/>
      <c r="G49" s="25"/>
      <c r="H49" s="24"/>
      <c r="I49" s="24"/>
      <c r="J49" s="211"/>
      <c r="K49" s="18">
        <f>17909308+72294</f>
        <v>17981602</v>
      </c>
      <c r="L49" s="17" t="s">
        <v>110</v>
      </c>
      <c r="M49" s="19"/>
      <c r="N49" s="19"/>
      <c r="O49" s="19"/>
      <c r="P49" s="17"/>
      <c r="Q49" s="17"/>
      <c r="R49" s="19"/>
      <c r="S49" s="19">
        <v>602407</v>
      </c>
      <c r="T49" s="19">
        <v>429153</v>
      </c>
      <c r="U49" s="20">
        <f>SUM(R49:T49)</f>
        <v>1031560</v>
      </c>
      <c r="V49" s="19">
        <v>540507</v>
      </c>
      <c r="W49" s="19">
        <v>2875652</v>
      </c>
      <c r="X49" s="19">
        <v>3375726</v>
      </c>
      <c r="Y49" s="20">
        <f>SUM(V49:X49)</f>
        <v>6791885</v>
      </c>
      <c r="Z49" s="19">
        <v>3069874</v>
      </c>
      <c r="AA49" s="19">
        <f>1026836+72294</f>
        <v>1099130</v>
      </c>
      <c r="AB49" s="19">
        <v>2172926</v>
      </c>
      <c r="AC49" s="20">
        <f>SUM(Z49:AB49)</f>
        <v>6341930</v>
      </c>
      <c r="AD49" s="19"/>
      <c r="AE49" s="19"/>
      <c r="AF49" s="19"/>
      <c r="AG49" s="20">
        <f>SUM(AD49:AF49)</f>
        <v>0</v>
      </c>
      <c r="AH49" s="20">
        <f>SUM(U49,Y49,AC49,AG49)</f>
        <v>14165375</v>
      </c>
      <c r="AI49" s="21">
        <f>IF(ISERROR(AH49/J47),0,AH49/J47)</f>
        <v>0.68590299656379683</v>
      </c>
      <c r="AJ49" s="22">
        <f>IF(ISERROR(AH49/$AH$70),"-",AH49/$AH$70)</f>
        <v>2.2004081106085691E-2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31" customFormat="1" ht="12.75" customHeight="1">
      <c r="A50" s="238" t="s">
        <v>69</v>
      </c>
      <c r="B50" s="239"/>
      <c r="C50" s="244"/>
      <c r="D50" s="239"/>
      <c r="E50" s="239"/>
      <c r="F50" s="239"/>
      <c r="G50" s="239"/>
      <c r="H50" s="239"/>
      <c r="I50" s="240"/>
      <c r="J50" s="27">
        <f>J47</f>
        <v>20652155</v>
      </c>
      <c r="K50" s="27">
        <f>SUM(K48:K49)</f>
        <v>18052033</v>
      </c>
      <c r="L50" s="199"/>
      <c r="M50" s="27">
        <f>SUM(M48:M49)</f>
        <v>0</v>
      </c>
      <c r="N50" s="27">
        <f>SUM(N48:N49)</f>
        <v>0</v>
      </c>
      <c r="O50" s="27">
        <f>SUM(O48:O49)</f>
        <v>0</v>
      </c>
      <c r="P50" s="28"/>
      <c r="Q50" s="29"/>
      <c r="R50" s="27">
        <f t="shared" ref="R50:AH50" si="14">SUM(R48:R49)</f>
        <v>0</v>
      </c>
      <c r="S50" s="27">
        <f t="shared" si="14"/>
        <v>602407</v>
      </c>
      <c r="T50" s="27">
        <f t="shared" si="14"/>
        <v>429153</v>
      </c>
      <c r="U50" s="27">
        <f t="shared" si="14"/>
        <v>1031560</v>
      </c>
      <c r="V50" s="27">
        <f t="shared" si="14"/>
        <v>540507</v>
      </c>
      <c r="W50" s="27">
        <f t="shared" si="14"/>
        <v>2899129</v>
      </c>
      <c r="X50" s="27">
        <f t="shared" si="14"/>
        <v>3375726</v>
      </c>
      <c r="Y50" s="27">
        <f t="shared" si="14"/>
        <v>6815362</v>
      </c>
      <c r="Z50" s="27">
        <f t="shared" si="14"/>
        <v>3069874</v>
      </c>
      <c r="AA50" s="27">
        <f t="shared" si="14"/>
        <v>1146084</v>
      </c>
      <c r="AB50" s="27">
        <f t="shared" si="14"/>
        <v>2172926</v>
      </c>
      <c r="AC50" s="27">
        <f t="shared" si="14"/>
        <v>6388884</v>
      </c>
      <c r="AD50" s="27">
        <f t="shared" si="14"/>
        <v>0</v>
      </c>
      <c r="AE50" s="27">
        <f t="shared" si="14"/>
        <v>0</v>
      </c>
      <c r="AF50" s="27">
        <f t="shared" si="14"/>
        <v>0</v>
      </c>
      <c r="AG50" s="27">
        <f t="shared" si="14"/>
        <v>0</v>
      </c>
      <c r="AH50" s="27">
        <f t="shared" si="14"/>
        <v>14235806</v>
      </c>
      <c r="AI50" s="30">
        <f>IF(ISERROR(AH50/J50),0,AH50/J50)</f>
        <v>0.6893133428448508</v>
      </c>
      <c r="AJ50" s="30">
        <f>IF(ISERROR(AH50/$AH$70),0,AH50/$AH$70)</f>
        <v>2.2113486570916854E-2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>
      <c r="A51" s="235" t="s">
        <v>70</v>
      </c>
      <c r="B51" s="236"/>
      <c r="C51" s="236"/>
      <c r="D51" s="236"/>
      <c r="E51" s="237"/>
      <c r="F51" s="121"/>
      <c r="G51" s="111"/>
      <c r="H51" s="6"/>
      <c r="I51" s="6"/>
      <c r="J51" s="209">
        <v>31206269</v>
      </c>
      <c r="K51" s="108"/>
      <c r="L51" s="109"/>
      <c r="M51" s="10"/>
      <c r="N51" s="10"/>
      <c r="O51" s="10"/>
      <c r="P51" s="5"/>
      <c r="Q51" s="11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2"/>
      <c r="AJ51" s="12"/>
    </row>
    <row r="52" spans="1:106" ht="12.75" customHeight="1" outlineLevel="1">
      <c r="A52" s="14">
        <v>1</v>
      </c>
      <c r="B52" s="14"/>
      <c r="C52" s="56"/>
      <c r="D52" s="24"/>
      <c r="E52" s="56"/>
      <c r="F52" s="95" t="s">
        <v>448</v>
      </c>
      <c r="G52" s="93" t="s">
        <v>449</v>
      </c>
      <c r="H52" s="118"/>
      <c r="I52" s="16"/>
      <c r="J52" s="210"/>
      <c r="K52" s="83">
        <v>29548232</v>
      </c>
      <c r="L52" s="56" t="s">
        <v>110</v>
      </c>
      <c r="M52" s="107"/>
      <c r="N52" s="19"/>
      <c r="O52" s="19"/>
      <c r="P52" s="17"/>
      <c r="Q52" s="17"/>
      <c r="R52" s="19"/>
      <c r="S52" s="19">
        <v>6158930</v>
      </c>
      <c r="T52" s="19">
        <v>17833</v>
      </c>
      <c r="U52" s="20">
        <f>SUM(R52:T52)</f>
        <v>6176763</v>
      </c>
      <c r="V52" s="19"/>
      <c r="W52" s="19">
        <v>475393</v>
      </c>
      <c r="X52" s="19">
        <v>9824838</v>
      </c>
      <c r="Y52" s="20">
        <f>SUM(V52:X52)</f>
        <v>10300231</v>
      </c>
      <c r="Z52" s="19">
        <v>2597511</v>
      </c>
      <c r="AA52" s="19">
        <v>1462089</v>
      </c>
      <c r="AB52" s="19">
        <v>5158995</v>
      </c>
      <c r="AC52" s="20">
        <f>SUM(Z52:AB52)</f>
        <v>9218595</v>
      </c>
      <c r="AD52" s="19"/>
      <c r="AE52" s="19"/>
      <c r="AF52" s="19"/>
      <c r="AG52" s="20">
        <f>SUM(AD52:AF52)</f>
        <v>0</v>
      </c>
      <c r="AH52" s="20">
        <f>SUM(U52,Y52,AC52,AG52)</f>
        <v>25695589</v>
      </c>
      <c r="AI52" s="21">
        <f>IF(ISERROR(AH52/J51),0,AH52/J51)</f>
        <v>0.82341112293815066</v>
      </c>
      <c r="AJ52" s="22">
        <f>IF(ISERROR(AH52/$AH$70),"-",AH52/$AH$70)</f>
        <v>3.9914779836371671E-2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31" customFormat="1" ht="12.75" customHeight="1">
      <c r="A53" s="253" t="s">
        <v>71</v>
      </c>
      <c r="B53" s="244"/>
      <c r="C53" s="244"/>
      <c r="D53" s="244"/>
      <c r="E53" s="244"/>
      <c r="F53" s="244"/>
      <c r="G53" s="244"/>
      <c r="H53" s="239"/>
      <c r="I53" s="240"/>
      <c r="J53" s="27">
        <f>J51</f>
        <v>31206269</v>
      </c>
      <c r="K53" s="113">
        <f>SUM(K51:K52)</f>
        <v>29548232</v>
      </c>
      <c r="L53" s="198"/>
      <c r="M53" s="27">
        <f>SUM(M52:M52)</f>
        <v>0</v>
      </c>
      <c r="N53" s="27">
        <f>SUM(N52:N52)</f>
        <v>0</v>
      </c>
      <c r="O53" s="27">
        <f>SUM(O52:O52)</f>
        <v>0</v>
      </c>
      <c r="P53" s="28"/>
      <c r="Q53" s="29"/>
      <c r="R53" s="27">
        <f>SUM(R52:R52)</f>
        <v>0</v>
      </c>
      <c r="S53" s="27">
        <f>SUM(S52:S52)</f>
        <v>6158930</v>
      </c>
      <c r="T53" s="27">
        <f>SUM(T52:T52)</f>
        <v>17833</v>
      </c>
      <c r="U53" s="27">
        <f>SUM(U52:U52)</f>
        <v>6176763</v>
      </c>
      <c r="V53" s="27">
        <f>SUM(V52:V52)</f>
        <v>0</v>
      </c>
      <c r="W53" s="27">
        <f>SUM(W52:W52)</f>
        <v>475393</v>
      </c>
      <c r="X53" s="27">
        <f>SUM(X52:X52)</f>
        <v>9824838</v>
      </c>
      <c r="Y53" s="27">
        <f>SUM(Y52:Y52)</f>
        <v>10300231</v>
      </c>
      <c r="Z53" s="27">
        <f>SUM(Z52:Z52)</f>
        <v>2597511</v>
      </c>
      <c r="AA53" s="27">
        <f>SUM(AA52:AA52)</f>
        <v>1462089</v>
      </c>
      <c r="AB53" s="27">
        <f>SUM(AB52:AB52)</f>
        <v>5158995</v>
      </c>
      <c r="AC53" s="27">
        <f>SUM(AC52:AC52)</f>
        <v>9218595</v>
      </c>
      <c r="AD53" s="27">
        <f>SUM(AD52:AD52)</f>
        <v>0</v>
      </c>
      <c r="AE53" s="27">
        <f>SUM(AE52:AE52)</f>
        <v>0</v>
      </c>
      <c r="AF53" s="27">
        <f>SUM(AF52:AF52)</f>
        <v>0</v>
      </c>
      <c r="AG53" s="27">
        <f>SUM(AG52:AG52)</f>
        <v>0</v>
      </c>
      <c r="AH53" s="27">
        <f>SUM(AH52:AH52)</f>
        <v>25695589</v>
      </c>
      <c r="AI53" s="30">
        <f>IF(ISERROR(AH53/J53),0,AH53/J53)</f>
        <v>0.82341112293815066</v>
      </c>
      <c r="AJ53" s="30">
        <f>IF(ISERROR(AH53/$AH$70),0,AH53/$AH$70)</f>
        <v>3.9914779836371671E-2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>
      <c r="A54" s="235" t="s">
        <v>72</v>
      </c>
      <c r="B54" s="236"/>
      <c r="C54" s="255"/>
      <c r="D54" s="236"/>
      <c r="E54" s="237"/>
      <c r="F54" s="4"/>
      <c r="G54" s="5"/>
      <c r="H54" s="6"/>
      <c r="I54" s="6"/>
      <c r="J54" s="209">
        <v>23037895</v>
      </c>
      <c r="K54" s="8"/>
      <c r="L54" s="9"/>
      <c r="M54" s="10"/>
      <c r="N54" s="10"/>
      <c r="O54" s="10"/>
      <c r="P54" s="5"/>
      <c r="Q54" s="11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2"/>
      <c r="AJ54" s="12"/>
    </row>
    <row r="55" spans="1:106" ht="12.75" customHeight="1" outlineLevel="1">
      <c r="A55" s="13">
        <v>1</v>
      </c>
      <c r="B55" s="13"/>
      <c r="C55" s="56"/>
      <c r="D55" s="118"/>
      <c r="E55" s="17"/>
      <c r="F55" s="95" t="s">
        <v>448</v>
      </c>
      <c r="G55" s="93" t="s">
        <v>449</v>
      </c>
      <c r="H55" s="16"/>
      <c r="I55" s="16"/>
      <c r="J55" s="210"/>
      <c r="K55" s="18">
        <v>19011358</v>
      </c>
      <c r="L55" s="17" t="s">
        <v>110</v>
      </c>
      <c r="M55" s="19"/>
      <c r="N55" s="19"/>
      <c r="O55" s="19"/>
      <c r="P55" s="17"/>
      <c r="Q55" s="17"/>
      <c r="R55" s="19">
        <v>1088813</v>
      </c>
      <c r="S55" s="19">
        <v>1097837</v>
      </c>
      <c r="T55" s="19">
        <v>1730791</v>
      </c>
      <c r="U55" s="20">
        <f>SUM(R55:T55)</f>
        <v>3917441</v>
      </c>
      <c r="V55" s="19">
        <v>1491328</v>
      </c>
      <c r="W55" s="19">
        <v>1566134</v>
      </c>
      <c r="X55" s="19">
        <v>1093288</v>
      </c>
      <c r="Y55" s="20">
        <f>SUM(V55:X55)</f>
        <v>4150750</v>
      </c>
      <c r="Z55" s="19">
        <v>2016732</v>
      </c>
      <c r="AA55" s="19">
        <v>2434198</v>
      </c>
      <c r="AB55" s="19">
        <v>2060265</v>
      </c>
      <c r="AC55" s="20">
        <f>SUM(Z55:AB55)</f>
        <v>6511195</v>
      </c>
      <c r="AD55" s="19"/>
      <c r="AE55" s="19"/>
      <c r="AF55" s="19"/>
      <c r="AG55" s="20">
        <f>SUM(AD55:AF55)</f>
        <v>0</v>
      </c>
      <c r="AH55" s="20">
        <f>SUM(U55,Y55,AC55,AG55)</f>
        <v>14579386</v>
      </c>
      <c r="AI55" s="21">
        <f>IF(ISERROR(AH55/J54),0,AH55/J54)</f>
        <v>0.63284366909389944</v>
      </c>
      <c r="AJ55" s="22">
        <f>IF(ISERROR(AH55/$AH$70),"-",AH55/$AH$70)</f>
        <v>2.2647193739730169E-2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1" customFormat="1" ht="12.75" customHeight="1">
      <c r="A56" s="277" t="s">
        <v>73</v>
      </c>
      <c r="B56" s="265"/>
      <c r="C56" s="264"/>
      <c r="D56" s="265"/>
      <c r="E56" s="265"/>
      <c r="F56" s="239"/>
      <c r="G56" s="239"/>
      <c r="H56" s="239"/>
      <c r="I56" s="240"/>
      <c r="J56" s="27">
        <f>J54</f>
        <v>23037895</v>
      </c>
      <c r="K56" s="27">
        <f>SUM(K54:K55)</f>
        <v>19011358</v>
      </c>
      <c r="L56" s="199"/>
      <c r="M56" s="27">
        <f>SUM(M55:M55)</f>
        <v>0</v>
      </c>
      <c r="N56" s="27">
        <f>SUM(N55:N55)</f>
        <v>0</v>
      </c>
      <c r="O56" s="27">
        <f>SUM(O55:O55)</f>
        <v>0</v>
      </c>
      <c r="P56" s="28"/>
      <c r="Q56" s="29"/>
      <c r="R56" s="27">
        <f>SUM(R55:R55)</f>
        <v>1088813</v>
      </c>
      <c r="S56" s="27">
        <f>SUM(S55:S55)</f>
        <v>1097837</v>
      </c>
      <c r="T56" s="27">
        <f>SUM(T55:T55)</f>
        <v>1730791</v>
      </c>
      <c r="U56" s="27">
        <f>+U55</f>
        <v>3917441</v>
      </c>
      <c r="V56" s="27">
        <f t="shared" ref="V56:AH56" si="15">SUM(V55:V55)</f>
        <v>1491328</v>
      </c>
      <c r="W56" s="27">
        <f t="shared" si="15"/>
        <v>1566134</v>
      </c>
      <c r="X56" s="27">
        <f t="shared" si="15"/>
        <v>1093288</v>
      </c>
      <c r="Y56" s="27">
        <f t="shared" si="15"/>
        <v>4150750</v>
      </c>
      <c r="Z56" s="27">
        <f t="shared" si="15"/>
        <v>2016732</v>
      </c>
      <c r="AA56" s="27">
        <f t="shared" si="15"/>
        <v>2434198</v>
      </c>
      <c r="AB56" s="27">
        <f t="shared" si="15"/>
        <v>2060265</v>
      </c>
      <c r="AC56" s="27">
        <f t="shared" si="15"/>
        <v>6511195</v>
      </c>
      <c r="AD56" s="27">
        <f t="shared" si="15"/>
        <v>0</v>
      </c>
      <c r="AE56" s="27">
        <f t="shared" si="15"/>
        <v>0</v>
      </c>
      <c r="AF56" s="27">
        <f t="shared" si="15"/>
        <v>0</v>
      </c>
      <c r="AG56" s="27">
        <f t="shared" si="15"/>
        <v>0</v>
      </c>
      <c r="AH56" s="27">
        <f t="shared" si="15"/>
        <v>14579386</v>
      </c>
      <c r="AI56" s="30">
        <f>IF(ISERROR(AH56/J56),0,AH56/J56)</f>
        <v>0.63284366909389944</v>
      </c>
      <c r="AJ56" s="30">
        <f>IF(ISERROR(AH56/$AH$70),0,AH56/$AH$70)</f>
        <v>2.2647193739730169E-2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>
      <c r="A57" s="206" t="s">
        <v>74</v>
      </c>
      <c r="B57" s="206"/>
      <c r="C57" s="206"/>
      <c r="D57" s="206"/>
      <c r="E57" s="206"/>
      <c r="F57" s="175"/>
      <c r="G57" s="5"/>
      <c r="H57" s="6"/>
      <c r="I57" s="6"/>
      <c r="J57" s="209">
        <v>69074704</v>
      </c>
      <c r="K57" s="55"/>
      <c r="L57" s="9"/>
      <c r="M57" s="10"/>
      <c r="N57" s="10"/>
      <c r="O57" s="10"/>
      <c r="P57" s="5"/>
      <c r="Q57" s="11"/>
      <c r="R57" s="8"/>
      <c r="S57" s="55"/>
      <c r="T57" s="8"/>
      <c r="U57" s="20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0"/>
      <c r="AI57" s="12"/>
      <c r="AJ57" s="12"/>
    </row>
    <row r="58" spans="1:106" ht="12.75" customHeight="1" outlineLevel="1">
      <c r="A58" s="14">
        <v>1</v>
      </c>
      <c r="B58" s="14"/>
      <c r="C58" s="56"/>
      <c r="D58" s="24"/>
      <c r="E58" s="56"/>
      <c r="F58" s="176" t="s">
        <v>448</v>
      </c>
      <c r="G58" s="93" t="s">
        <v>449</v>
      </c>
      <c r="H58" s="16"/>
      <c r="I58" s="16"/>
      <c r="J58" s="210"/>
      <c r="K58" s="55">
        <f>23477+28343</f>
        <v>51820</v>
      </c>
      <c r="L58" s="17" t="s">
        <v>111</v>
      </c>
      <c r="M58" s="10"/>
      <c r="N58" s="10"/>
      <c r="O58" s="10"/>
      <c r="P58" s="5"/>
      <c r="Q58" s="11"/>
      <c r="R58" s="8"/>
      <c r="S58" s="55">
        <v>4866</v>
      </c>
      <c r="T58" s="8"/>
      <c r="U58" s="20">
        <f>SUM(R58:T58)</f>
        <v>4866</v>
      </c>
      <c r="V58" s="19">
        <v>23477</v>
      </c>
      <c r="W58" s="19"/>
      <c r="X58" s="19"/>
      <c r="Y58" s="20">
        <f>SUM(V58:X58)</f>
        <v>23477</v>
      </c>
      <c r="Z58" s="19">
        <v>23477</v>
      </c>
      <c r="AA58" s="19"/>
      <c r="AB58" s="19"/>
      <c r="AC58" s="20">
        <f>SUM(Z58:AB58)</f>
        <v>23477</v>
      </c>
      <c r="AD58" s="19"/>
      <c r="AE58" s="19"/>
      <c r="AF58" s="19"/>
      <c r="AG58" s="20">
        <f>SUM(AD58:AF58)</f>
        <v>0</v>
      </c>
      <c r="AH58" s="20">
        <f>SUM(U58,Y58,AC58,AG58)</f>
        <v>51820</v>
      </c>
      <c r="AI58" s="21">
        <f>IF(ISERROR(AH58/J57),0,AH58/J57)</f>
        <v>7.502022737585673E-4</v>
      </c>
      <c r="AJ58" s="22">
        <f>IF(ISERROR(AH58/$AH$70),"-",AH58/$AH$70)</f>
        <v>8.0495679282571809E-5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>
      <c r="A59" s="14">
        <v>2</v>
      </c>
      <c r="B59" s="14"/>
      <c r="C59" s="56"/>
      <c r="D59" s="24"/>
      <c r="E59" s="56"/>
      <c r="F59" s="23"/>
      <c r="G59" s="25"/>
      <c r="H59" s="24"/>
      <c r="I59" s="24"/>
      <c r="J59" s="211"/>
      <c r="K59" s="18">
        <v>57021626</v>
      </c>
      <c r="L59" s="17" t="s">
        <v>110</v>
      </c>
      <c r="M59" s="19"/>
      <c r="N59" s="19"/>
      <c r="O59" s="19"/>
      <c r="P59" s="17"/>
      <c r="Q59" s="17"/>
      <c r="R59" s="19">
        <v>3795702</v>
      </c>
      <c r="S59" s="19">
        <v>3802730</v>
      </c>
      <c r="T59" s="19">
        <v>4811872</v>
      </c>
      <c r="U59" s="20">
        <f>SUM(R59:T59)</f>
        <v>12410304</v>
      </c>
      <c r="V59" s="19">
        <v>8754330</v>
      </c>
      <c r="W59" s="19">
        <v>3099574</v>
      </c>
      <c r="X59" s="19">
        <v>4017602</v>
      </c>
      <c r="Y59" s="20">
        <f>SUM(V59:X59)</f>
        <v>15871506</v>
      </c>
      <c r="Z59" s="19">
        <v>5470540</v>
      </c>
      <c r="AA59" s="19">
        <v>4023147</v>
      </c>
      <c r="AB59" s="19">
        <v>8066496</v>
      </c>
      <c r="AC59" s="20">
        <f>SUM(Z59:AB59)</f>
        <v>17560183</v>
      </c>
      <c r="AD59" s="19"/>
      <c r="AE59" s="19"/>
      <c r="AF59" s="19"/>
      <c r="AG59" s="20">
        <f>SUM(AD59:AF59)</f>
        <v>0</v>
      </c>
      <c r="AH59" s="20">
        <f>SUM(U59,Y59,AC59,AG59)</f>
        <v>45841993</v>
      </c>
      <c r="AI59" s="21">
        <f>IF(ISERROR(AH59/J57),0,AH59/J57)</f>
        <v>0.66365818954504674</v>
      </c>
      <c r="AJ59" s="22">
        <f>IF(ISERROR(AH59/$AH$70),"-",AH59/$AH$70)</f>
        <v>7.1209617255922453E-2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customHeight="1">
      <c r="A60" s="253" t="s">
        <v>75</v>
      </c>
      <c r="B60" s="244"/>
      <c r="C60" s="244"/>
      <c r="D60" s="244"/>
      <c r="E60" s="244"/>
      <c r="F60" s="239"/>
      <c r="G60" s="239"/>
      <c r="H60" s="239"/>
      <c r="I60" s="240"/>
      <c r="J60" s="27">
        <f>SUM(J57:J59)</f>
        <v>69074704</v>
      </c>
      <c r="K60" s="27">
        <f>SUM(K57:K59)</f>
        <v>57073446</v>
      </c>
      <c r="L60" s="199"/>
      <c r="M60" s="27">
        <f>SUM(M58:M59)</f>
        <v>0</v>
      </c>
      <c r="N60" s="27">
        <f>SUM(N58:N59)</f>
        <v>0</v>
      </c>
      <c r="O60" s="27">
        <f>SUM(O58:O59)</f>
        <v>0</v>
      </c>
      <c r="P60" s="28"/>
      <c r="Q60" s="29"/>
      <c r="R60" s="27">
        <f>SUM(R57:R59)</f>
        <v>3795702</v>
      </c>
      <c r="S60" s="27">
        <f>SUM(S57:S59)</f>
        <v>3807596</v>
      </c>
      <c r="T60" s="27">
        <f>SUM(T57:T59)</f>
        <v>4811872</v>
      </c>
      <c r="U60" s="27">
        <f>SUM(U57:U59)</f>
        <v>12415170</v>
      </c>
      <c r="V60" s="27">
        <f t="shared" ref="V60:AG60" si="16">SUM(V58:V59)</f>
        <v>8777807</v>
      </c>
      <c r="W60" s="27">
        <f t="shared" si="16"/>
        <v>3099574</v>
      </c>
      <c r="X60" s="27">
        <f t="shared" si="16"/>
        <v>4017602</v>
      </c>
      <c r="Y60" s="27">
        <f t="shared" si="16"/>
        <v>15894983</v>
      </c>
      <c r="Z60" s="27">
        <f t="shared" si="16"/>
        <v>5494017</v>
      </c>
      <c r="AA60" s="27">
        <f t="shared" si="16"/>
        <v>4023147</v>
      </c>
      <c r="AB60" s="27">
        <f t="shared" si="16"/>
        <v>8066496</v>
      </c>
      <c r="AC60" s="27">
        <f t="shared" si="16"/>
        <v>17583660</v>
      </c>
      <c r="AD60" s="27">
        <f t="shared" si="16"/>
        <v>0</v>
      </c>
      <c r="AE60" s="27">
        <f t="shared" si="16"/>
        <v>0</v>
      </c>
      <c r="AF60" s="27">
        <f t="shared" si="16"/>
        <v>0</v>
      </c>
      <c r="AG60" s="27">
        <f t="shared" si="16"/>
        <v>0</v>
      </c>
      <c r="AH60" s="27">
        <f>SUM(AH57:AH59)</f>
        <v>45893813</v>
      </c>
      <c r="AI60" s="30">
        <f>IF(ISERROR(AH60/J60),0,AH60/J60)</f>
        <v>0.66440839181880529</v>
      </c>
      <c r="AJ60" s="30">
        <f>IF(ISERROR(AH60/$AH$70),0,AH60/$AH$70)</f>
        <v>7.1290112935205027E-2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>
      <c r="A61" s="235" t="s">
        <v>76</v>
      </c>
      <c r="B61" s="236"/>
      <c r="C61" s="236"/>
      <c r="D61" s="236"/>
      <c r="E61" s="237"/>
      <c r="F61" s="94"/>
      <c r="G61" s="93"/>
      <c r="H61" s="6"/>
      <c r="I61" s="6"/>
      <c r="J61" s="209">
        <v>1134255644</v>
      </c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ht="12.75" customHeight="1" outlineLevel="1">
      <c r="A62" s="14">
        <v>1</v>
      </c>
      <c r="B62" s="14"/>
      <c r="C62" s="43"/>
      <c r="D62" s="44"/>
      <c r="E62" s="61"/>
      <c r="F62" s="95" t="s">
        <v>448</v>
      </c>
      <c r="G62" s="93" t="s">
        <v>449</v>
      </c>
      <c r="H62" s="104"/>
      <c r="I62" s="48"/>
      <c r="J62" s="210"/>
      <c r="K62" s="63">
        <f>59005942+211328902</f>
        <v>270334844</v>
      </c>
      <c r="L62" s="17" t="s">
        <v>111</v>
      </c>
      <c r="M62" s="40"/>
      <c r="N62" s="64"/>
      <c r="O62" s="40"/>
      <c r="P62" s="65"/>
      <c r="Q62" s="65"/>
      <c r="R62" s="19">
        <v>24646010</v>
      </c>
      <c r="S62" s="19">
        <v>22772079</v>
      </c>
      <c r="T62" s="19">
        <v>33553563</v>
      </c>
      <c r="U62" s="20">
        <f>SUM(R62:T62)</f>
        <v>80971652</v>
      </c>
      <c r="V62" s="19">
        <f>4859837+17237736</f>
        <v>22097573</v>
      </c>
      <c r="W62" s="19">
        <f>4859837+17333501</f>
        <v>22193338</v>
      </c>
      <c r="X62" s="19">
        <f>6109837+15801258</f>
        <v>21911095</v>
      </c>
      <c r="Y62" s="20">
        <f>SUM(V62:X62)</f>
        <v>66202006</v>
      </c>
      <c r="Z62" s="19">
        <f>7582599+23127296</f>
        <v>30709895</v>
      </c>
      <c r="AA62" s="19">
        <f>8612097+18674214</f>
        <v>27286311</v>
      </c>
      <c r="AB62" s="19">
        <f>8517224+23772758</f>
        <v>32289982</v>
      </c>
      <c r="AC62" s="20">
        <f>SUM(Z62:AB62)</f>
        <v>90286188</v>
      </c>
      <c r="AD62" s="19"/>
      <c r="AE62" s="19">
        <v>0</v>
      </c>
      <c r="AF62" s="19">
        <v>0</v>
      </c>
      <c r="AG62" s="20">
        <f>SUM(AD62:AF62)</f>
        <v>0</v>
      </c>
      <c r="AH62" s="20">
        <f>SUM(U62,Y62,AC62,AG62)</f>
        <v>237459846</v>
      </c>
      <c r="AI62" s="21">
        <f>IF(ISERROR(AH62/J61),0,AH62/J61)</f>
        <v>0.20935302130178335</v>
      </c>
      <c r="AJ62" s="22">
        <f>IF(ISERROR(AH62/$AH$70),"-",AH62/$AH$70)</f>
        <v>0.36886321123320903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>
      <c r="A63" s="14">
        <v>2</v>
      </c>
      <c r="B63" s="14"/>
      <c r="C63" s="43"/>
      <c r="D63" s="44"/>
      <c r="E63" s="61"/>
      <c r="F63" s="61"/>
      <c r="G63" s="62"/>
      <c r="H63" s="104"/>
      <c r="I63" s="48"/>
      <c r="J63" s="210"/>
      <c r="K63" s="63">
        <f>86138616+50000</f>
        <v>86188616</v>
      </c>
      <c r="L63" s="17" t="s">
        <v>110</v>
      </c>
      <c r="M63" s="40"/>
      <c r="N63" s="64"/>
      <c r="O63" s="40"/>
      <c r="P63" s="65"/>
      <c r="Q63" s="65"/>
      <c r="R63" s="19"/>
      <c r="S63" s="19"/>
      <c r="T63" s="19"/>
      <c r="U63" s="20">
        <f>SUM(R63:T63)</f>
        <v>0</v>
      </c>
      <c r="V63" s="19">
        <f>8782864</f>
        <v>8782864</v>
      </c>
      <c r="W63" s="19"/>
      <c r="X63" s="19">
        <f>37230683</f>
        <v>37230683</v>
      </c>
      <c r="Y63" s="20">
        <f>SUM(V63:X63)</f>
        <v>46013547</v>
      </c>
      <c r="Z63" s="19">
        <v>4391432</v>
      </c>
      <c r="AA63" s="19">
        <v>4391432</v>
      </c>
      <c r="AB63" s="19">
        <f>4391432</f>
        <v>4391432</v>
      </c>
      <c r="AC63" s="20">
        <f>SUM(Z63:AB63)</f>
        <v>13174296</v>
      </c>
      <c r="AD63" s="19"/>
      <c r="AE63" s="19">
        <v>0</v>
      </c>
      <c r="AF63" s="19">
        <v>0</v>
      </c>
      <c r="AG63" s="20">
        <f>SUM(AD63:AF63)</f>
        <v>0</v>
      </c>
      <c r="AH63" s="20">
        <f>SUM(U63,Y63,AC63,AG63)</f>
        <v>59187843</v>
      </c>
      <c r="AI63" s="21">
        <f>IF(ISERROR(AH63/J61),0,AH63/J61)</f>
        <v>5.2182101374670345E-2</v>
      </c>
      <c r="AJ63" s="22">
        <f>IF(ISERROR(AH63/$AH$70),"-",AH63/$AH$70)</f>
        <v>9.1940672087132622E-2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>
      <c r="A64" s="14">
        <v>3</v>
      </c>
      <c r="B64" s="14"/>
      <c r="C64" s="43" t="s">
        <v>450</v>
      </c>
      <c r="D64" s="44">
        <v>44915</v>
      </c>
      <c r="E64" s="61" t="s">
        <v>451</v>
      </c>
      <c r="F64" s="61"/>
      <c r="G64" s="62"/>
      <c r="H64" s="100"/>
      <c r="I64" s="101"/>
      <c r="J64" s="211"/>
      <c r="K64" s="102">
        <v>55080000</v>
      </c>
      <c r="L64" s="17" t="s">
        <v>116</v>
      </c>
      <c r="M64" s="40"/>
      <c r="N64" s="64"/>
      <c r="O64" s="40"/>
      <c r="P64" s="103"/>
      <c r="Q64" s="103"/>
      <c r="R64" s="19"/>
      <c r="S64" s="19"/>
      <c r="T64" s="19"/>
      <c r="U64" s="20">
        <f>SUM(R64:T64)</f>
        <v>0</v>
      </c>
      <c r="V64" s="19"/>
      <c r="W64" s="19"/>
      <c r="X64" s="19"/>
      <c r="Y64" s="20">
        <f>SUM(V64:X64)</f>
        <v>0</v>
      </c>
      <c r="Z64" s="19"/>
      <c r="AA64" s="19"/>
      <c r="AB64" s="19">
        <v>55080000</v>
      </c>
      <c r="AC64" s="20">
        <f>SUM(Z64:AB64)</f>
        <v>55080000</v>
      </c>
      <c r="AD64" s="19"/>
      <c r="AE64" s="19"/>
      <c r="AF64" s="19"/>
      <c r="AG64" s="20">
        <f>SUM(AD64:AF64)</f>
        <v>0</v>
      </c>
      <c r="AH64" s="20">
        <f>SUM(U64,Y64,AC64,AG64)</f>
        <v>55080000</v>
      </c>
      <c r="AI64" s="21">
        <f>IF(ISERROR(AH64/J61),0,AH64/J61)</f>
        <v>4.8560481308920864E-2</v>
      </c>
      <c r="AJ64" s="22">
        <f>IF(ISERROR(AH64/$AH$70),"-",AH64/$AH$70)</f>
        <v>8.5559668369047756E-2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1" customFormat="1" ht="12.75" customHeight="1">
      <c r="A65" s="238" t="s">
        <v>79</v>
      </c>
      <c r="B65" s="239"/>
      <c r="C65" s="239"/>
      <c r="D65" s="239"/>
      <c r="E65" s="239"/>
      <c r="F65" s="235"/>
      <c r="G65" s="236"/>
      <c r="H65" s="236"/>
      <c r="I65" s="236"/>
      <c r="J65" s="66">
        <f>J61</f>
        <v>1134255644</v>
      </c>
      <c r="K65" s="66">
        <f>SUM(K62:K64)</f>
        <v>411603460</v>
      </c>
      <c r="L65" s="67"/>
      <c r="M65" s="66">
        <f>SUM(M62:M62)</f>
        <v>0</v>
      </c>
      <c r="N65" s="66">
        <f>SUM(N62:N62)</f>
        <v>0</v>
      </c>
      <c r="O65" s="66">
        <f>SUM(O62:O62)</f>
        <v>0</v>
      </c>
      <c r="P65" s="68"/>
      <c r="Q65" s="201"/>
      <c r="R65" s="66">
        <f>SUM(R62:R64)</f>
        <v>24646010</v>
      </c>
      <c r="S65" s="66">
        <f t="shared" ref="S65:U65" si="17">SUM(S62:S64)</f>
        <v>22772079</v>
      </c>
      <c r="T65" s="66">
        <f t="shared" si="17"/>
        <v>33553563</v>
      </c>
      <c r="U65" s="66">
        <f t="shared" si="17"/>
        <v>80971652</v>
      </c>
      <c r="V65" s="66">
        <f>SUM(V62:V64)</f>
        <v>30880437</v>
      </c>
      <c r="W65" s="66">
        <f t="shared" ref="W65" si="18">SUM(W62:W64)</f>
        <v>22193338</v>
      </c>
      <c r="X65" s="66">
        <f t="shared" ref="X65" si="19">SUM(X62:X64)</f>
        <v>59141778</v>
      </c>
      <c r="Y65" s="66">
        <f t="shared" ref="Y65" si="20">SUM(Y62:Y64)</f>
        <v>112215553</v>
      </c>
      <c r="Z65" s="66">
        <f>SUM(Z62:Z64)</f>
        <v>35101327</v>
      </c>
      <c r="AA65" s="66">
        <f t="shared" ref="AA65:AC65" si="21">SUM(AA62:AA64)</f>
        <v>31677743</v>
      </c>
      <c r="AB65" s="66">
        <f t="shared" si="21"/>
        <v>91761414</v>
      </c>
      <c r="AC65" s="66">
        <f t="shared" si="21"/>
        <v>158540484</v>
      </c>
      <c r="AD65" s="66">
        <f t="shared" ref="Z65:AG65" si="22">SUM(AD62:AD62)</f>
        <v>0</v>
      </c>
      <c r="AE65" s="66">
        <f t="shared" si="22"/>
        <v>0</v>
      </c>
      <c r="AF65" s="66">
        <f t="shared" si="22"/>
        <v>0</v>
      </c>
      <c r="AG65" s="66">
        <f t="shared" si="22"/>
        <v>0</v>
      </c>
      <c r="AH65" s="66">
        <f>SUM(AH62:AH64)</f>
        <v>351727689</v>
      </c>
      <c r="AI65" s="69">
        <f>IF(ISERROR(AH65/J65),0,AH65/J65)</f>
        <v>0.31009560398537456</v>
      </c>
      <c r="AJ65" s="69">
        <f>IF(ISERROR(AH65/$AH$70),0,AH65/$AH$70)</f>
        <v>0.54636355168938944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>
      <c r="A66" s="235" t="s">
        <v>239</v>
      </c>
      <c r="B66" s="236"/>
      <c r="C66" s="236"/>
      <c r="D66" s="236"/>
      <c r="E66" s="237"/>
      <c r="F66" s="94"/>
      <c r="G66" s="93"/>
      <c r="H66" s="6"/>
      <c r="I66" s="6"/>
      <c r="J66" s="278">
        <v>2670000</v>
      </c>
      <c r="K66" s="97"/>
      <c r="L66" s="9"/>
      <c r="M66" s="10"/>
      <c r="N66" s="10"/>
      <c r="O66" s="10"/>
      <c r="P66" s="5"/>
      <c r="Q66" s="11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2"/>
      <c r="AJ66" s="12"/>
    </row>
    <row r="67" spans="1:106" ht="12.75" customHeight="1" outlineLevel="1">
      <c r="A67" s="14">
        <v>1</v>
      </c>
      <c r="B67" s="14"/>
      <c r="C67" s="43"/>
      <c r="D67" s="44"/>
      <c r="E67" s="60"/>
      <c r="F67" s="95" t="s">
        <v>448</v>
      </c>
      <c r="G67" s="93" t="s">
        <v>449</v>
      </c>
      <c r="H67" s="46"/>
      <c r="I67" s="48"/>
      <c r="J67" s="278"/>
      <c r="K67" s="63"/>
      <c r="L67" s="52"/>
      <c r="M67" s="40"/>
      <c r="N67" s="64"/>
      <c r="O67" s="40"/>
      <c r="P67" s="65"/>
      <c r="Q67" s="65"/>
      <c r="R67" s="19"/>
      <c r="S67" s="19"/>
      <c r="T67" s="19"/>
      <c r="U67" s="20"/>
      <c r="V67" s="19"/>
      <c r="W67" s="19"/>
      <c r="X67" s="19"/>
      <c r="Y67" s="20"/>
      <c r="Z67" s="19"/>
      <c r="AA67" s="19"/>
      <c r="AB67" s="19"/>
      <c r="AC67" s="20"/>
      <c r="AD67" s="19"/>
      <c r="AE67" s="19"/>
      <c r="AF67" s="19"/>
      <c r="AG67" s="20"/>
      <c r="AH67" s="20"/>
      <c r="AI67" s="21"/>
      <c r="AJ67" s="22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>
      <c r="A68" s="14">
        <v>2</v>
      </c>
      <c r="B68" s="14"/>
      <c r="C68" s="43"/>
      <c r="D68" s="44"/>
      <c r="E68" s="60"/>
      <c r="F68" s="61"/>
      <c r="G68" s="62"/>
      <c r="H68" s="46"/>
      <c r="I68" s="48"/>
      <c r="J68" s="278"/>
      <c r="K68" s="63"/>
      <c r="L68" s="52"/>
      <c r="M68" s="40"/>
      <c r="N68" s="64"/>
      <c r="O68" s="40"/>
      <c r="P68" s="65"/>
      <c r="Q68" s="65"/>
      <c r="R68" s="19"/>
      <c r="S68" s="19"/>
      <c r="T68" s="19"/>
      <c r="U68" s="20"/>
      <c r="V68" s="19"/>
      <c r="W68" s="19"/>
      <c r="X68" s="19"/>
      <c r="Y68" s="20"/>
      <c r="Z68" s="19"/>
      <c r="AA68" s="19"/>
      <c r="AB68" s="19"/>
      <c r="AC68" s="20"/>
      <c r="AD68" s="19"/>
      <c r="AE68" s="19"/>
      <c r="AF68" s="19"/>
      <c r="AG68" s="20"/>
      <c r="AH68" s="20"/>
      <c r="AI68" s="21"/>
      <c r="AJ68" s="22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31" customFormat="1" ht="12.75" customHeight="1">
      <c r="A69" s="235" t="s">
        <v>452</v>
      </c>
      <c r="B69" s="236"/>
      <c r="C69" s="236"/>
      <c r="D69" s="236"/>
      <c r="E69" s="237"/>
      <c r="F69" s="235"/>
      <c r="G69" s="236"/>
      <c r="H69" s="236"/>
      <c r="I69" s="236"/>
      <c r="J69" s="66">
        <f>J66</f>
        <v>2670000</v>
      </c>
      <c r="K69" s="66"/>
      <c r="L69" s="67"/>
      <c r="M69" s="66"/>
      <c r="N69" s="66"/>
      <c r="O69" s="66"/>
      <c r="P69" s="68"/>
      <c r="Q69" s="201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9"/>
      <c r="AJ69" s="69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70" customFormat="1" ht="15" customHeight="1">
      <c r="A70" s="232" t="str">
        <f>"TOTAL ASIG."&amp;" "&amp;$A$5</f>
        <v>TOTAL ASIG. 24-03-345 "Programa Eje (Ley N°20.595)"</v>
      </c>
      <c r="B70" s="233"/>
      <c r="C70" s="233"/>
      <c r="D70" s="233"/>
      <c r="E70" s="233"/>
      <c r="F70" s="233"/>
      <c r="G70" s="233"/>
      <c r="H70" s="233"/>
      <c r="I70" s="234"/>
      <c r="J70" s="27">
        <f>SUM(J10,J14,J17,J21,J25,J29,J33,J36,J39,J43,J46,J50,J53,J56,J60,J65,J69)</f>
        <v>1566388000</v>
      </c>
      <c r="K70" s="27">
        <f>+K10+K14+K17+K21+K25+K29+K33+K36+K39+K43+K46+K50+K60+K53+K56+K65</f>
        <v>759397149</v>
      </c>
      <c r="L70" s="199"/>
      <c r="M70" s="27">
        <f>+M10+M14+M17+M21+M25+M29+M33+M36+M39+M43+M46+M50+M60+M53+M56+M65</f>
        <v>0</v>
      </c>
      <c r="N70" s="27">
        <f>+N10+N14+N17+N21+N25+N29+N33+N36+N39+N43+N46+N50+N60+N53+N56+N65</f>
        <v>0</v>
      </c>
      <c r="O70" s="27">
        <f>+O10+O14+O17+O21+O25+O29+O33+O36+O39+O43+O46+O50+O60+O53+O56+O65</f>
        <v>0</v>
      </c>
      <c r="P70" s="28"/>
      <c r="Q70" s="29"/>
      <c r="R70" s="27">
        <f>+R10+R14+R17+R21+R25+R29+R33+R36+R39+R43+R46+R50+R60+R53+R56+R65</f>
        <v>41377455</v>
      </c>
      <c r="S70" s="27">
        <f>+S10+S14+S17+S21+S25+S29+S33+S36+S39+S43+S46+S50+S60+S53+S56+S65</f>
        <v>49642939</v>
      </c>
      <c r="T70" s="27">
        <f>+T10+T14+T17+T21+T25+T29+T33+T36+T39+T43+T46+T50+T60+T53+T56+T65</f>
        <v>72424168</v>
      </c>
      <c r="U70" s="27">
        <f>+U10+U14+U17+U21+U25+U29+U33+U36+U39+U43+U46+U50+U60+U53+U56+U65</f>
        <v>164115156</v>
      </c>
      <c r="V70" s="27">
        <f>+V10+V14+V17+V21+V25+V29+V33+V36+V39+V43+V46+V50+V60+V53+V56+V65</f>
        <v>61453646</v>
      </c>
      <c r="W70" s="27">
        <f>+W10+W14+W17+W21+W25+W29+W33+W36+W39+W43+W46+W50+W60+W53+W56+W65</f>
        <v>56591063</v>
      </c>
      <c r="X70" s="27">
        <f>+X10+X14+X17+X21+X25+X29+X33+X36+X39+X43+X46+X50+X60+X53+X56+X65</f>
        <v>106413165</v>
      </c>
      <c r="Y70" s="27">
        <f>+Y10+Y14+Y17+Y21+Y25+Y29+Y33+Y36+Y39+Y43+Y46+Y50+Y60+Y53+Y56+Y65</f>
        <v>224457874</v>
      </c>
      <c r="Z70" s="27">
        <f>+Z10+Z14+Z17+Z21+Z25+Z29+Z33+Z36+Z39+Z43+Z46+Z50+Z60+Z53+Z56+Z65</f>
        <v>71735315</v>
      </c>
      <c r="AA70" s="27">
        <f>+AA10+AA14+AA17+AA21+AA25+AA29+AA33+AA36+AA39+AA43+AA46+AA50+AA60+AA53+AA56+AA65</f>
        <v>58171065</v>
      </c>
      <c r="AB70" s="27">
        <f>+AB10+AB14+AB17+AB21+AB25+AB29+AB33+AB36+AB39+AB43+AB46+AB50+AB60+AB53+AB56+AB65</f>
        <v>125952445</v>
      </c>
      <c r="AC70" s="27">
        <f>+AC10+AC14+AC17+AC21+AC25+AC29+AC33+AC36+AC39+AC43+AC46+AC50+AC60+AC53+AC56+AC65</f>
        <v>255858825</v>
      </c>
      <c r="AD70" s="27">
        <f>+AD10+AD14+AD17+AD21+AD25+AD29+AD33+AD36+AD39+AD43+AD46+AD50+AD60+AD53+AD56+AD65</f>
        <v>0</v>
      </c>
      <c r="AE70" s="27">
        <f>+AE10+AE14+AE17+AE21+AE25+AE29+AE33+AE36+AE39+AE43+AE46+AE50+AE60+AE53+AE56+AE65</f>
        <v>0</v>
      </c>
      <c r="AF70" s="27">
        <f>+AF10+AF14+AF17+AF21+AF25+AF29+AF33+AF36+AF39+AF43+AF46+AF50+AF60+AF53+AF56+AF65</f>
        <v>0</v>
      </c>
      <c r="AG70" s="27">
        <f>+AG10+AG14+AG17+AG21+AG25+AG29+AG33+AG36+AG39+AG43+AG46+AG50+AG60+AG53+AG56+AG65</f>
        <v>0</v>
      </c>
      <c r="AH70" s="27">
        <f>+AH10+AH14+AH17+AH21+AH25+AH29+AH33+AH36+AH39+AH43+AH46+AH50+AH60+AH53+AH56+AH65</f>
        <v>643761261</v>
      </c>
      <c r="AI70" s="30">
        <f>IF(ISERROR(AH70/J70),0,AH70/J70)</f>
        <v>0.41098454597456058</v>
      </c>
      <c r="AJ70" s="30">
        <f>IF(ISERROR(AH70/$AH$70),0,AH70/$AH$70)</f>
        <v>1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>
      <c r="J71" s="72"/>
      <c r="R71" s="72"/>
      <c r="S71" s="72"/>
      <c r="T71" s="72"/>
      <c r="V71" s="72"/>
      <c r="W71" s="72"/>
      <c r="X71" s="72"/>
      <c r="Z71" s="72"/>
      <c r="AA71" s="72"/>
      <c r="AB71" s="72"/>
      <c r="AD71" s="72"/>
      <c r="AE71" s="72"/>
      <c r="AF71" s="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A79" s="2"/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9" spans="1:32">
      <c r="E89" s="76"/>
    </row>
  </sheetData>
  <mergeCells count="82">
    <mergeCell ref="J66:J68"/>
    <mergeCell ref="A69:E69"/>
    <mergeCell ref="F69:I69"/>
    <mergeCell ref="J54:J55"/>
    <mergeCell ref="J44:J45"/>
    <mergeCell ref="J47:J49"/>
    <mergeCell ref="J61:J64"/>
    <mergeCell ref="J57:J59"/>
    <mergeCell ref="A56:I56"/>
    <mergeCell ref="A44:E44"/>
    <mergeCell ref="A46:I46"/>
    <mergeCell ref="A47:E47"/>
    <mergeCell ref="A50:I50"/>
    <mergeCell ref="A51:E51"/>
    <mergeCell ref="A53:I53"/>
    <mergeCell ref="A54:E54"/>
    <mergeCell ref="J51:J52"/>
    <mergeCell ref="A70:I70"/>
    <mergeCell ref="A57:E57"/>
    <mergeCell ref="A60:I60"/>
    <mergeCell ref="A61:E61"/>
    <mergeCell ref="A65:E65"/>
    <mergeCell ref="F65:I65"/>
    <mergeCell ref="A66:E66"/>
    <mergeCell ref="J37:J38"/>
    <mergeCell ref="J40:J42"/>
    <mergeCell ref="J34:J35"/>
    <mergeCell ref="A29:I29"/>
    <mergeCell ref="A25:I25"/>
    <mergeCell ref="A26:E26"/>
    <mergeCell ref="J26:J28"/>
    <mergeCell ref="J30:J32"/>
    <mergeCell ref="A43:I43"/>
    <mergeCell ref="A30:E30"/>
    <mergeCell ref="A33:I33"/>
    <mergeCell ref="A34:E34"/>
    <mergeCell ref="A36:I36"/>
    <mergeCell ref="A37:E37"/>
    <mergeCell ref="A39:I39"/>
    <mergeCell ref="A40:E40"/>
    <mergeCell ref="J11:J13"/>
    <mergeCell ref="J8:J9"/>
    <mergeCell ref="M6:O6"/>
    <mergeCell ref="Z6:AB6"/>
    <mergeCell ref="AC6:AC7"/>
    <mergeCell ref="D6:D7"/>
    <mergeCell ref="E6:E7"/>
    <mergeCell ref="F6:F7"/>
    <mergeCell ref="A14:I14"/>
    <mergeCell ref="A8:E8"/>
    <mergeCell ref="A10:I10"/>
    <mergeCell ref="A11:E11"/>
    <mergeCell ref="A6:A7"/>
    <mergeCell ref="B6:B7"/>
    <mergeCell ref="G6:G7"/>
    <mergeCell ref="A22:E22"/>
    <mergeCell ref="J15:J16"/>
    <mergeCell ref="J18:J20"/>
    <mergeCell ref="J22:J24"/>
    <mergeCell ref="A15:E15"/>
    <mergeCell ref="A17:I17"/>
    <mergeCell ref="A18:E18"/>
    <mergeCell ref="A21:I21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AG6:AG7"/>
    <mergeCell ref="AD6:AF6"/>
    <mergeCell ref="H6:I6"/>
    <mergeCell ref="J6:J7"/>
    <mergeCell ref="K6:K7"/>
    <mergeCell ref="L6:L7"/>
    <mergeCell ref="AH6:AH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8:D59 D55 D48:D49 D42 D35 D27:D28 D19:D20 D12:D13 D9 D16 D31:D32 D45 D52" xr:uid="{00000000-0002-0000-1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8:I59 H55:I55 H48:I49 H42:I42 H35:I35 H27:I28 H19:I20 H52:I52 H16:I16 H31:I32 H45:I45 H12:I13" xr:uid="{00000000-0002-0000-1800-000003000000}">
      <formula1>42005</formula1>
    </dataValidation>
    <dataValidation allowBlank="1" showInputMessage="1" showErrorMessage="1" errorTitle="Sólo números" error="Sólo ingresar números sin letras_x000a_" sqref="O47:O49 O54:O55 O40:O42 O30:O32 O34:O35 O18:O20 O11:O13 O61:O64 O8:O9 O15:O16 O22:O24 O26:O28 O37:O38 O44:O45 P45 O51:O52 O57:O59" xr:uid="{00000000-0002-0000-1800-000004000000}"/>
    <dataValidation type="textLength" operator="lessThanOrEqual" allowBlank="1" showInputMessage="1" showErrorMessage="1" errorTitle="MÁXIMO DE CARACTERES SOBREPASADO" error="Sólo 255 caracteres por celdas" sqref="P59:Q59 P55:Q55 E52:G52 L27:L28 C55 L45 E45:G45 L18:L20 C48:C49 L55 C42 E35:G35 F67:G67 E9:G9 P35:Q35 E31:G32 L16 C35 P28:Q28 E23:G24 L31:L32 C27:C28 P20:Q20 F15:G16 L41:L42 C19:C20 E16 E12:E13 L48:L49 C12:C13 C9 E38:G38 P9:Q9 L38 C16 E58:G59 F11:G13 P16:Q16 P23:Q24 L9 N23:N24 C31:C32 L23 E27:G28 L62:L64 P13:Q13 N38 P38:Q38 C45 L12:L13 E41:G42 Q45 C52 P42:Q42 E48:G49 P52:Q52 C58:C59 F61:G64 E55:G55 N62:N64 P62:Q64 E62:E64 P32:Q32 E19:G20 P48:Q49 L35 L58:L59 L52" xr:uid="{00000000-0002-0000-1800-000005000000}">
      <formula1>255</formula1>
    </dataValidation>
    <dataValidation type="textLength" operator="lessThanOrEqual" allowBlank="1" showInputMessage="1" showErrorMessage="1" sqref="K48:K49 K55 K42 J15 K35 J8 K62:K64 K9 K13 K23:K24 K26:K28 K38 K45 K52 K20 K32 K59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59:N59 M55:N55 R55:T55 AD55:AF55 Z55:AB55 V55:X55 R48:T49 R42:T42 AD48:AF49 Z48:AB49 V48:X49 Z62:AB64 M13:N13 Z41:AB42 AD41:AF42 V41:X42 R32:S32 M35:N35 R35:T35 AD35:AF35 Z35:AB35 V35:X35 M28:N28 M20:N20 AD27:AF28 Z27:AB28 V27:X28 R20:T20 AD19:AF20 Z19:AB20 V19:X20 V13:X13 R62:T64 Z12:AB13 AD12:AF13 R13:T13 AD62:AF64 Z9:AB9 AD9:AF9 V9:X9 M9:N9 M16:N16 V16:X16 Z16:AB16 AD16:AF16 R16:T16 AD23:AF24 V23:X24 Z23:AB24 M23:M24 R9:T9 V31:X32 Z31:AB32 AD31:AF32 S30:T31 R28:T28 AD38:AF38 V38:X38 Z38:AB38 R38:T38 M38 V45:X45 Z45:AB45 AD45:AF45 R45:T45 M45:N45 V52:X52 Z52:AB52 AD52:AF52 R52:T52 M52:N52 V58:X59 Z58:AB59 AD58:AF59 M48:N49 M62:M64 V62:X64 M32:N32 R23:T24 M42:N42 R59:T59" xr:uid="{00000000-0002-0000-1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10 AH10 Y10 AH14 U14 U29 AH29 U33 AH33 U43 U56 AH56" formula="1"/>
    <ignoredError sqref="S32 V32 X32 V42 V62:V63 W62:X63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Y42"/>
  <sheetViews>
    <sheetView topLeftCell="C1" zoomScaleNormal="100" workbookViewId="0" xr3:uid="{94BC7849-1D55-59FD-A4A3-F33B65D9F6CB}">
      <selection activeCell="A3" sqref="A3:Y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'24-03-345 Ind. Programa EJE'!A5:U5</f>
        <v>24-03-345 "Programa Eje (Ley N°20.595)"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+'24-03-345 Ind. Programa EJE'!J10</f>
        <v>4408287</v>
      </c>
      <c r="C8" s="55">
        <f>+'24-03-345 Ind. Programa EJE'!K10</f>
        <v>3581474</v>
      </c>
      <c r="D8" s="55">
        <f>+'24-03-345 Ind. Programa EJE'!M10</f>
        <v>0</v>
      </c>
      <c r="E8" s="55">
        <f>+'24-03-345 Ind. Programa EJE'!N10</f>
        <v>0</v>
      </c>
      <c r="F8" s="55">
        <f>+'24-03-345 Ind. Programa EJE'!O10</f>
        <v>0</v>
      </c>
      <c r="G8" s="55">
        <f>+'24-03-345 Ind. Programa EJE'!R10</f>
        <v>517700</v>
      </c>
      <c r="H8" s="55">
        <f>+'24-03-345 Ind. Programa EJE'!S10</f>
        <v>129000</v>
      </c>
      <c r="I8" s="55">
        <f>+'24-03-345 Ind. Programa EJE'!T10</f>
        <v>165246</v>
      </c>
      <c r="J8" s="55">
        <f>+'24-03-345 Ind. Programa EJE'!U10</f>
        <v>811946</v>
      </c>
      <c r="K8" s="55">
        <f>+'24-03-345 Ind. Programa EJE'!V10</f>
        <v>408650</v>
      </c>
      <c r="L8" s="55">
        <f>+'24-03-345 Ind. Programa EJE'!W10</f>
        <v>129000</v>
      </c>
      <c r="M8" s="55">
        <f>+'24-03-345 Ind. Programa EJE'!X10</f>
        <v>526811</v>
      </c>
      <c r="N8" s="55">
        <f>+'24-03-345 Ind. Programa EJE'!Y10</f>
        <v>1064461</v>
      </c>
      <c r="O8" s="55">
        <f>+'24-03-345 Ind. Programa EJE'!Z10</f>
        <v>129000</v>
      </c>
      <c r="P8" s="55">
        <f>+'24-03-345 Ind. Programa EJE'!AA10</f>
        <v>497900</v>
      </c>
      <c r="Q8" s="55">
        <f>+'24-03-345 Ind. Programa EJE'!AB10</f>
        <v>129000</v>
      </c>
      <c r="R8" s="55">
        <f>+'24-03-345 Ind. Programa EJE'!AC10</f>
        <v>755900</v>
      </c>
      <c r="S8" s="55">
        <f>+'24-03-345 Ind. Programa EJE'!AD10</f>
        <v>0</v>
      </c>
      <c r="T8" s="55">
        <f>+'24-03-345 Ind. Programa EJE'!AE10</f>
        <v>0</v>
      </c>
      <c r="U8" s="55">
        <f>+'24-03-345 Ind. Programa EJE'!AF10</f>
        <v>0</v>
      </c>
      <c r="V8" s="55">
        <f>+'24-03-345 Ind. Programa EJE'!AG10</f>
        <v>0</v>
      </c>
      <c r="W8" s="55">
        <f>+'24-03-345 Ind. Programa EJE'!AH10</f>
        <v>2632307</v>
      </c>
      <c r="X8" s="78">
        <f>+'24-03-345 Ind. Programa EJE'!AI10</f>
        <v>0.59712695657065884</v>
      </c>
      <c r="Y8" s="78">
        <f>+'24-03-345 Ind. Programa EJE'!AJ10</f>
        <v>4.0889490552927198E-3</v>
      </c>
    </row>
    <row r="9" spans="1:25" ht="24.75" customHeight="1">
      <c r="A9" s="77" t="s">
        <v>48</v>
      </c>
      <c r="B9" s="55">
        <f>+'24-03-345 Ind. Programa EJE'!J14</f>
        <v>17988620</v>
      </c>
      <c r="C9" s="55">
        <f>+'24-03-345 Ind. Programa EJE'!K14</f>
        <v>5166237</v>
      </c>
      <c r="D9" s="55">
        <f>+'24-03-345 Ind. Programa EJE'!M14</f>
        <v>0</v>
      </c>
      <c r="E9" s="55">
        <f>+'24-03-345 Ind. Programa EJE'!N14</f>
        <v>0</v>
      </c>
      <c r="F9" s="55">
        <f>+'24-03-345 Ind. Programa EJE'!O14</f>
        <v>0</v>
      </c>
      <c r="G9" s="55">
        <f>+'24-03-345 Ind. Programa EJE'!R14</f>
        <v>274584</v>
      </c>
      <c r="H9" s="55">
        <f>+'24-03-345 Ind. Programa EJE'!S14</f>
        <v>278148</v>
      </c>
      <c r="I9" s="55">
        <f>+'24-03-345 Ind. Programa EJE'!T14</f>
        <v>1450661</v>
      </c>
      <c r="J9" s="55">
        <f>+'24-03-345 Ind. Programa EJE'!U14</f>
        <v>2673987</v>
      </c>
      <c r="K9" s="55">
        <f>+'24-03-345 Ind. Programa EJE'!V14</f>
        <v>447563</v>
      </c>
      <c r="L9" s="55">
        <f>+'24-03-345 Ind. Programa EJE'!W14</f>
        <v>117385</v>
      </c>
      <c r="M9" s="55">
        <f>+'24-03-345 Ind. Programa EJE'!X14</f>
        <v>105646</v>
      </c>
      <c r="N9" s="55">
        <f>+'24-03-345 Ind. Programa EJE'!Y14</f>
        <v>670594</v>
      </c>
      <c r="O9" s="55">
        <f>+'24-03-345 Ind. Programa EJE'!Z14</f>
        <v>258246</v>
      </c>
      <c r="P9" s="55">
        <f>+'24-03-345 Ind. Programa EJE'!AA14</f>
        <v>164339</v>
      </c>
      <c r="Q9" s="55">
        <f>+'24-03-345 Ind. Programa EJE'!AB14</f>
        <v>522279</v>
      </c>
      <c r="R9" s="55">
        <f>+'24-03-345 Ind. Programa EJE'!AC14</f>
        <v>944864</v>
      </c>
      <c r="S9" s="55">
        <f>+'24-03-345 Ind. Programa EJE'!AD14</f>
        <v>0</v>
      </c>
      <c r="T9" s="55">
        <f>+'24-03-345 Ind. Programa EJE'!AE14</f>
        <v>0</v>
      </c>
      <c r="U9" s="55">
        <f>+'24-03-345 Ind. Programa EJE'!AF14</f>
        <v>0</v>
      </c>
      <c r="V9" s="55">
        <f>+'24-03-345 Ind. Programa EJE'!AG14</f>
        <v>0</v>
      </c>
      <c r="W9" s="55">
        <f>+'24-03-345 Ind. Programa EJE'!AH14</f>
        <v>3618851</v>
      </c>
      <c r="X9" s="78">
        <f>+'24-03-345 Ind. Programa EJE'!AI14</f>
        <v>0.2011744647449332</v>
      </c>
      <c r="Y9" s="78">
        <f>+'24-03-345 Ind. Programa EJE'!AJ14</f>
        <v>5.6214177820805532E-3</v>
      </c>
    </row>
    <row r="10" spans="1:25" ht="24.75" customHeight="1">
      <c r="A10" s="77" t="s">
        <v>50</v>
      </c>
      <c r="B10" s="55">
        <f>+'24-03-345 Ind. Programa EJE'!J17</f>
        <v>39336954</v>
      </c>
      <c r="C10" s="55">
        <f>+'24-03-345 Ind. Programa EJE'!K17</f>
        <v>26942989</v>
      </c>
      <c r="D10" s="55">
        <f>+'24-03-345 Ind. Programa EJE'!M17</f>
        <v>0</v>
      </c>
      <c r="E10" s="55">
        <f>+'24-03-345 Ind. Programa EJE'!N17</f>
        <v>0</v>
      </c>
      <c r="F10" s="55">
        <f>+'24-03-345 Ind. Programa EJE'!O17</f>
        <v>0</v>
      </c>
      <c r="G10" s="55">
        <f>+'24-03-345 Ind. Programa EJE'!R17</f>
        <v>372574</v>
      </c>
      <c r="H10" s="55">
        <f>+'24-03-345 Ind. Programa EJE'!S17</f>
        <v>374056</v>
      </c>
      <c r="I10" s="55">
        <f>+'24-03-345 Ind. Programa EJE'!T17</f>
        <v>4236642</v>
      </c>
      <c r="J10" s="55">
        <f>+'24-03-345 Ind. Programa EJE'!U17</f>
        <v>4983272</v>
      </c>
      <c r="K10" s="55">
        <f>+'24-03-345 Ind. Programa EJE'!V17</f>
        <v>2397792</v>
      </c>
      <c r="L10" s="55">
        <f>+'24-03-345 Ind. Programa EJE'!W17</f>
        <v>1923366</v>
      </c>
      <c r="M10" s="55">
        <f>+'24-03-345 Ind. Programa EJE'!X17</f>
        <v>4538264</v>
      </c>
      <c r="N10" s="55">
        <f>+'24-03-345 Ind. Programa EJE'!Y17</f>
        <v>8859422</v>
      </c>
      <c r="O10" s="55">
        <f>+'24-03-345 Ind. Programa EJE'!Z17</f>
        <v>2243308</v>
      </c>
      <c r="P10" s="55">
        <f>+'24-03-345 Ind. Programa EJE'!AA17</f>
        <v>1149278</v>
      </c>
      <c r="Q10" s="55">
        <f>+'24-03-345 Ind. Programa EJE'!AB17</f>
        <v>2607611</v>
      </c>
      <c r="R10" s="55">
        <f>+'24-03-345 Ind. Programa EJE'!AC17</f>
        <v>6000197</v>
      </c>
      <c r="S10" s="55">
        <f>+'24-03-345 Ind. Programa EJE'!AD17</f>
        <v>0</v>
      </c>
      <c r="T10" s="55">
        <f>+'24-03-345 Ind. Programa EJE'!AE17</f>
        <v>0</v>
      </c>
      <c r="U10" s="55">
        <f>+'24-03-345 Ind. Programa EJE'!AF17</f>
        <v>0</v>
      </c>
      <c r="V10" s="55">
        <f>+'24-03-345 Ind. Programa EJE'!AG17</f>
        <v>0</v>
      </c>
      <c r="W10" s="55">
        <f>+'24-03-345 Ind. Programa EJE'!AH17</f>
        <v>19842891</v>
      </c>
      <c r="X10" s="78">
        <f>+'24-03-345 Ind. Programa EJE'!AI17</f>
        <v>0.50443384609799735</v>
      </c>
      <c r="Y10" s="78">
        <f>+'24-03-345 Ind. Programa EJE'!AJ17</f>
        <v>3.0823369162003678E-2</v>
      </c>
    </row>
    <row r="11" spans="1:25" ht="24.75" customHeight="1">
      <c r="A11" s="77" t="s">
        <v>52</v>
      </c>
      <c r="B11" s="55">
        <f>+'24-03-345 Ind. Programa EJE'!J21</f>
        <v>18941666</v>
      </c>
      <c r="C11" s="55">
        <f>+'24-03-345 Ind. Programa EJE'!K21</f>
        <v>14593829</v>
      </c>
      <c r="D11" s="55">
        <f>+'24-03-345 Ind. Programa EJE'!M21</f>
        <v>0</v>
      </c>
      <c r="E11" s="55">
        <f>+'24-03-345 Ind. Programa EJE'!N21</f>
        <v>0</v>
      </c>
      <c r="F11" s="55">
        <f>+'24-03-345 Ind. Programa EJE'!O21</f>
        <v>0</v>
      </c>
      <c r="G11" s="55">
        <f>+'24-03-345 Ind. Programa EJE'!R21</f>
        <v>621036</v>
      </c>
      <c r="H11" s="55">
        <f>+'24-03-345 Ind. Programa EJE'!S21</f>
        <v>1527624</v>
      </c>
      <c r="I11" s="55">
        <f>+'24-03-345 Ind. Programa EJE'!T21</f>
        <v>1565563</v>
      </c>
      <c r="J11" s="55">
        <f>+'24-03-345 Ind. Programa EJE'!U21</f>
        <v>3714223</v>
      </c>
      <c r="K11" s="55">
        <f>+'24-03-345 Ind. Programa EJE'!V21</f>
        <v>1355848</v>
      </c>
      <c r="L11" s="55">
        <f>+'24-03-345 Ind. Programa EJE'!W21</f>
        <v>1321409</v>
      </c>
      <c r="M11" s="55">
        <f>+'24-03-345 Ind. Programa EJE'!X21</f>
        <v>281668</v>
      </c>
      <c r="N11" s="55">
        <f>+'24-03-345 Ind. Programa EJE'!Y21</f>
        <v>2958925</v>
      </c>
      <c r="O11" s="55">
        <f>+'24-03-345 Ind. Programa EJE'!Z21</f>
        <v>983040</v>
      </c>
      <c r="P11" s="55">
        <f>+'24-03-345 Ind. Programa EJE'!AA21</f>
        <v>798684</v>
      </c>
      <c r="Q11" s="55">
        <f>+'24-03-345 Ind. Programa EJE'!AB21</f>
        <v>2486028</v>
      </c>
      <c r="R11" s="55">
        <f>+'24-03-345 Ind. Programa EJE'!AC21</f>
        <v>4267752</v>
      </c>
      <c r="S11" s="55">
        <f>+'24-03-345 Ind. Programa EJE'!AD21</f>
        <v>0</v>
      </c>
      <c r="T11" s="55">
        <f>+'24-03-345 Ind. Programa EJE'!AE21</f>
        <v>0</v>
      </c>
      <c r="U11" s="55">
        <f>+'24-03-345 Ind. Programa EJE'!AF21</f>
        <v>0</v>
      </c>
      <c r="V11" s="55">
        <f>+'24-03-345 Ind. Programa EJE'!AG21</f>
        <v>0</v>
      </c>
      <c r="W11" s="55">
        <f>+'24-03-345 Ind. Programa EJE'!AH21</f>
        <v>10940900</v>
      </c>
      <c r="X11" s="78">
        <f>+'24-03-345 Ind. Programa EJE'!AI21</f>
        <v>0.57761022710462739</v>
      </c>
      <c r="Y11" s="78">
        <f>+'24-03-345 Ind. Programa EJE'!AJ21</f>
        <v>1.6995275520314355E-2</v>
      </c>
    </row>
    <row r="12" spans="1:25" ht="24.75" customHeight="1">
      <c r="A12" s="77" t="s">
        <v>54</v>
      </c>
      <c r="B12" s="55">
        <f>+'24-03-345 Ind. Programa EJE'!J25</f>
        <v>43800000</v>
      </c>
      <c r="C12" s="55">
        <f>+'24-03-345 Ind. Programa EJE'!K25</f>
        <v>28692975</v>
      </c>
      <c r="D12" s="55">
        <f>+'24-03-345 Ind. Programa EJE'!M25</f>
        <v>0</v>
      </c>
      <c r="E12" s="55">
        <f>+'24-03-345 Ind. Programa EJE'!N25</f>
        <v>0</v>
      </c>
      <c r="F12" s="55">
        <f>+'24-03-345 Ind. Programa EJE'!O25</f>
        <v>0</v>
      </c>
      <c r="G12" s="55">
        <f>+'24-03-345 Ind. Programa EJE'!R25</f>
        <v>2595689</v>
      </c>
      <c r="H12" s="55">
        <f>+'24-03-345 Ind. Programa EJE'!S25</f>
        <v>3134325</v>
      </c>
      <c r="I12" s="55">
        <f>+'24-03-345 Ind. Programa EJE'!T25</f>
        <v>2610003</v>
      </c>
      <c r="J12" s="55">
        <f>+'24-03-345 Ind. Programa EJE'!U25</f>
        <v>8340017</v>
      </c>
      <c r="K12" s="55">
        <f>+'24-03-345 Ind. Programa EJE'!V25</f>
        <v>2489697</v>
      </c>
      <c r="L12" s="55">
        <f>+'24-03-345 Ind. Programa EJE'!W25</f>
        <v>2835065</v>
      </c>
      <c r="M12" s="55">
        <f>+'24-03-345 Ind. Programa EJE'!X25</f>
        <v>3747579</v>
      </c>
      <c r="N12" s="55">
        <f>+'24-03-345 Ind. Programa EJE'!Y25</f>
        <v>9072341</v>
      </c>
      <c r="O12" s="55">
        <f>+'24-03-345 Ind. Programa EJE'!Z25</f>
        <v>2960046</v>
      </c>
      <c r="P12" s="55">
        <f>+'24-03-345 Ind. Programa EJE'!AA25</f>
        <v>4954739</v>
      </c>
      <c r="Q12" s="55">
        <f>+'24-03-345 Ind. Programa EJE'!AB25</f>
        <v>2901732</v>
      </c>
      <c r="R12" s="55">
        <f>+'24-03-345 Ind. Programa EJE'!AC25</f>
        <v>10816517</v>
      </c>
      <c r="S12" s="55">
        <f>+'24-03-345 Ind. Programa EJE'!AD25</f>
        <v>0</v>
      </c>
      <c r="T12" s="55">
        <f>+'24-03-345 Ind. Programa EJE'!AE25</f>
        <v>0</v>
      </c>
      <c r="U12" s="55">
        <f>+'24-03-345 Ind. Programa EJE'!AF25</f>
        <v>0</v>
      </c>
      <c r="V12" s="55">
        <f>+'24-03-345 Ind. Programa EJE'!AG25</f>
        <v>0</v>
      </c>
      <c r="W12" s="55">
        <f>+'24-03-345 Ind. Programa EJE'!AH25</f>
        <v>28228875</v>
      </c>
      <c r="X12" s="78">
        <f>+'24-03-345 Ind. Programa EJE'!AI25</f>
        <v>0.64449486301369863</v>
      </c>
      <c r="Y12" s="78">
        <f>+'24-03-345 Ind. Programa EJE'!AJ25</f>
        <v>4.384991255321901E-2</v>
      </c>
    </row>
    <row r="13" spans="1:25" ht="24.75" customHeight="1">
      <c r="A13" s="77" t="s">
        <v>56</v>
      </c>
      <c r="B13" s="55">
        <f>+'24-03-345 Ind. Programa EJE'!J29</f>
        <v>13914402</v>
      </c>
      <c r="C13" s="55">
        <f>+'24-03-345 Ind. Programa EJE'!K29</f>
        <v>10913334</v>
      </c>
      <c r="D13" s="55">
        <f>+'24-03-345 Ind. Programa EJE'!M29</f>
        <v>0</v>
      </c>
      <c r="E13" s="55">
        <f>+'24-03-345 Ind. Programa EJE'!N29</f>
        <v>0</v>
      </c>
      <c r="F13" s="55">
        <f>+'24-03-345 Ind. Programa EJE'!O29</f>
        <v>0</v>
      </c>
      <c r="G13" s="55">
        <f>+'24-03-345 Ind. Programa EJE'!R29</f>
        <v>259862</v>
      </c>
      <c r="H13" s="55">
        <f>+'24-03-345 Ind. Programa EJE'!S29</f>
        <v>475276</v>
      </c>
      <c r="I13" s="55">
        <f>+'24-03-345 Ind. Programa EJE'!T29</f>
        <v>3121191</v>
      </c>
      <c r="J13" s="55">
        <f>+'24-03-345 Ind. Programa EJE'!U29</f>
        <v>3856329</v>
      </c>
      <c r="K13" s="55">
        <f>+'24-03-345 Ind. Programa EJE'!V29</f>
        <v>1794024</v>
      </c>
      <c r="L13" s="55">
        <f>+'24-03-345 Ind. Programa EJE'!W29</f>
        <v>294525</v>
      </c>
      <c r="M13" s="55">
        <f>+'24-03-345 Ind. Programa EJE'!X29</f>
        <v>342901</v>
      </c>
      <c r="N13" s="55">
        <f>+'24-03-345 Ind. Programa EJE'!Y29</f>
        <v>2431450</v>
      </c>
      <c r="O13" s="55">
        <f>+'24-03-345 Ind. Programa EJE'!Z29</f>
        <v>2103156</v>
      </c>
      <c r="P13" s="55">
        <f>+'24-03-345 Ind. Programa EJE'!AA29</f>
        <v>270130</v>
      </c>
      <c r="Q13" s="55">
        <f>+'24-03-345 Ind. Programa EJE'!AB29</f>
        <v>870629</v>
      </c>
      <c r="R13" s="55">
        <f>+'24-03-345 Ind. Programa EJE'!AC29</f>
        <v>3243915</v>
      </c>
      <c r="S13" s="55">
        <f>+'24-03-345 Ind. Programa EJE'!AD29</f>
        <v>0</v>
      </c>
      <c r="T13" s="55">
        <f>+'24-03-345 Ind. Programa EJE'!AE29</f>
        <v>0</v>
      </c>
      <c r="U13" s="55">
        <f>+'24-03-345 Ind. Programa EJE'!AF29</f>
        <v>0</v>
      </c>
      <c r="V13" s="55">
        <f>+'24-03-345 Ind. Programa EJE'!AG29</f>
        <v>0</v>
      </c>
      <c r="W13" s="55">
        <f>+'24-03-345 Ind. Programa EJE'!AH29</f>
        <v>9531694</v>
      </c>
      <c r="X13" s="78">
        <f>+'24-03-345 Ind. Programa EJE'!AI29</f>
        <v>0.68502361797510236</v>
      </c>
      <c r="Y13" s="78">
        <f>+'24-03-345 Ind. Programa EJE'!AJ29</f>
        <v>1.4806255948352257E-2</v>
      </c>
    </row>
    <row r="14" spans="1:25" ht="24.75" customHeight="1">
      <c r="A14" s="77" t="s">
        <v>58</v>
      </c>
      <c r="B14" s="55">
        <f>+'24-03-345 Ind. Programa EJE'!J33</f>
        <v>17132347</v>
      </c>
      <c r="C14" s="55">
        <f>+'24-03-345 Ind. Programa EJE'!K33</f>
        <v>10864846</v>
      </c>
      <c r="D14" s="55">
        <f>+'24-03-345 Ind. Programa EJE'!M33</f>
        <v>0</v>
      </c>
      <c r="E14" s="55">
        <f>+'24-03-345 Ind. Programa EJE'!N33</f>
        <v>0</v>
      </c>
      <c r="F14" s="55">
        <f>+'24-03-345 Ind. Programa EJE'!O33</f>
        <v>0</v>
      </c>
      <c r="G14" s="55">
        <f>+'24-03-345 Ind. Programa EJE'!R33</f>
        <v>611539</v>
      </c>
      <c r="H14" s="55">
        <f>+'24-03-345 Ind. Programa EJE'!S33</f>
        <v>924296</v>
      </c>
      <c r="I14" s="55">
        <f>+'24-03-345 Ind. Programa EJE'!T33</f>
        <v>169627</v>
      </c>
      <c r="J14" s="55">
        <f>+'24-03-345 Ind. Programa EJE'!U33</f>
        <v>1705462</v>
      </c>
      <c r="K14" s="55">
        <f>+'24-03-345 Ind. Programa EJE'!V33</f>
        <v>612062</v>
      </c>
      <c r="L14" s="55">
        <f>+'24-03-345 Ind. Programa EJE'!W33</f>
        <v>3210673</v>
      </c>
      <c r="M14" s="55">
        <f>+'24-03-345 Ind. Programa EJE'!X33</f>
        <v>1423643</v>
      </c>
      <c r="N14" s="55">
        <f>+'24-03-345 Ind. Programa EJE'!Y33</f>
        <v>5246378</v>
      </c>
      <c r="O14" s="55">
        <f>+'24-03-345 Ind. Programa EJE'!Z33</f>
        <v>635016</v>
      </c>
      <c r="P14" s="55">
        <f>+'24-03-345 Ind. Programa EJE'!AA33</f>
        <v>644016</v>
      </c>
      <c r="Q14" s="55">
        <f>+'24-03-345 Ind. Programa EJE'!AB33</f>
        <v>1027748</v>
      </c>
      <c r="R14" s="55">
        <f>+'24-03-345 Ind. Programa EJE'!AC33</f>
        <v>2306780</v>
      </c>
      <c r="S14" s="55">
        <f>+'24-03-345 Ind. Programa EJE'!AD33</f>
        <v>0</v>
      </c>
      <c r="T14" s="55">
        <f>+'24-03-345 Ind. Programa EJE'!AE33</f>
        <v>0</v>
      </c>
      <c r="U14" s="55">
        <f>+'24-03-345 Ind. Programa EJE'!AF33</f>
        <v>0</v>
      </c>
      <c r="V14" s="55">
        <f>+'24-03-345 Ind. Programa EJE'!AG33</f>
        <v>0</v>
      </c>
      <c r="W14" s="55">
        <f>+'24-03-345 Ind. Programa EJE'!AH33</f>
        <v>9258620</v>
      </c>
      <c r="X14" s="78">
        <f>+'24-03-345 Ind. Programa EJE'!AI33</f>
        <v>0.54041749212761103</v>
      </c>
      <c r="Y14" s="78">
        <f>+'24-03-345 Ind. Programa EJE'!AJ33</f>
        <v>1.4382070747186511E-2</v>
      </c>
    </row>
    <row r="15" spans="1:25" ht="24.75" customHeight="1">
      <c r="A15" s="77" t="s">
        <v>60</v>
      </c>
      <c r="B15" s="55">
        <f>+'24-03-345 Ind. Programa EJE'!J36</f>
        <v>29614894</v>
      </c>
      <c r="C15" s="55">
        <f>+'24-03-345 Ind. Programa EJE'!K36</f>
        <v>26385015</v>
      </c>
      <c r="D15" s="55">
        <f>+'24-03-345 Ind. Programa EJE'!M36</f>
        <v>0</v>
      </c>
      <c r="E15" s="55">
        <f>+'24-03-345 Ind. Programa EJE'!N36</f>
        <v>0</v>
      </c>
      <c r="F15" s="55">
        <f>+'24-03-345 Ind. Programa EJE'!O36</f>
        <v>0</v>
      </c>
      <c r="G15" s="55">
        <f>+'24-03-345 Ind. Programa EJE'!R36</f>
        <v>2159187</v>
      </c>
      <c r="H15" s="55">
        <f>+'24-03-345 Ind. Programa EJE'!S36</f>
        <v>1757709</v>
      </c>
      <c r="I15" s="55">
        <f>+'24-03-345 Ind. Programa EJE'!T36</f>
        <v>2487702</v>
      </c>
      <c r="J15" s="55">
        <f>+'24-03-345 Ind. Programa EJE'!U36</f>
        <v>6404598</v>
      </c>
      <c r="K15" s="55">
        <f>+'24-03-345 Ind. Programa EJE'!V36</f>
        <v>2701342</v>
      </c>
      <c r="L15" s="55">
        <f>+'24-03-345 Ind. Programa EJE'!W36</f>
        <v>1725477</v>
      </c>
      <c r="M15" s="55">
        <f>+'24-03-345 Ind. Programa EJE'!X36</f>
        <v>1768484</v>
      </c>
      <c r="N15" s="55">
        <f>+'24-03-345 Ind. Programa EJE'!Y36</f>
        <v>6195303</v>
      </c>
      <c r="O15" s="55">
        <f>+'24-03-345 Ind. Programa EJE'!Z36</f>
        <v>3452458</v>
      </c>
      <c r="P15" s="55">
        <f>+'24-03-345 Ind. Programa EJE'!AA36</f>
        <v>3750066</v>
      </c>
      <c r="Q15" s="55">
        <f>+'24-03-345 Ind. Programa EJE'!AB36</f>
        <v>1793258</v>
      </c>
      <c r="R15" s="55">
        <f>+'24-03-345 Ind. Programa EJE'!AC36</f>
        <v>8995782</v>
      </c>
      <c r="S15" s="55">
        <f>+'24-03-345 Ind. Programa EJE'!AD36</f>
        <v>0</v>
      </c>
      <c r="T15" s="55">
        <f>+'24-03-345 Ind. Programa EJE'!AE36</f>
        <v>0</v>
      </c>
      <c r="U15" s="55">
        <f>+'24-03-345 Ind. Programa EJE'!AF36</f>
        <v>0</v>
      </c>
      <c r="V15" s="55">
        <f>+'24-03-345 Ind. Programa EJE'!AG36</f>
        <v>0</v>
      </c>
      <c r="W15" s="55">
        <f>+'24-03-345 Ind. Programa EJE'!AH36</f>
        <v>21595683</v>
      </c>
      <c r="X15" s="78">
        <f>+'24-03-345 Ind. Programa EJE'!AI36</f>
        <v>0.72921696089812105</v>
      </c>
      <c r="Y15" s="78">
        <f>+'24-03-345 Ind. Programa EJE'!AJ36</f>
        <v>3.3546105223004399E-2</v>
      </c>
    </row>
    <row r="16" spans="1:25" ht="24.75" customHeight="1">
      <c r="A16" s="77" t="s">
        <v>62</v>
      </c>
      <c r="B16" s="55">
        <f>+'24-03-345 Ind. Programa EJE'!J39</f>
        <v>29464000</v>
      </c>
      <c r="C16" s="55">
        <f>+'24-03-345 Ind. Programa EJE'!K39</f>
        <v>28965680</v>
      </c>
      <c r="D16" s="55">
        <f>+'24-03-345 Ind. Programa EJE'!M39</f>
        <v>0</v>
      </c>
      <c r="E16" s="55">
        <f>+'24-03-345 Ind. Programa EJE'!N39</f>
        <v>0</v>
      </c>
      <c r="F16" s="55">
        <f>+'24-03-345 Ind. Programa EJE'!O39</f>
        <v>0</v>
      </c>
      <c r="G16" s="55">
        <f>+'24-03-345 Ind. Programa EJE'!R39</f>
        <v>125112</v>
      </c>
      <c r="H16" s="55">
        <f>+'24-03-345 Ind. Programa EJE'!S39</f>
        <v>237543</v>
      </c>
      <c r="I16" s="55">
        <f>+'24-03-345 Ind. Programa EJE'!T39</f>
        <v>5680479</v>
      </c>
      <c r="J16" s="55">
        <f>+'24-03-345 Ind. Programa EJE'!U39</f>
        <v>6043134</v>
      </c>
      <c r="K16" s="55">
        <f>+'24-03-345 Ind. Programa EJE'!V39</f>
        <v>1794141</v>
      </c>
      <c r="L16" s="55">
        <f>+'24-03-345 Ind. Programa EJE'!W39</f>
        <v>5907947</v>
      </c>
      <c r="M16" s="55">
        <f>+'24-03-345 Ind. Programa EJE'!X39</f>
        <v>11562066</v>
      </c>
      <c r="N16" s="55">
        <f>+'24-03-345 Ind. Programa EJE'!Y39</f>
        <v>19264154</v>
      </c>
      <c r="O16" s="55">
        <f>+'24-03-345 Ind. Programa EJE'!Z39</f>
        <v>1126227</v>
      </c>
      <c r="P16" s="55">
        <f>+'24-03-345 Ind. Programa EJE'!AA39</f>
        <v>336099</v>
      </c>
      <c r="Q16" s="55">
        <f>+'24-03-345 Ind. Programa EJE'!AB39</f>
        <v>525454</v>
      </c>
      <c r="R16" s="55">
        <f>+'24-03-345 Ind. Programa EJE'!AC39</f>
        <v>1987780</v>
      </c>
      <c r="S16" s="55">
        <f>+'24-03-345 Ind. Programa EJE'!AD39</f>
        <v>0</v>
      </c>
      <c r="T16" s="55">
        <f>+'24-03-345 Ind. Programa EJE'!AE39</f>
        <v>0</v>
      </c>
      <c r="U16" s="55">
        <f>+'24-03-345 Ind. Programa EJE'!AF39</f>
        <v>0</v>
      </c>
      <c r="V16" s="55">
        <f>+'24-03-345 Ind. Programa EJE'!AG39</f>
        <v>0</v>
      </c>
      <c r="W16" s="55">
        <f>+'24-03-345 Ind. Programa EJE'!AH39</f>
        <v>27295068</v>
      </c>
      <c r="X16" s="78">
        <f>+'24-03-345 Ind. Programa EJE'!AI39</f>
        <v>0.92638704860168342</v>
      </c>
      <c r="Y16" s="78">
        <f>+'24-03-345 Ind. Programa EJE'!AJ39</f>
        <v>4.2399363946815684E-2</v>
      </c>
    </row>
    <row r="17" spans="1:25" ht="24.75" customHeight="1">
      <c r="A17" s="77" t="s">
        <v>64</v>
      </c>
      <c r="B17" s="55">
        <f>+'24-03-345 Ind. Programa EJE'!J43</f>
        <v>36873415</v>
      </c>
      <c r="C17" s="55">
        <f>+'24-03-345 Ind. Programa EJE'!K43</f>
        <v>34738000</v>
      </c>
      <c r="D17" s="55">
        <f>+'24-03-345 Ind. Programa EJE'!M43</f>
        <v>0</v>
      </c>
      <c r="E17" s="55">
        <f>+'24-03-345 Ind. Programa EJE'!N43</f>
        <v>0</v>
      </c>
      <c r="F17" s="55">
        <f>+'24-03-345 Ind. Programa EJE'!O43</f>
        <v>0</v>
      </c>
      <c r="G17" s="55">
        <f>+'24-03-345 Ind. Programa EJE'!R43</f>
        <v>1072616</v>
      </c>
      <c r="H17" s="55">
        <f>+'24-03-345 Ind. Programa EJE'!S43</f>
        <v>1796879</v>
      </c>
      <c r="I17" s="55">
        <f>+'24-03-345 Ind. Programa EJE'!T43</f>
        <v>7175309</v>
      </c>
      <c r="J17" s="55">
        <f>+'24-03-345 Ind. Programa EJE'!U43</f>
        <v>10044804</v>
      </c>
      <c r="K17" s="55">
        <f>+'24-03-345 Ind. Programa EJE'!V43</f>
        <v>2944351</v>
      </c>
      <c r="L17" s="55">
        <f>+'24-03-345 Ind. Programa EJE'!W43</f>
        <v>3985174</v>
      </c>
      <c r="M17" s="55">
        <f>+'24-03-345 Ind. Programa EJE'!X43</f>
        <v>2562596</v>
      </c>
      <c r="N17" s="55">
        <f>+'24-03-345 Ind. Programa EJE'!Y43</f>
        <v>9492121</v>
      </c>
      <c r="O17" s="55">
        <f>+'24-03-345 Ind. Programa EJE'!Z43</f>
        <v>6047559</v>
      </c>
      <c r="P17" s="55">
        <f>+'24-03-345 Ind. Programa EJE'!AA43</f>
        <v>2734081</v>
      </c>
      <c r="Q17" s="55">
        <f>+'24-03-345 Ind. Programa EJE'!AB43</f>
        <v>1865057</v>
      </c>
      <c r="R17" s="55">
        <f>+'24-03-345 Ind. Programa EJE'!AC43</f>
        <v>10646697</v>
      </c>
      <c r="S17" s="55">
        <f>+'24-03-345 Ind. Programa EJE'!AD43</f>
        <v>0</v>
      </c>
      <c r="T17" s="55">
        <f>+'24-03-345 Ind. Programa EJE'!AE43</f>
        <v>0</v>
      </c>
      <c r="U17" s="55">
        <f>+'24-03-345 Ind. Programa EJE'!AF43</f>
        <v>0</v>
      </c>
      <c r="V17" s="55">
        <f>+'24-03-345 Ind. Programa EJE'!AG43</f>
        <v>0</v>
      </c>
      <c r="W17" s="55">
        <f>+'24-03-345 Ind. Programa EJE'!AH43</f>
        <v>30183622</v>
      </c>
      <c r="X17" s="78">
        <f>+'24-03-345 Ind. Programa EJE'!AI43</f>
        <v>0.81857408650649799</v>
      </c>
      <c r="Y17" s="78">
        <f>+'24-03-345 Ind. Programa EJE'!AJ40</f>
        <v>0</v>
      </c>
    </row>
    <row r="18" spans="1:25" ht="24.75" customHeight="1">
      <c r="A18" s="77" t="s">
        <v>66</v>
      </c>
      <c r="B18" s="55">
        <f>+'24-03-345 Ind. Programa EJE'!J46</f>
        <v>34016748</v>
      </c>
      <c r="C18" s="55">
        <f>+'24-03-345 Ind. Programa EJE'!K46</f>
        <v>33264241</v>
      </c>
      <c r="D18" s="55">
        <f>+'24-03-345 Ind. Programa EJE'!M46</f>
        <v>0</v>
      </c>
      <c r="E18" s="55">
        <f>+'24-03-345 Ind. Programa EJE'!N46</f>
        <v>0</v>
      </c>
      <c r="F18" s="55">
        <f>+'24-03-345 Ind. Programa EJE'!O46</f>
        <v>0</v>
      </c>
      <c r="G18" s="55">
        <f>+'24-03-345 Ind. Programa EJE'!R46</f>
        <v>3237031</v>
      </c>
      <c r="H18" s="55">
        <f>+'24-03-345 Ind. Programa EJE'!S46</f>
        <v>4569234</v>
      </c>
      <c r="I18" s="55">
        <f>+'24-03-345 Ind. Programa EJE'!T46</f>
        <v>3218533</v>
      </c>
      <c r="J18" s="55">
        <f>+'24-03-345 Ind. Programa EJE'!U46</f>
        <v>11024798</v>
      </c>
      <c r="K18" s="55">
        <f>+'24-03-345 Ind. Programa EJE'!V46</f>
        <v>2818097</v>
      </c>
      <c r="L18" s="55">
        <f>+'24-03-345 Ind. Programa EJE'!W46</f>
        <v>4907474</v>
      </c>
      <c r="M18" s="55">
        <f>+'24-03-345 Ind. Programa EJE'!X46</f>
        <v>2100275</v>
      </c>
      <c r="N18" s="55">
        <f>+'24-03-345 Ind. Programa EJE'!Y46</f>
        <v>9825846</v>
      </c>
      <c r="O18" s="55">
        <f>+'24-03-345 Ind. Programa EJE'!Z46</f>
        <v>3517798</v>
      </c>
      <c r="P18" s="55">
        <f>+'24-03-345 Ind. Programa EJE'!AA46</f>
        <v>2128472</v>
      </c>
      <c r="Q18" s="55">
        <f>+'24-03-345 Ind. Programa EJE'!AB46</f>
        <v>2003553</v>
      </c>
      <c r="R18" s="55">
        <f>+'24-03-345 Ind. Programa EJE'!AC46</f>
        <v>7649823</v>
      </c>
      <c r="S18" s="55">
        <f>+'24-03-345 Ind. Programa EJE'!AD46</f>
        <v>0</v>
      </c>
      <c r="T18" s="55">
        <f>+'24-03-345 Ind. Programa EJE'!AE46</f>
        <v>0</v>
      </c>
      <c r="U18" s="55">
        <f>+'24-03-345 Ind. Programa EJE'!AF46</f>
        <v>0</v>
      </c>
      <c r="V18" s="55">
        <f>+'24-03-345 Ind. Programa EJE'!AG46</f>
        <v>0</v>
      </c>
      <c r="W18" s="55">
        <f>+'24-03-345 Ind. Programa EJE'!AH46</f>
        <v>28500467</v>
      </c>
      <c r="X18" s="78">
        <f>+'24-03-345 Ind. Programa EJE'!AI46</f>
        <v>0.83783632109689032</v>
      </c>
      <c r="Y18" s="78">
        <f>+'24-03-345 Ind. Programa EJE'!AJ46</f>
        <v>4.4271795658732564E-2</v>
      </c>
    </row>
    <row r="19" spans="1:25" ht="24.75" customHeight="1">
      <c r="A19" s="77" t="s">
        <v>68</v>
      </c>
      <c r="B19" s="55">
        <f>+'24-03-345 Ind. Programa EJE'!J50</f>
        <v>20652155</v>
      </c>
      <c r="C19" s="55">
        <f>+'24-03-345 Ind. Programa EJE'!K50</f>
        <v>18052033</v>
      </c>
      <c r="D19" s="55">
        <f>+'24-03-345 Ind. Programa EJE'!M50</f>
        <v>0</v>
      </c>
      <c r="E19" s="55">
        <f>+'24-03-345 Ind. Programa EJE'!N50</f>
        <v>0</v>
      </c>
      <c r="F19" s="55">
        <f>+'24-03-345 Ind. Programa EJE'!O50</f>
        <v>0</v>
      </c>
      <c r="G19" s="55">
        <f>+'24-03-345 Ind. Programa EJE'!R50</f>
        <v>0</v>
      </c>
      <c r="H19" s="55">
        <f>+'24-03-345 Ind. Programa EJE'!S50</f>
        <v>602407</v>
      </c>
      <c r="I19" s="55">
        <f>+'24-03-345 Ind. Programa EJE'!T50</f>
        <v>429153</v>
      </c>
      <c r="J19" s="55">
        <f>+'24-03-345 Ind. Programa EJE'!U50</f>
        <v>1031560</v>
      </c>
      <c r="K19" s="55">
        <f>+'24-03-345 Ind. Programa EJE'!V50</f>
        <v>540507</v>
      </c>
      <c r="L19" s="55">
        <f>+'24-03-345 Ind. Programa EJE'!W50</f>
        <v>2899129</v>
      </c>
      <c r="M19" s="55">
        <f>+'24-03-345 Ind. Programa EJE'!X50</f>
        <v>3375726</v>
      </c>
      <c r="N19" s="55">
        <f>+'24-03-345 Ind. Programa EJE'!Y50</f>
        <v>6815362</v>
      </c>
      <c r="O19" s="55">
        <f>+'24-03-345 Ind. Programa EJE'!Z50</f>
        <v>3069874</v>
      </c>
      <c r="P19" s="55">
        <f>+'24-03-345 Ind. Programa EJE'!AA50</f>
        <v>1146084</v>
      </c>
      <c r="Q19" s="55">
        <f>+'24-03-345 Ind. Programa EJE'!AB50</f>
        <v>2172926</v>
      </c>
      <c r="R19" s="55">
        <f>+'24-03-345 Ind. Programa EJE'!AC50</f>
        <v>6388884</v>
      </c>
      <c r="S19" s="55">
        <f>+'24-03-345 Ind. Programa EJE'!AD50</f>
        <v>0</v>
      </c>
      <c r="T19" s="55">
        <f>+'24-03-345 Ind. Programa EJE'!AE50</f>
        <v>0</v>
      </c>
      <c r="U19" s="55">
        <f>+'24-03-345 Ind. Programa EJE'!AF50</f>
        <v>0</v>
      </c>
      <c r="V19" s="55">
        <f>+'24-03-345 Ind. Programa EJE'!AG50</f>
        <v>0</v>
      </c>
      <c r="W19" s="55">
        <f>+'24-03-345 Ind. Programa EJE'!AH50</f>
        <v>14235806</v>
      </c>
      <c r="X19" s="78">
        <f>+'24-03-345 Ind. Programa EJE'!AI50</f>
        <v>0.6893133428448508</v>
      </c>
      <c r="Y19" s="78">
        <f>+'24-03-345 Ind. Programa EJE'!AJ50</f>
        <v>2.2113486570916854E-2</v>
      </c>
    </row>
    <row r="20" spans="1:25" ht="24.75" customHeight="1">
      <c r="A20" s="79" t="s">
        <v>70</v>
      </c>
      <c r="B20" s="55">
        <f>+'24-03-345 Ind. Programa EJE'!J53</f>
        <v>31206269</v>
      </c>
      <c r="C20" s="55">
        <f>+'24-03-345 Ind. Programa EJE'!K53</f>
        <v>29548232</v>
      </c>
      <c r="D20" s="55">
        <f>+'24-03-345 Ind. Programa EJE'!M53</f>
        <v>0</v>
      </c>
      <c r="E20" s="55">
        <f>+'24-03-345 Ind. Programa EJE'!N53</f>
        <v>0</v>
      </c>
      <c r="F20" s="55">
        <f>+'24-03-345 Ind. Programa EJE'!O53</f>
        <v>0</v>
      </c>
      <c r="G20" s="55">
        <f>+'24-03-345 Ind. Programa EJE'!R53</f>
        <v>0</v>
      </c>
      <c r="H20" s="55">
        <f>+'24-03-345 Ind. Programa EJE'!S53</f>
        <v>6158930</v>
      </c>
      <c r="I20" s="55">
        <f>+'24-03-345 Ind. Programa EJE'!T53</f>
        <v>17833</v>
      </c>
      <c r="J20" s="55">
        <f>+'24-03-345 Ind. Programa EJE'!U53</f>
        <v>6176763</v>
      </c>
      <c r="K20" s="55">
        <f>+'24-03-345 Ind. Programa EJE'!V53</f>
        <v>0</v>
      </c>
      <c r="L20" s="55">
        <f>+'24-03-345 Ind. Programa EJE'!W53</f>
        <v>475393</v>
      </c>
      <c r="M20" s="55">
        <f>+'24-03-345 Ind. Programa EJE'!X53</f>
        <v>9824838</v>
      </c>
      <c r="N20" s="55">
        <f>+'24-03-345 Ind. Programa EJE'!Y53</f>
        <v>10300231</v>
      </c>
      <c r="O20" s="55">
        <f>+'24-03-345 Ind. Programa EJE'!Z53</f>
        <v>2597511</v>
      </c>
      <c r="P20" s="55">
        <f>+'24-03-345 Ind. Programa EJE'!AA53</f>
        <v>1462089</v>
      </c>
      <c r="Q20" s="55">
        <f>+'24-03-345 Ind. Programa EJE'!AB53</f>
        <v>5158995</v>
      </c>
      <c r="R20" s="55">
        <f>+'24-03-345 Ind. Programa EJE'!AC53</f>
        <v>9218595</v>
      </c>
      <c r="S20" s="55">
        <f>+'24-03-345 Ind. Programa EJE'!AD53</f>
        <v>0</v>
      </c>
      <c r="T20" s="55">
        <f>+'24-03-345 Ind. Programa EJE'!AE53</f>
        <v>0</v>
      </c>
      <c r="U20" s="55">
        <f>+'24-03-345 Ind. Programa EJE'!AF53</f>
        <v>0</v>
      </c>
      <c r="V20" s="55">
        <f>+'24-03-345 Ind. Programa EJE'!AG53</f>
        <v>0</v>
      </c>
      <c r="W20" s="55">
        <f>+'24-03-345 Ind. Programa EJE'!AH53</f>
        <v>25695589</v>
      </c>
      <c r="X20" s="78">
        <f>+'24-03-345 Ind. Programa EJE'!AI53</f>
        <v>0.82341112293815066</v>
      </c>
      <c r="Y20" s="78">
        <f>+'24-03-345 Ind. Programa EJE'!AJ53</f>
        <v>3.9914779836371671E-2</v>
      </c>
    </row>
    <row r="21" spans="1:25" ht="24.75" customHeight="1">
      <c r="A21" s="79" t="s">
        <v>72</v>
      </c>
      <c r="B21" s="55">
        <f>+'24-03-345 Ind. Programa EJE'!J56</f>
        <v>23037895</v>
      </c>
      <c r="C21" s="55">
        <f>+'24-03-345 Ind. Programa EJE'!K56</f>
        <v>19011358</v>
      </c>
      <c r="D21" s="55">
        <f>+'24-03-345 Ind. Programa EJE'!M56</f>
        <v>0</v>
      </c>
      <c r="E21" s="55">
        <f>+'24-03-345 Ind. Programa EJE'!N56</f>
        <v>0</v>
      </c>
      <c r="F21" s="55">
        <f>+'24-03-345 Ind. Programa EJE'!O56</f>
        <v>0</v>
      </c>
      <c r="G21" s="55">
        <f>+'24-03-345 Ind. Programa EJE'!R56</f>
        <v>1088813</v>
      </c>
      <c r="H21" s="55">
        <f>+'24-03-345 Ind. Programa EJE'!S56</f>
        <v>1097837</v>
      </c>
      <c r="I21" s="55">
        <f>+'24-03-345 Ind. Programa EJE'!T56</f>
        <v>1730791</v>
      </c>
      <c r="J21" s="55">
        <f>+'24-03-345 Ind. Programa EJE'!U56</f>
        <v>3917441</v>
      </c>
      <c r="K21" s="55">
        <f>+'24-03-345 Ind. Programa EJE'!V56</f>
        <v>1491328</v>
      </c>
      <c r="L21" s="55">
        <f>+'24-03-345 Ind. Programa EJE'!W56</f>
        <v>1566134</v>
      </c>
      <c r="M21" s="55">
        <f>+'24-03-345 Ind. Programa EJE'!X56</f>
        <v>1093288</v>
      </c>
      <c r="N21" s="55">
        <f>+'24-03-345 Ind. Programa EJE'!Y56</f>
        <v>4150750</v>
      </c>
      <c r="O21" s="55">
        <f>+'24-03-345 Ind. Programa EJE'!Z56</f>
        <v>2016732</v>
      </c>
      <c r="P21" s="55">
        <f>+'24-03-345 Ind. Programa EJE'!AA56</f>
        <v>2434198</v>
      </c>
      <c r="Q21" s="55">
        <f>+'24-03-345 Ind. Programa EJE'!AB56</f>
        <v>2060265</v>
      </c>
      <c r="R21" s="55">
        <f>+'24-03-345 Ind. Programa EJE'!AC56</f>
        <v>6511195</v>
      </c>
      <c r="S21" s="55">
        <f>+'24-03-345 Ind. Programa EJE'!AD56</f>
        <v>0</v>
      </c>
      <c r="T21" s="55">
        <f>+'24-03-345 Ind. Programa EJE'!AE56</f>
        <v>0</v>
      </c>
      <c r="U21" s="55">
        <f>+'24-03-345 Ind. Programa EJE'!AF56</f>
        <v>0</v>
      </c>
      <c r="V21" s="55">
        <f>+'24-03-345 Ind. Programa EJE'!AG56</f>
        <v>0</v>
      </c>
      <c r="W21" s="55">
        <f>+'24-03-345 Ind. Programa EJE'!AH56</f>
        <v>14579386</v>
      </c>
      <c r="X21" s="78">
        <f>+'24-03-345 Ind. Programa EJE'!AI56</f>
        <v>0.63284366909389944</v>
      </c>
      <c r="Y21" s="78">
        <f>+'24-03-345 Ind. Programa EJE'!AJ56</f>
        <v>2.2647193739730169E-2</v>
      </c>
    </row>
    <row r="22" spans="1:25" ht="24.75" customHeight="1">
      <c r="A22" s="79" t="s">
        <v>74</v>
      </c>
      <c r="B22" s="55">
        <f>+'24-03-345 Ind. Programa EJE'!J60</f>
        <v>69074704</v>
      </c>
      <c r="C22" s="55">
        <f>+'24-03-345 Ind. Programa EJE'!K60</f>
        <v>57073446</v>
      </c>
      <c r="D22" s="55">
        <f>+'24-03-345 Ind. Programa EJE'!M60</f>
        <v>0</v>
      </c>
      <c r="E22" s="55">
        <f>+'24-03-345 Ind. Programa EJE'!N60</f>
        <v>0</v>
      </c>
      <c r="F22" s="55">
        <f>+'24-03-345 Ind. Programa EJE'!O60</f>
        <v>0</v>
      </c>
      <c r="G22" s="55">
        <f>+'24-03-345 Ind. Programa EJE'!R60</f>
        <v>3795702</v>
      </c>
      <c r="H22" s="55">
        <f>+'24-03-345 Ind. Programa EJE'!S60</f>
        <v>3807596</v>
      </c>
      <c r="I22" s="55">
        <f>+'24-03-345 Ind. Programa EJE'!T60</f>
        <v>4811872</v>
      </c>
      <c r="J22" s="55">
        <f>+'24-03-345 Ind. Programa EJE'!U60</f>
        <v>12415170</v>
      </c>
      <c r="K22" s="55">
        <f>+'24-03-345 Ind. Programa EJE'!V60</f>
        <v>8777807</v>
      </c>
      <c r="L22" s="55">
        <f>+'24-03-345 Ind. Programa EJE'!W60</f>
        <v>3099574</v>
      </c>
      <c r="M22" s="55">
        <f>+'24-03-345 Ind. Programa EJE'!X60</f>
        <v>4017602</v>
      </c>
      <c r="N22" s="55">
        <f>+'24-03-345 Ind. Programa EJE'!Y60</f>
        <v>15894983</v>
      </c>
      <c r="O22" s="55">
        <f>+'24-03-345 Ind. Programa EJE'!Z60</f>
        <v>5494017</v>
      </c>
      <c r="P22" s="55">
        <f>+'24-03-345 Ind. Programa EJE'!AA60</f>
        <v>4023147</v>
      </c>
      <c r="Q22" s="55">
        <f>+'24-03-345 Ind. Programa EJE'!AB60</f>
        <v>8066496</v>
      </c>
      <c r="R22" s="55">
        <f>+'24-03-345 Ind. Programa EJE'!AC60</f>
        <v>17583660</v>
      </c>
      <c r="S22" s="55">
        <f>+'24-03-345 Ind. Programa EJE'!AD60</f>
        <v>0</v>
      </c>
      <c r="T22" s="55">
        <f>+'24-03-345 Ind. Programa EJE'!AE60</f>
        <v>0</v>
      </c>
      <c r="U22" s="55">
        <f>+'24-03-345 Ind. Programa EJE'!AF60</f>
        <v>0</v>
      </c>
      <c r="V22" s="55">
        <f>+'24-03-345 Ind. Programa EJE'!AG60</f>
        <v>0</v>
      </c>
      <c r="W22" s="55">
        <f>+'24-03-345 Ind. Programa EJE'!AH60</f>
        <v>45893813</v>
      </c>
      <c r="X22" s="78">
        <f>+'24-03-345 Ind. Programa EJE'!AI60</f>
        <v>0.66440839181880529</v>
      </c>
      <c r="Y22" s="78">
        <f>+'24-03-345 Ind. Programa EJE'!AJ60</f>
        <v>7.1290112935205027E-2</v>
      </c>
    </row>
    <row r="23" spans="1:25" ht="24.75" customHeight="1">
      <c r="A23" s="79" t="s">
        <v>239</v>
      </c>
      <c r="B23" s="55">
        <f>+'24-03-345 Ind. Programa EJE'!J69</f>
        <v>2670000</v>
      </c>
      <c r="C23" s="55">
        <f>+'24-03-345 Ind. Programa EJE'!K69</f>
        <v>0</v>
      </c>
      <c r="D23" s="55">
        <f>+'24-03-345 Ind. Programa EJE'!M66</f>
        <v>0</v>
      </c>
      <c r="E23" s="55">
        <f>+'24-03-345 Ind. Programa EJE'!N66</f>
        <v>0</v>
      </c>
      <c r="F23" s="55">
        <f>+'24-03-345 Ind. Programa EJE'!O66</f>
        <v>0</v>
      </c>
      <c r="G23" s="55">
        <f>+'24-03-345 Ind. Programa EJE'!R61</f>
        <v>0</v>
      </c>
      <c r="H23" s="55">
        <f>+'24-03-345 Ind. Programa EJE'!S61</f>
        <v>0</v>
      </c>
      <c r="I23" s="55">
        <f>+'24-03-345 Ind. Programa EJE'!T61</f>
        <v>0</v>
      </c>
      <c r="J23" s="55">
        <f>+'24-03-345 Ind. Programa EJE'!U69</f>
        <v>0</v>
      </c>
      <c r="K23" s="55">
        <f>+'24-03-345 Ind. Programa EJE'!V61</f>
        <v>0</v>
      </c>
      <c r="L23" s="55">
        <f>+'24-03-345 Ind. Programa EJE'!W61</f>
        <v>0</v>
      </c>
      <c r="M23" s="55">
        <f>+'24-03-345 Ind. Programa EJE'!X61</f>
        <v>0</v>
      </c>
      <c r="N23" s="55">
        <f>+'24-03-345 Ind. Programa EJE'!Y69</f>
        <v>0</v>
      </c>
      <c r="O23" s="55">
        <f>+'24-03-345 Ind. Programa EJE'!Z61</f>
        <v>0</v>
      </c>
      <c r="P23" s="55">
        <f>+'24-03-345 Ind. Programa EJE'!AA61</f>
        <v>0</v>
      </c>
      <c r="Q23" s="55">
        <f>+'24-03-345 Ind. Programa EJE'!AB61</f>
        <v>0</v>
      </c>
      <c r="R23" s="55">
        <f>+'24-03-345 Ind. Programa EJE'!AC69</f>
        <v>0</v>
      </c>
      <c r="S23" s="55">
        <f>+'24-03-345 Ind. Programa EJE'!AD61</f>
        <v>0</v>
      </c>
      <c r="T23" s="55">
        <f>+'24-03-345 Ind. Programa EJE'!AE61</f>
        <v>0</v>
      </c>
      <c r="U23" s="55">
        <f>+'24-03-345 Ind. Programa EJE'!AF61</f>
        <v>0</v>
      </c>
      <c r="V23" s="55">
        <f>+'24-03-345 Ind. Programa EJE'!AG69</f>
        <v>0</v>
      </c>
      <c r="W23" s="55">
        <f>+'24-03-345 Ind. Programa EJE'!AH69</f>
        <v>0</v>
      </c>
      <c r="X23" s="78">
        <f>+'24-03-345 Ind. Programa EJE'!AI69</f>
        <v>0</v>
      </c>
      <c r="Y23" s="78">
        <f>+'24-03-345 Ind. Programa EJE'!AJ69</f>
        <v>0</v>
      </c>
    </row>
    <row r="24" spans="1:25" ht="24.75" customHeight="1">
      <c r="A24" s="80" t="s">
        <v>76</v>
      </c>
      <c r="B24" s="55">
        <f>+'24-03-345 Ind. Programa EJE'!J65</f>
        <v>1134255644</v>
      </c>
      <c r="C24" s="55">
        <f>+'24-03-345 Ind. Programa EJE'!K65</f>
        <v>411603460</v>
      </c>
      <c r="D24" s="55">
        <f>+'24-03-345 Ind. Programa EJE'!M65</f>
        <v>0</v>
      </c>
      <c r="E24" s="55">
        <f>+'24-03-345 Ind. Programa EJE'!N65</f>
        <v>0</v>
      </c>
      <c r="F24" s="55">
        <f>+'24-03-345 Ind. Programa EJE'!O65</f>
        <v>0</v>
      </c>
      <c r="G24" s="55">
        <f>+'24-03-345 Ind. Programa EJE'!R65</f>
        <v>24646010</v>
      </c>
      <c r="H24" s="55">
        <f>+'24-03-345 Ind. Programa EJE'!S65</f>
        <v>22772079</v>
      </c>
      <c r="I24" s="55">
        <f>+'24-03-345 Ind. Programa EJE'!T65</f>
        <v>33553563</v>
      </c>
      <c r="J24" s="55">
        <f>+'24-03-345 Ind. Programa EJE'!U65</f>
        <v>80971652</v>
      </c>
      <c r="K24" s="55">
        <f>+'24-03-345 Ind. Programa EJE'!V65</f>
        <v>30880437</v>
      </c>
      <c r="L24" s="55">
        <f>+'24-03-345 Ind. Programa EJE'!W65</f>
        <v>22193338</v>
      </c>
      <c r="M24" s="55">
        <f>+'24-03-345 Ind. Programa EJE'!X65</f>
        <v>59141778</v>
      </c>
      <c r="N24" s="55">
        <f>+'24-03-345 Ind. Programa EJE'!Y65</f>
        <v>112215553</v>
      </c>
      <c r="O24" s="55">
        <f>+'24-03-345 Ind. Programa EJE'!Z65</f>
        <v>35101327</v>
      </c>
      <c r="P24" s="55">
        <f>+'24-03-345 Ind. Programa EJE'!AA65</f>
        <v>31677743</v>
      </c>
      <c r="Q24" s="55">
        <f>+'24-03-345 Ind. Programa EJE'!AB65</f>
        <v>91761414</v>
      </c>
      <c r="R24" s="55">
        <f>+'24-03-345 Ind. Programa EJE'!AC65</f>
        <v>158540484</v>
      </c>
      <c r="S24" s="55">
        <f>+'24-03-345 Ind. Programa EJE'!AD65</f>
        <v>0</v>
      </c>
      <c r="T24" s="55">
        <f>+'24-03-345 Ind. Programa EJE'!AE65</f>
        <v>0</v>
      </c>
      <c r="U24" s="55">
        <f>+'24-03-345 Ind. Programa EJE'!AF65</f>
        <v>0</v>
      </c>
      <c r="V24" s="55">
        <f>+'24-03-345 Ind. Programa EJE'!AG65</f>
        <v>0</v>
      </c>
      <c r="W24" s="55">
        <f>+'24-03-345 Ind. Programa EJE'!AH65</f>
        <v>351727689</v>
      </c>
      <c r="X24" s="78">
        <f>+'24-03-345 Ind. Programa EJE'!AI65</f>
        <v>0.31009560398537456</v>
      </c>
      <c r="Y24" s="78">
        <f>+'24-03-345 Ind. Programa EJE'!AJ65</f>
        <v>0.54636355168938944</v>
      </c>
    </row>
    <row r="25" spans="1:25" ht="25.5">
      <c r="A25" s="200" t="str">
        <f>"TOTAL ASIG."&amp;" "&amp;$A$5</f>
        <v>TOTAL ASIG. 24-03-345 "Programa Eje (Ley N°20.595)"</v>
      </c>
      <c r="B25" s="66">
        <f>SUM(B8:B24)</f>
        <v>1566388000</v>
      </c>
      <c r="C25" s="66">
        <f t="shared" ref="C25:V25" si="0">SUM(C8:C24)</f>
        <v>759397149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41377455</v>
      </c>
      <c r="H25" s="66">
        <f t="shared" si="0"/>
        <v>49642939</v>
      </c>
      <c r="I25" s="66">
        <f t="shared" si="0"/>
        <v>72424168</v>
      </c>
      <c r="J25" s="66">
        <f t="shared" si="0"/>
        <v>164115156</v>
      </c>
      <c r="K25" s="66">
        <f t="shared" si="0"/>
        <v>61453646</v>
      </c>
      <c r="L25" s="66">
        <f t="shared" si="0"/>
        <v>56591063</v>
      </c>
      <c r="M25" s="66">
        <f t="shared" si="0"/>
        <v>106413165</v>
      </c>
      <c r="N25" s="66">
        <f t="shared" si="0"/>
        <v>224457874</v>
      </c>
      <c r="O25" s="66">
        <f t="shared" si="0"/>
        <v>71735315</v>
      </c>
      <c r="P25" s="66">
        <f t="shared" si="0"/>
        <v>58171065</v>
      </c>
      <c r="Q25" s="66">
        <f t="shared" si="0"/>
        <v>125952445</v>
      </c>
      <c r="R25" s="66">
        <f t="shared" si="0"/>
        <v>255858825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643761261</v>
      </c>
      <c r="X25" s="81">
        <f>+'24-03-345 Ind. Programa EJE'!AI70</f>
        <v>0.41098454597456058</v>
      </c>
      <c r="Y25" s="81">
        <f>'24-03-345 Ind. Programa EJE'!AJ70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DB94"/>
  <sheetViews>
    <sheetView topLeftCell="C1" zoomScale="110" zoomScaleNormal="110" workbookViewId="0" xr3:uid="{F4A53677-9E12-59C4-BAB1-211CDE2C826E}">
      <selection activeCell="A3" sqref="A3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453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IF(ISERROR(AH9/$AH$75),"-",AH9/$AH$75)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IF(ISERROR(AH10/$AH$75),"-",AH10/$AH$75)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IF(ISERROR(AH11/$AH$75),0,AH11/$AH$75)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IF(ISERROR(AH13/$AH$75),"-",AH13/$AH$75)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IF(ISERROR(AH14/$AH$75),"-",AH14/$AH$75)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IF(ISERROR(AH15/$AH$75),0,AH15/$AH$75)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IF(ISERROR(AH17/$AH$75),"-",AH17/$AH$75)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IF(ISERROR(AH18/$AH$75),"-",AH18/$AH$75)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IF(ISERROR(AH19/$AH$75),0,AH19/$AH$75)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IF(ISERROR(AH21/$AH$75),"-",AH21/$AH$75)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IF(ISERROR(AH22/$AH$75),"-",AH22/$AH$75)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IF(ISERROR(AH23/$AH$75),0,AH23/$AH$75)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IF(ISERROR(AH25/$AH$75),"-",AH25/$AH$75)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IF(ISERROR(AH26/$AH$75),"-",AH26/$AH$75)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IF(ISERROR(AH27/$AH$75),0,AH27/$AH$75)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IF(ISERROR(AH29/$AH$75),"-",AH29/$AH$75)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IF(ISERROR(AH30/$AH$75),"-",AH30/$AH$75)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IF(ISERROR(AH31/$AH$75),0,AH31/$AH$75)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IF(ISERROR(AH33/$AH$75),"-",AH33/$AH$75)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IF(ISERROR(AH34/$AH$75),"-",AH34/$AH$75)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IF(ISERROR(AH35/$AH$75),0,AH35/$AH$75)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209">
        <v>2947079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>
      <c r="A37" s="13">
        <v>1</v>
      </c>
      <c r="B37" s="14"/>
      <c r="C37" s="15" t="s">
        <v>454</v>
      </c>
      <c r="D37" s="105">
        <v>44922</v>
      </c>
      <c r="E37" s="17" t="s">
        <v>455</v>
      </c>
      <c r="F37" s="95" t="s">
        <v>456</v>
      </c>
      <c r="G37" s="93">
        <v>2403997</v>
      </c>
      <c r="H37" s="16"/>
      <c r="I37" s="16"/>
      <c r="J37" s="210"/>
      <c r="K37" s="18">
        <v>2947079</v>
      </c>
      <c r="L37" s="17" t="s">
        <v>457</v>
      </c>
      <c r="M37" s="19"/>
      <c r="N37" s="19"/>
      <c r="O37" s="19"/>
      <c r="P37" s="17"/>
      <c r="Q37" s="17"/>
      <c r="R37" s="19"/>
      <c r="S37" s="19">
        <v>2947079</v>
      </c>
      <c r="T37" s="19"/>
      <c r="U37" s="20">
        <f>SUM(R37:T37)</f>
        <v>2947079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2947079</v>
      </c>
      <c r="AI37" s="21">
        <f>IF(ISERROR(AH37/J36),0,AH37/J36)</f>
        <v>1</v>
      </c>
      <c r="AJ37" s="22">
        <f>IF(ISERROR(AH37/$AH$75),"-",AH37/$AH$75)</f>
        <v>0.19858099589709105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31" customFormat="1" ht="12.75" customHeight="1">
      <c r="A38" s="238" t="s">
        <v>61</v>
      </c>
      <c r="B38" s="244"/>
      <c r="C38" s="239"/>
      <c r="D38" s="239"/>
      <c r="E38" s="239"/>
      <c r="F38" s="239"/>
      <c r="G38" s="239"/>
      <c r="H38" s="239"/>
      <c r="I38" s="240"/>
      <c r="J38" s="27">
        <f>J36</f>
        <v>2947079</v>
      </c>
      <c r="K38" s="27">
        <f>SUM(K36:K37)</f>
        <v>2947079</v>
      </c>
      <c r="L38" s="199"/>
      <c r="M38" s="27">
        <f>SUM(M37:M37)</f>
        <v>0</v>
      </c>
      <c r="N38" s="27">
        <f>SUM(N37:N37)</f>
        <v>0</v>
      </c>
      <c r="O38" s="27">
        <f>SUM(O37:O37)</f>
        <v>0</v>
      </c>
      <c r="P38" s="28"/>
      <c r="Q38" s="29"/>
      <c r="R38" s="27">
        <f>SUM(R36:R37)</f>
        <v>0</v>
      </c>
      <c r="S38" s="27">
        <f t="shared" ref="S38:AH38" si="7">SUM(S37:S37)</f>
        <v>2947079</v>
      </c>
      <c r="T38" s="27">
        <f t="shared" si="7"/>
        <v>0</v>
      </c>
      <c r="U38" s="27">
        <f t="shared" si="7"/>
        <v>2947079</v>
      </c>
      <c r="V38" s="27">
        <f t="shared" si="7"/>
        <v>0</v>
      </c>
      <c r="W38" s="27">
        <f t="shared" si="7"/>
        <v>0</v>
      </c>
      <c r="X38" s="27">
        <f t="shared" si="7"/>
        <v>0</v>
      </c>
      <c r="Y38" s="27">
        <f t="shared" si="7"/>
        <v>0</v>
      </c>
      <c r="Z38" s="27">
        <f t="shared" si="7"/>
        <v>0</v>
      </c>
      <c r="AA38" s="27">
        <f t="shared" si="7"/>
        <v>0</v>
      </c>
      <c r="AB38" s="27">
        <f t="shared" si="7"/>
        <v>0</v>
      </c>
      <c r="AC38" s="27">
        <f t="shared" si="7"/>
        <v>0</v>
      </c>
      <c r="AD38" s="27">
        <f t="shared" si="7"/>
        <v>0</v>
      </c>
      <c r="AE38" s="27">
        <f t="shared" si="7"/>
        <v>0</v>
      </c>
      <c r="AF38" s="27">
        <f t="shared" si="7"/>
        <v>0</v>
      </c>
      <c r="AG38" s="27">
        <f t="shared" si="7"/>
        <v>0</v>
      </c>
      <c r="AH38" s="27">
        <f t="shared" si="7"/>
        <v>2947079</v>
      </c>
      <c r="AI38" s="30">
        <f>IF(ISERROR(AH38/J38),0,AH38/J38)</f>
        <v>1</v>
      </c>
      <c r="AJ38" s="30">
        <f>IF(ISERROR(AH38/$AH$75),0,AH38/$AH$75)</f>
        <v>0.19858099589709105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>
      <c r="A39" s="235" t="s">
        <v>62</v>
      </c>
      <c r="B39" s="236"/>
      <c r="C39" s="236"/>
      <c r="D39" s="236"/>
      <c r="E39" s="237"/>
      <c r="F39" s="4"/>
      <c r="G39" s="5"/>
      <c r="H39" s="6"/>
      <c r="I39" s="6"/>
      <c r="J39" s="209">
        <v>7178284</v>
      </c>
      <c r="K39" s="8"/>
      <c r="L39" s="9"/>
      <c r="M39" s="10"/>
      <c r="N39" s="10"/>
      <c r="O39" s="10"/>
      <c r="P39" s="5"/>
      <c r="Q39" s="11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12"/>
      <c r="AJ39" s="12"/>
    </row>
    <row r="40" spans="1:106" outlineLevel="1">
      <c r="A40" s="13">
        <v>1</v>
      </c>
      <c r="B40" s="14"/>
      <c r="C40" s="39" t="s">
        <v>458</v>
      </c>
      <c r="D40" s="48">
        <v>44923</v>
      </c>
      <c r="E40" s="35" t="s">
        <v>459</v>
      </c>
      <c r="F40" s="95" t="s">
        <v>456</v>
      </c>
      <c r="G40" s="93">
        <v>2403997</v>
      </c>
      <c r="H40" s="48"/>
      <c r="I40" s="48"/>
      <c r="J40" s="210"/>
      <c r="K40" s="38">
        <v>1873540</v>
      </c>
      <c r="L40" s="17" t="s">
        <v>457</v>
      </c>
      <c r="M40" s="40"/>
      <c r="N40" s="41"/>
      <c r="O40" s="40"/>
      <c r="P40" s="42"/>
      <c r="Q40" s="42"/>
      <c r="R40" s="19"/>
      <c r="S40" s="38">
        <v>1873540</v>
      </c>
      <c r="T40" s="19"/>
      <c r="U40" s="20">
        <f>SUM(R40:T40)</f>
        <v>1873540</v>
      </c>
      <c r="V40" s="19"/>
      <c r="W40" s="19"/>
      <c r="X40" s="19"/>
      <c r="Y40" s="20">
        <f>SUM(V40:X40)</f>
        <v>0</v>
      </c>
      <c r="Z40" s="19"/>
      <c r="AA40" s="19"/>
      <c r="AB40" s="19"/>
      <c r="AC40" s="20">
        <f>SUM(Z40:AB40)</f>
        <v>0</v>
      </c>
      <c r="AD40" s="19"/>
      <c r="AE40" s="19">
        <v>0</v>
      </c>
      <c r="AF40" s="19">
        <v>0</v>
      </c>
      <c r="AG40" s="20">
        <f>SUM(AD40:AF40)</f>
        <v>0</v>
      </c>
      <c r="AH40" s="20">
        <f>SUM(U40,Y40,AC40,AG40)</f>
        <v>1873540</v>
      </c>
      <c r="AI40" s="21">
        <f>IF(ISERROR(AH40/J39),0,AH40/J39)</f>
        <v>0.26100109719816045</v>
      </c>
      <c r="AJ40" s="22">
        <f>IF(ISERROR(AH40/$AH$75),"-",AH40/$AH$75)</f>
        <v>0.12624345633525125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outlineLevel="1">
      <c r="A41" s="13">
        <v>2</v>
      </c>
      <c r="B41" s="14"/>
      <c r="C41" s="39" t="s">
        <v>460</v>
      </c>
      <c r="D41" s="48">
        <v>44917</v>
      </c>
      <c r="E41" s="35" t="s">
        <v>461</v>
      </c>
      <c r="F41" s="95" t="s">
        <v>456</v>
      </c>
      <c r="G41" s="93">
        <v>2403997</v>
      </c>
      <c r="H41" s="48"/>
      <c r="I41" s="48"/>
      <c r="J41" s="210"/>
      <c r="K41" s="38">
        <v>1473540</v>
      </c>
      <c r="L41" s="17" t="s">
        <v>457</v>
      </c>
      <c r="M41" s="40"/>
      <c r="N41" s="98"/>
      <c r="O41" s="40"/>
      <c r="P41" s="42"/>
      <c r="Q41" s="42"/>
      <c r="R41" s="19"/>
      <c r="S41" s="38">
        <v>1473540</v>
      </c>
      <c r="T41" s="19"/>
      <c r="U41" s="20">
        <f t="shared" ref="U41:U42" si="8">SUM(R41:T41)</f>
        <v>1473540</v>
      </c>
      <c r="V41" s="19"/>
      <c r="W41" s="19"/>
      <c r="X41" s="19"/>
      <c r="Y41" s="20">
        <f t="shared" ref="Y41:Y42" si="9">SUM(V41:X41)</f>
        <v>0</v>
      </c>
      <c r="Z41" s="19"/>
      <c r="AA41" s="19"/>
      <c r="AB41" s="19"/>
      <c r="AC41" s="20">
        <f t="shared" ref="AC41:AC42" si="10">SUM(Z41:AB41)</f>
        <v>0</v>
      </c>
      <c r="AD41" s="19"/>
      <c r="AE41" s="19">
        <v>0</v>
      </c>
      <c r="AF41" s="19">
        <v>0</v>
      </c>
      <c r="AG41" s="20">
        <f t="shared" ref="AG41:AG42" si="11">SUM(AD41:AF41)</f>
        <v>0</v>
      </c>
      <c r="AH41" s="20">
        <f t="shared" ref="AH41:AH42" si="12">SUM(U41,Y41,AC41,AG41)</f>
        <v>1473540</v>
      </c>
      <c r="AI41" s="21">
        <f>IF(ISERROR(AH41/J39),0,AH41/J39)</f>
        <v>0.205277473000511</v>
      </c>
      <c r="AJ41" s="22">
        <f t="shared" ref="AJ41:AJ42" si="13">IF(ISERROR(AH41/$AH$75),"-",AH41/$AH$75)</f>
        <v>9.929053163970139E-2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outlineLevel="1">
      <c r="A42" s="13">
        <v>3</v>
      </c>
      <c r="B42" s="14"/>
      <c r="C42" s="39" t="s">
        <v>462</v>
      </c>
      <c r="D42" s="48">
        <v>44918</v>
      </c>
      <c r="E42" s="35" t="s">
        <v>463</v>
      </c>
      <c r="F42" s="95" t="s">
        <v>456</v>
      </c>
      <c r="G42" s="93">
        <v>2403997</v>
      </c>
      <c r="H42" s="48"/>
      <c r="I42" s="48"/>
      <c r="J42" s="210"/>
      <c r="K42" s="38">
        <v>1473540</v>
      </c>
      <c r="L42" s="17" t="s">
        <v>457</v>
      </c>
      <c r="M42" s="40"/>
      <c r="N42" s="98"/>
      <c r="O42" s="40"/>
      <c r="P42" s="42"/>
      <c r="Q42" s="42"/>
      <c r="R42" s="19"/>
      <c r="S42" s="38">
        <v>1473540</v>
      </c>
      <c r="T42" s="19"/>
      <c r="U42" s="20">
        <f t="shared" si="8"/>
        <v>1473540</v>
      </c>
      <c r="V42" s="19"/>
      <c r="W42" s="19"/>
      <c r="X42" s="19"/>
      <c r="Y42" s="20">
        <f t="shared" si="9"/>
        <v>0</v>
      </c>
      <c r="Z42" s="19"/>
      <c r="AA42" s="19"/>
      <c r="AB42" s="19"/>
      <c r="AC42" s="20">
        <f t="shared" si="10"/>
        <v>0</v>
      </c>
      <c r="AD42" s="19"/>
      <c r="AE42" s="19">
        <v>0</v>
      </c>
      <c r="AF42" s="19">
        <v>0</v>
      </c>
      <c r="AG42" s="20">
        <f t="shared" si="11"/>
        <v>0</v>
      </c>
      <c r="AH42" s="20">
        <f t="shared" si="12"/>
        <v>1473540</v>
      </c>
      <c r="AI42" s="21">
        <f>IF(ISERROR(AH42/J39),0,AH42/J39)</f>
        <v>0.205277473000511</v>
      </c>
      <c r="AJ42" s="22">
        <f t="shared" si="13"/>
        <v>9.929053163970139E-2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>
      <c r="A43" s="13">
        <v>4</v>
      </c>
      <c r="B43" s="14"/>
      <c r="C43" s="39" t="s">
        <v>464</v>
      </c>
      <c r="D43" s="48">
        <v>44924</v>
      </c>
      <c r="E43" s="35" t="s">
        <v>465</v>
      </c>
      <c r="F43" s="95" t="s">
        <v>456</v>
      </c>
      <c r="G43" s="93">
        <v>2403997</v>
      </c>
      <c r="H43" s="24"/>
      <c r="I43" s="24"/>
      <c r="J43" s="211"/>
      <c r="K43" s="26">
        <v>2357664</v>
      </c>
      <c r="L43" s="17" t="s">
        <v>457</v>
      </c>
      <c r="M43" s="19"/>
      <c r="N43" s="19"/>
      <c r="O43" s="19"/>
      <c r="P43" s="25"/>
      <c r="Q43" s="25"/>
      <c r="R43" s="19"/>
      <c r="S43" s="26">
        <v>2357664</v>
      </c>
      <c r="T43" s="19"/>
      <c r="U43" s="20">
        <f>SUM(R43:T43)</f>
        <v>2357664</v>
      </c>
      <c r="V43" s="19"/>
      <c r="W43" s="19"/>
      <c r="X43" s="19"/>
      <c r="Y43" s="20">
        <f>SUM(V43:X43)</f>
        <v>0</v>
      </c>
      <c r="Z43" s="19"/>
      <c r="AA43" s="19"/>
      <c r="AB43" s="19"/>
      <c r="AC43" s="20">
        <f>SUM(Z43:AB43)</f>
        <v>0</v>
      </c>
      <c r="AD43" s="19"/>
      <c r="AE43" s="19"/>
      <c r="AF43" s="19"/>
      <c r="AG43" s="20">
        <f>SUM(AD43:AF43)</f>
        <v>0</v>
      </c>
      <c r="AH43" s="20">
        <f>SUM(U43,Y43,AC43,AG43)</f>
        <v>2357664</v>
      </c>
      <c r="AI43" s="21">
        <f>IF(ISERROR(AH43/J39),0,AH43/J39)</f>
        <v>0.32844395680081756</v>
      </c>
      <c r="AJ43" s="22">
        <f>IF(ISERROR(AH43/$AH$75),"-",AH43/$AH$75)</f>
        <v>0.15886485062352221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31" customFormat="1" ht="12.75" customHeight="1">
      <c r="A44" s="238" t="s">
        <v>63</v>
      </c>
      <c r="B44" s="244"/>
      <c r="C44" s="239"/>
      <c r="D44" s="239"/>
      <c r="E44" s="239"/>
      <c r="F44" s="239"/>
      <c r="G44" s="239"/>
      <c r="H44" s="239"/>
      <c r="I44" s="240"/>
      <c r="J44" s="27">
        <f>J39</f>
        <v>7178284</v>
      </c>
      <c r="K44" s="27">
        <f>SUM(K39:K43)</f>
        <v>7178284</v>
      </c>
      <c r="L44" s="199"/>
      <c r="M44" s="27">
        <f>SUM(M40:M43)</f>
        <v>0</v>
      </c>
      <c r="N44" s="27">
        <f>SUM(N40:N43)</f>
        <v>0</v>
      </c>
      <c r="O44" s="27">
        <f>SUM(O40:O43)</f>
        <v>0</v>
      </c>
      <c r="P44" s="28"/>
      <c r="Q44" s="29"/>
      <c r="R44" s="27">
        <f>SUM(R39:R43)</f>
        <v>0</v>
      </c>
      <c r="S44" s="27">
        <f t="shared" ref="S44:AH44" si="14">SUM(S40:S43)</f>
        <v>7178284</v>
      </c>
      <c r="T44" s="27">
        <f t="shared" si="14"/>
        <v>0</v>
      </c>
      <c r="U44" s="27">
        <f t="shared" si="14"/>
        <v>7178284</v>
      </c>
      <c r="V44" s="27">
        <f t="shared" si="14"/>
        <v>0</v>
      </c>
      <c r="W44" s="27">
        <f t="shared" si="14"/>
        <v>0</v>
      </c>
      <c r="X44" s="27">
        <f t="shared" si="14"/>
        <v>0</v>
      </c>
      <c r="Y44" s="27">
        <f t="shared" si="14"/>
        <v>0</v>
      </c>
      <c r="Z44" s="27">
        <f t="shared" si="14"/>
        <v>0</v>
      </c>
      <c r="AA44" s="27">
        <f t="shared" si="14"/>
        <v>0</v>
      </c>
      <c r="AB44" s="27">
        <f t="shared" si="14"/>
        <v>0</v>
      </c>
      <c r="AC44" s="27">
        <f t="shared" si="14"/>
        <v>0</v>
      </c>
      <c r="AD44" s="27">
        <f t="shared" si="14"/>
        <v>0</v>
      </c>
      <c r="AE44" s="27">
        <f t="shared" si="14"/>
        <v>0</v>
      </c>
      <c r="AF44" s="27">
        <f t="shared" si="14"/>
        <v>0</v>
      </c>
      <c r="AG44" s="27">
        <f t="shared" si="14"/>
        <v>0</v>
      </c>
      <c r="AH44" s="27">
        <f t="shared" si="14"/>
        <v>7178284</v>
      </c>
      <c r="AI44" s="30">
        <f>IF(ISERROR(AH44/J44),0,AH44/J44)</f>
        <v>1</v>
      </c>
      <c r="AJ44" s="30">
        <f>IF(ISERROR(AH44/$AH$75),0,AH44/$AH$75)</f>
        <v>0.48368937023817626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hidden="1" customHeight="1">
      <c r="A45" s="235" t="s">
        <v>64</v>
      </c>
      <c r="B45" s="236"/>
      <c r="C45" s="236"/>
      <c r="D45" s="236"/>
      <c r="E45" s="237"/>
      <c r="F45" s="4"/>
      <c r="G45" s="5"/>
      <c r="H45" s="6"/>
      <c r="I45" s="6"/>
      <c r="J45" s="7"/>
      <c r="K45" s="8"/>
      <c r="L45" s="9"/>
      <c r="M45" s="10"/>
      <c r="N45" s="10"/>
      <c r="O45" s="10"/>
      <c r="P45" s="5"/>
      <c r="Q45" s="11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12"/>
      <c r="AJ45" s="12"/>
    </row>
    <row r="46" spans="1:106" hidden="1" outlineLevel="1">
      <c r="A46" s="13">
        <v>1</v>
      </c>
      <c r="B46" s="14"/>
      <c r="C46" s="33"/>
      <c r="D46" s="34"/>
      <c r="E46" s="49"/>
      <c r="F46" s="95"/>
      <c r="G46" s="93"/>
      <c r="H46" s="48"/>
      <c r="I46" s="48"/>
      <c r="J46" s="209"/>
      <c r="K46" s="50"/>
      <c r="L46" s="51"/>
      <c r="M46" s="40"/>
      <c r="N46" s="41"/>
      <c r="O46" s="40"/>
      <c r="P46" s="42"/>
      <c r="Q46" s="42"/>
      <c r="R46" s="19">
        <v>0</v>
      </c>
      <c r="S46" s="19">
        <v>0</v>
      </c>
      <c r="T46" s="19">
        <v>0</v>
      </c>
      <c r="U46" s="20">
        <f>SUM(R46:T46)</f>
        <v>0</v>
      </c>
      <c r="V46" s="19">
        <v>0</v>
      </c>
      <c r="W46" s="19">
        <v>0</v>
      </c>
      <c r="X46" s="19">
        <v>0</v>
      </c>
      <c r="Y46" s="20">
        <f>SUM(V46:X46)</f>
        <v>0</v>
      </c>
      <c r="Z46" s="19">
        <v>0</v>
      </c>
      <c r="AA46" s="19">
        <v>0</v>
      </c>
      <c r="AB46" s="19">
        <v>0</v>
      </c>
      <c r="AC46" s="20">
        <f>SUM(Z46:AB46)</f>
        <v>0</v>
      </c>
      <c r="AD46" s="19">
        <v>0</v>
      </c>
      <c r="AE46" s="19">
        <v>0</v>
      </c>
      <c r="AF46" s="19">
        <v>0</v>
      </c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IF(ISERROR(AH46/$AH$75),"-",AH46/$AH$75)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hidden="1" customHeight="1" outlineLevel="1">
      <c r="A47" s="13">
        <v>2</v>
      </c>
      <c r="B47" s="14"/>
      <c r="C47" s="15"/>
      <c r="D47" s="16"/>
      <c r="E47" s="25"/>
      <c r="F47" s="17"/>
      <c r="G47" s="17"/>
      <c r="H47" s="16"/>
      <c r="I47" s="24"/>
      <c r="J47" s="211"/>
      <c r="K47" s="50"/>
      <c r="L47" s="23"/>
      <c r="M47" s="19"/>
      <c r="N47" s="19"/>
      <c r="O47" s="19"/>
      <c r="P47" s="25"/>
      <c r="Q47" s="25"/>
      <c r="R47" s="19"/>
      <c r="S47" s="19"/>
      <c r="T47" s="19"/>
      <c r="U47" s="20">
        <f>SUM(R47:T47)</f>
        <v>0</v>
      </c>
      <c r="V47" s="19"/>
      <c r="W47" s="19"/>
      <c r="X47" s="19"/>
      <c r="Y47" s="20">
        <f>SUM(V47:X47)</f>
        <v>0</v>
      </c>
      <c r="Z47" s="19"/>
      <c r="AA47" s="19"/>
      <c r="AB47" s="19"/>
      <c r="AC47" s="20">
        <f>SUM(Z47:AB47)</f>
        <v>0</v>
      </c>
      <c r="AD47" s="19"/>
      <c r="AE47" s="19"/>
      <c r="AF47" s="19"/>
      <c r="AG47" s="20">
        <f>SUM(AD47:AF47)</f>
        <v>0</v>
      </c>
      <c r="AH47" s="20">
        <f>SUM(U47,Y47,AC47,AG47)</f>
        <v>0</v>
      </c>
      <c r="AI47" s="21">
        <f>IF(ISERROR(AH47/J47),0,AH47/J47)</f>
        <v>0</v>
      </c>
      <c r="AJ47" s="22">
        <f>IF(ISERROR(AH47/$AH$75),"-",AH47/$AH$75)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31" customFormat="1" ht="12.75" hidden="1" customHeight="1">
      <c r="A48" s="238" t="s">
        <v>65</v>
      </c>
      <c r="B48" s="244"/>
      <c r="C48" s="239"/>
      <c r="D48" s="239"/>
      <c r="E48" s="239"/>
      <c r="F48" s="239"/>
      <c r="G48" s="239"/>
      <c r="H48" s="239"/>
      <c r="I48" s="240"/>
      <c r="J48" s="27">
        <f>SUM(J46:J47)</f>
        <v>0</v>
      </c>
      <c r="K48" s="27">
        <f>SUM(K46:K47)</f>
        <v>0</v>
      </c>
      <c r="L48" s="199"/>
      <c r="M48" s="27">
        <f>SUM(M46:M47)</f>
        <v>0</v>
      </c>
      <c r="N48" s="27">
        <f>SUM(N46:N47)</f>
        <v>0</v>
      </c>
      <c r="O48" s="27">
        <f>SUM(O46:O47)</f>
        <v>0</v>
      </c>
      <c r="P48" s="28"/>
      <c r="Q48" s="29"/>
      <c r="R48" s="27">
        <f t="shared" ref="R48:AH48" si="15">SUM(R46:R47)</f>
        <v>0</v>
      </c>
      <c r="S48" s="27">
        <f t="shared" si="15"/>
        <v>0</v>
      </c>
      <c r="T48" s="27">
        <f t="shared" si="15"/>
        <v>0</v>
      </c>
      <c r="U48" s="27">
        <f t="shared" si="15"/>
        <v>0</v>
      </c>
      <c r="V48" s="27">
        <f t="shared" si="15"/>
        <v>0</v>
      </c>
      <c r="W48" s="27">
        <f t="shared" si="15"/>
        <v>0</v>
      </c>
      <c r="X48" s="27">
        <f t="shared" si="15"/>
        <v>0</v>
      </c>
      <c r="Y48" s="27">
        <f t="shared" si="15"/>
        <v>0</v>
      </c>
      <c r="Z48" s="27">
        <f t="shared" si="15"/>
        <v>0</v>
      </c>
      <c r="AA48" s="27">
        <f t="shared" si="15"/>
        <v>0</v>
      </c>
      <c r="AB48" s="27">
        <f t="shared" si="15"/>
        <v>0</v>
      </c>
      <c r="AC48" s="27">
        <f t="shared" si="15"/>
        <v>0</v>
      </c>
      <c r="AD48" s="27">
        <f t="shared" si="15"/>
        <v>0</v>
      </c>
      <c r="AE48" s="27">
        <f t="shared" si="15"/>
        <v>0</v>
      </c>
      <c r="AF48" s="27">
        <f t="shared" si="15"/>
        <v>0</v>
      </c>
      <c r="AG48" s="27">
        <f t="shared" si="15"/>
        <v>0</v>
      </c>
      <c r="AH48" s="27">
        <f t="shared" si="15"/>
        <v>0</v>
      </c>
      <c r="AI48" s="30">
        <f>IF(ISERROR(AH48/J48),0,AH48/J48)</f>
        <v>0</v>
      </c>
      <c r="AJ48" s="30">
        <f>IF(ISERROR(AH48/$AH$75),0,AH48/$AH$75)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hidden="1" customHeight="1">
      <c r="A49" s="235" t="s">
        <v>66</v>
      </c>
      <c r="B49" s="236"/>
      <c r="C49" s="236"/>
      <c r="D49" s="236"/>
      <c r="E49" s="237"/>
      <c r="F49" s="4"/>
      <c r="G49" s="5"/>
      <c r="H49" s="6"/>
      <c r="I49" s="6"/>
      <c r="J49" s="7"/>
      <c r="K49" s="8"/>
      <c r="L49" s="9"/>
      <c r="M49" s="10"/>
      <c r="N49" s="10"/>
      <c r="O49" s="10"/>
      <c r="P49" s="5"/>
      <c r="Q49" s="11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2"/>
      <c r="AJ49" s="12"/>
    </row>
    <row r="50" spans="1:106" hidden="1" outlineLevel="1">
      <c r="A50" s="14">
        <v>1</v>
      </c>
      <c r="B50" s="39"/>
      <c r="C50" s="39"/>
      <c r="D50" s="37"/>
      <c r="E50" s="52"/>
      <c r="F50" s="53"/>
      <c r="G50" s="5"/>
      <c r="H50" s="48"/>
      <c r="I50" s="48"/>
      <c r="J50" s="209"/>
      <c r="K50" s="8"/>
      <c r="L50" s="54"/>
      <c r="M50" s="195"/>
      <c r="N50" s="195"/>
      <c r="O50" s="5"/>
      <c r="P50" s="5"/>
      <c r="Q50" s="5"/>
      <c r="R50" s="55"/>
      <c r="S50" s="55"/>
      <c r="T50" s="55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IF(ISERROR(AH50/$AH$75),"-",AH50/$AH$75)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hidden="1" customHeight="1" outlineLevel="1">
      <c r="A51" s="14">
        <v>2</v>
      </c>
      <c r="B51" s="14"/>
      <c r="C51" s="56"/>
      <c r="D51" s="24"/>
      <c r="E51" s="56"/>
      <c r="F51" s="56"/>
      <c r="G51" s="56"/>
      <c r="H51" s="24"/>
      <c r="I51" s="24"/>
      <c r="J51" s="211"/>
      <c r="K51" s="26"/>
      <c r="L51" s="25"/>
      <c r="M51" s="19"/>
      <c r="N51" s="19"/>
      <c r="O51" s="19"/>
      <c r="P51" s="25"/>
      <c r="Q51" s="25"/>
      <c r="R51" s="19"/>
      <c r="S51" s="19"/>
      <c r="T51" s="19"/>
      <c r="U51" s="20">
        <f>SUM(R51:T51)</f>
        <v>0</v>
      </c>
      <c r="V51" s="19"/>
      <c r="W51" s="19"/>
      <c r="X51" s="19"/>
      <c r="Y51" s="20">
        <f>SUM(V51:X51)</f>
        <v>0</v>
      </c>
      <c r="Z51" s="19"/>
      <c r="AA51" s="19"/>
      <c r="AB51" s="19"/>
      <c r="AC51" s="20">
        <f>SUM(Z51:AB51)</f>
        <v>0</v>
      </c>
      <c r="AD51" s="19"/>
      <c r="AE51" s="19"/>
      <c r="AF51" s="19"/>
      <c r="AG51" s="20">
        <f>SUM(AD51:AF51)</f>
        <v>0</v>
      </c>
      <c r="AH51" s="20">
        <f>SUM(U51,Y51,AC51,AG51)</f>
        <v>0</v>
      </c>
      <c r="AI51" s="21">
        <f>IF(ISERROR(AH51/J51),0,AH51/J51)</f>
        <v>0</v>
      </c>
      <c r="AJ51" s="22">
        <f>IF(ISERROR(AH51/$AH$75),"-",AH51/$AH$75)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s="31" customFormat="1" ht="12.75" hidden="1" customHeight="1">
      <c r="A52" s="207" t="s">
        <v>67</v>
      </c>
      <c r="B52" s="207"/>
      <c r="C52" s="207"/>
      <c r="D52" s="207"/>
      <c r="E52" s="207"/>
      <c r="F52" s="207"/>
      <c r="G52" s="207"/>
      <c r="H52" s="207"/>
      <c r="I52" s="207"/>
      <c r="J52" s="27">
        <f>J50</f>
        <v>0</v>
      </c>
      <c r="K52" s="27">
        <v>0</v>
      </c>
      <c r="L52" s="199"/>
      <c r="M52" s="27">
        <f>SUM(M50:M51)</f>
        <v>0</v>
      </c>
      <c r="N52" s="27">
        <f>SUM(N50:N51)</f>
        <v>0</v>
      </c>
      <c r="O52" s="27">
        <f>SUM(O50:O51)</f>
        <v>0</v>
      </c>
      <c r="P52" s="28"/>
      <c r="Q52" s="29"/>
      <c r="R52" s="27">
        <f t="shared" ref="R52:AH52" si="16">SUM(R50:R51)</f>
        <v>0</v>
      </c>
      <c r="S52" s="27">
        <f t="shared" si="16"/>
        <v>0</v>
      </c>
      <c r="T52" s="27">
        <f t="shared" si="16"/>
        <v>0</v>
      </c>
      <c r="U52" s="27">
        <f t="shared" si="16"/>
        <v>0</v>
      </c>
      <c r="V52" s="27">
        <f t="shared" si="16"/>
        <v>0</v>
      </c>
      <c r="W52" s="27">
        <f t="shared" si="16"/>
        <v>0</v>
      </c>
      <c r="X52" s="27">
        <f t="shared" si="16"/>
        <v>0</v>
      </c>
      <c r="Y52" s="27">
        <f t="shared" si="16"/>
        <v>0</v>
      </c>
      <c r="Z52" s="27">
        <f t="shared" si="16"/>
        <v>0</v>
      </c>
      <c r="AA52" s="27">
        <f t="shared" si="16"/>
        <v>0</v>
      </c>
      <c r="AB52" s="27">
        <f t="shared" si="16"/>
        <v>0</v>
      </c>
      <c r="AC52" s="27">
        <f t="shared" si="16"/>
        <v>0</v>
      </c>
      <c r="AD52" s="27">
        <f t="shared" si="16"/>
        <v>0</v>
      </c>
      <c r="AE52" s="27">
        <f t="shared" si="16"/>
        <v>0</v>
      </c>
      <c r="AF52" s="27">
        <f t="shared" si="16"/>
        <v>0</v>
      </c>
      <c r="AG52" s="27">
        <f t="shared" si="16"/>
        <v>0</v>
      </c>
      <c r="AH52" s="27">
        <f t="shared" si="16"/>
        <v>0</v>
      </c>
      <c r="AI52" s="30">
        <f>IF(ISERROR(AH52/J52),0,AH52/J52)</f>
        <v>0</v>
      </c>
      <c r="AJ52" s="30">
        <f>IF(ISERROR(AH52/$AH$75),0,AH52/$AH$75)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hidden="1" customHeight="1">
      <c r="A53" s="241" t="s">
        <v>68</v>
      </c>
      <c r="B53" s="242"/>
      <c r="C53" s="242"/>
      <c r="D53" s="242"/>
      <c r="E53" s="243"/>
      <c r="F53" s="57"/>
      <c r="G53" s="58"/>
      <c r="H53" s="59"/>
      <c r="I53" s="59"/>
      <c r="J53" s="7"/>
      <c r="K53" s="8"/>
      <c r="L53" s="9"/>
      <c r="M53" s="10"/>
      <c r="N53" s="10"/>
      <c r="O53" s="10"/>
      <c r="P53" s="5"/>
      <c r="Q53" s="11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2"/>
      <c r="AJ53" s="12"/>
    </row>
    <row r="54" spans="1:106" ht="12.75" hidden="1" customHeight="1" outlineLevel="1">
      <c r="A54" s="13">
        <v>1</v>
      </c>
      <c r="B54" s="14"/>
      <c r="C54" s="15"/>
      <c r="D54" s="16"/>
      <c r="E54" s="17"/>
      <c r="F54" s="17"/>
      <c r="G54" s="17"/>
      <c r="H54" s="16"/>
      <c r="I54" s="16"/>
      <c r="J54" s="209"/>
      <c r="K54" s="18"/>
      <c r="L54" s="17"/>
      <c r="M54" s="19"/>
      <c r="N54" s="19"/>
      <c r="O54" s="19"/>
      <c r="P54" s="17"/>
      <c r="Q54" s="17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IF(ISERROR(AH54/$AH$75),"-",AH54/$AH$75)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hidden="1" customHeight="1" outlineLevel="1">
      <c r="A55" s="13">
        <v>2</v>
      </c>
      <c r="B55" s="14"/>
      <c r="C55" s="23"/>
      <c r="D55" s="24"/>
      <c r="E55" s="25"/>
      <c r="F55" s="25"/>
      <c r="G55" s="25"/>
      <c r="H55" s="24"/>
      <c r="I55" s="24"/>
      <c r="J55" s="211"/>
      <c r="K55" s="26"/>
      <c r="L55" s="25"/>
      <c r="M55" s="19"/>
      <c r="N55" s="19"/>
      <c r="O55" s="19"/>
      <c r="P55" s="25"/>
      <c r="Q55" s="25"/>
      <c r="R55" s="19"/>
      <c r="S55" s="19"/>
      <c r="T55" s="19"/>
      <c r="U55" s="20">
        <f>SUM(R55:T55)</f>
        <v>0</v>
      </c>
      <c r="V55" s="19"/>
      <c r="W55" s="19"/>
      <c r="X55" s="19"/>
      <c r="Y55" s="20">
        <f>SUM(V55:X55)</f>
        <v>0</v>
      </c>
      <c r="Z55" s="19"/>
      <c r="AA55" s="19"/>
      <c r="AB55" s="19"/>
      <c r="AC55" s="20">
        <f>SUM(Z55:AB55)</f>
        <v>0</v>
      </c>
      <c r="AD55" s="19"/>
      <c r="AE55" s="19"/>
      <c r="AF55" s="19"/>
      <c r="AG55" s="20">
        <f>SUM(AD55:AF55)</f>
        <v>0</v>
      </c>
      <c r="AH55" s="20">
        <f>SUM(U55,Y55,AC55,AG55)</f>
        <v>0</v>
      </c>
      <c r="AI55" s="21">
        <f>IF(ISERROR(AH55/J55),0,AH55/J55)</f>
        <v>0</v>
      </c>
      <c r="AJ55" s="22">
        <f>IF(ISERROR(AH55/$AH$75),"-",AH55/$AH$75)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1" customFormat="1" ht="12.75" hidden="1" customHeight="1">
      <c r="A56" s="238" t="s">
        <v>69</v>
      </c>
      <c r="B56" s="239"/>
      <c r="C56" s="239"/>
      <c r="D56" s="239"/>
      <c r="E56" s="239"/>
      <c r="F56" s="239"/>
      <c r="G56" s="239"/>
      <c r="H56" s="239"/>
      <c r="I56" s="240"/>
      <c r="J56" s="27">
        <f>SUM(J54:J55)</f>
        <v>0</v>
      </c>
      <c r="K56" s="27">
        <f>SUM(K54:K55)</f>
        <v>0</v>
      </c>
      <c r="L56" s="199"/>
      <c r="M56" s="27">
        <f>SUM(M54:M55)</f>
        <v>0</v>
      </c>
      <c r="N56" s="27">
        <f>SUM(N54:N55)</f>
        <v>0</v>
      </c>
      <c r="O56" s="27">
        <f>SUM(O54:O55)</f>
        <v>0</v>
      </c>
      <c r="P56" s="28"/>
      <c r="Q56" s="29"/>
      <c r="R56" s="27">
        <f t="shared" ref="R56:AH56" si="17">SUM(R54:R55)</f>
        <v>0</v>
      </c>
      <c r="S56" s="27">
        <f t="shared" si="17"/>
        <v>0</v>
      </c>
      <c r="T56" s="27">
        <f t="shared" si="17"/>
        <v>0</v>
      </c>
      <c r="U56" s="27">
        <f t="shared" si="17"/>
        <v>0</v>
      </c>
      <c r="V56" s="27">
        <f t="shared" si="17"/>
        <v>0</v>
      </c>
      <c r="W56" s="27">
        <f t="shared" si="17"/>
        <v>0</v>
      </c>
      <c r="X56" s="27">
        <f t="shared" si="17"/>
        <v>0</v>
      </c>
      <c r="Y56" s="27">
        <f t="shared" si="17"/>
        <v>0</v>
      </c>
      <c r="Z56" s="27">
        <f t="shared" si="17"/>
        <v>0</v>
      </c>
      <c r="AA56" s="27">
        <f t="shared" si="17"/>
        <v>0</v>
      </c>
      <c r="AB56" s="27">
        <f t="shared" si="17"/>
        <v>0</v>
      </c>
      <c r="AC56" s="27">
        <f t="shared" si="17"/>
        <v>0</v>
      </c>
      <c r="AD56" s="27">
        <f t="shared" si="17"/>
        <v>0</v>
      </c>
      <c r="AE56" s="27">
        <f t="shared" si="17"/>
        <v>0</v>
      </c>
      <c r="AF56" s="27">
        <f t="shared" si="17"/>
        <v>0</v>
      </c>
      <c r="AG56" s="27">
        <f t="shared" si="17"/>
        <v>0</v>
      </c>
      <c r="AH56" s="27">
        <f t="shared" si="17"/>
        <v>0</v>
      </c>
      <c r="AI56" s="30">
        <f>IF(ISERROR(AH56/J56),0,AH56/J56)</f>
        <v>0</v>
      </c>
      <c r="AJ56" s="30">
        <f>IF(ISERROR(AH56/$AH$75),0,AH56/$AH$75)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hidden="1" customHeight="1">
      <c r="A57" s="235" t="s">
        <v>70</v>
      </c>
      <c r="B57" s="236"/>
      <c r="C57" s="236"/>
      <c r="D57" s="236"/>
      <c r="E57" s="237"/>
      <c r="F57" s="4"/>
      <c r="G57" s="5"/>
      <c r="H57" s="6"/>
      <c r="I57" s="6"/>
      <c r="J57" s="7"/>
      <c r="K57" s="8"/>
      <c r="L57" s="9"/>
      <c r="M57" s="10"/>
      <c r="N57" s="10"/>
      <c r="O57" s="10"/>
      <c r="P57" s="5"/>
      <c r="Q57" s="11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2"/>
      <c r="AJ57" s="12"/>
    </row>
    <row r="58" spans="1:106" ht="12.75" hidden="1" customHeight="1" outlineLevel="1">
      <c r="A58" s="13">
        <v>1</v>
      </c>
      <c r="B58" s="14"/>
      <c r="C58" s="15"/>
      <c r="D58" s="16"/>
      <c r="E58" s="17"/>
      <c r="F58" s="17"/>
      <c r="G58" s="17"/>
      <c r="H58" s="16"/>
      <c r="I58" s="16"/>
      <c r="J58" s="209"/>
      <c r="K58" s="18"/>
      <c r="L58" s="17"/>
      <c r="M58" s="19"/>
      <c r="N58" s="19"/>
      <c r="O58" s="19"/>
      <c r="P58" s="17"/>
      <c r="Q58" s="17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IF(ISERROR(AH58/$AH$75),"-",AH58/$AH$75)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hidden="1" customHeight="1" outlineLevel="1">
      <c r="A59" s="13">
        <v>2</v>
      </c>
      <c r="B59" s="14"/>
      <c r="C59" s="23"/>
      <c r="D59" s="24"/>
      <c r="E59" s="25"/>
      <c r="F59" s="25"/>
      <c r="G59" s="25"/>
      <c r="H59" s="24"/>
      <c r="I59" s="24"/>
      <c r="J59" s="211"/>
      <c r="K59" s="26"/>
      <c r="L59" s="25"/>
      <c r="M59" s="19"/>
      <c r="N59" s="19"/>
      <c r="O59" s="19"/>
      <c r="P59" s="25"/>
      <c r="Q59" s="25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19"/>
      <c r="AG59" s="20">
        <f>SUM(AD59:AF59)</f>
        <v>0</v>
      </c>
      <c r="AH59" s="20">
        <f>SUM(U59,Y59,AC59,AG59)</f>
        <v>0</v>
      </c>
      <c r="AI59" s="21">
        <f>IF(ISERROR(AH59/J59),0,AH59/J59)</f>
        <v>0</v>
      </c>
      <c r="AJ59" s="22">
        <f>IF(ISERROR(AH59/$AH$75),"-",AH59/$AH$75)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hidden="1" customHeight="1">
      <c r="A60" s="238" t="s">
        <v>71</v>
      </c>
      <c r="B60" s="239"/>
      <c r="C60" s="239"/>
      <c r="D60" s="239"/>
      <c r="E60" s="239"/>
      <c r="F60" s="239"/>
      <c r="G60" s="239"/>
      <c r="H60" s="239"/>
      <c r="I60" s="240"/>
      <c r="J60" s="27">
        <f>SUM(J58:J59)</f>
        <v>0</v>
      </c>
      <c r="K60" s="27">
        <f>SUM(K58:K59)</f>
        <v>0</v>
      </c>
      <c r="L60" s="199"/>
      <c r="M60" s="27">
        <f>SUM(M58:M59)</f>
        <v>0</v>
      </c>
      <c r="N60" s="27">
        <f>SUM(N58:N59)</f>
        <v>0</v>
      </c>
      <c r="O60" s="27">
        <f>SUM(O58:O59)</f>
        <v>0</v>
      </c>
      <c r="P60" s="28"/>
      <c r="Q60" s="29"/>
      <c r="R60" s="27">
        <f t="shared" ref="R60:AH60" si="18">SUM(R58:R59)</f>
        <v>0</v>
      </c>
      <c r="S60" s="27">
        <f t="shared" si="18"/>
        <v>0</v>
      </c>
      <c r="T60" s="27">
        <f t="shared" si="18"/>
        <v>0</v>
      </c>
      <c r="U60" s="27">
        <f t="shared" si="18"/>
        <v>0</v>
      </c>
      <c r="V60" s="27">
        <f t="shared" si="18"/>
        <v>0</v>
      </c>
      <c r="W60" s="27">
        <f t="shared" si="18"/>
        <v>0</v>
      </c>
      <c r="X60" s="27">
        <f t="shared" si="18"/>
        <v>0</v>
      </c>
      <c r="Y60" s="27">
        <f t="shared" si="18"/>
        <v>0</v>
      </c>
      <c r="Z60" s="27">
        <f t="shared" si="18"/>
        <v>0</v>
      </c>
      <c r="AA60" s="27">
        <f t="shared" si="18"/>
        <v>0</v>
      </c>
      <c r="AB60" s="27">
        <f t="shared" si="18"/>
        <v>0</v>
      </c>
      <c r="AC60" s="27">
        <f t="shared" si="18"/>
        <v>0</v>
      </c>
      <c r="AD60" s="27">
        <f t="shared" si="18"/>
        <v>0</v>
      </c>
      <c r="AE60" s="27">
        <f t="shared" si="18"/>
        <v>0</v>
      </c>
      <c r="AF60" s="27">
        <f t="shared" si="18"/>
        <v>0</v>
      </c>
      <c r="AG60" s="27">
        <f t="shared" si="18"/>
        <v>0</v>
      </c>
      <c r="AH60" s="27">
        <f t="shared" si="18"/>
        <v>0</v>
      </c>
      <c r="AI60" s="30">
        <f>IF(ISERROR(AH60/J60),0,AH60/J60)</f>
        <v>0</v>
      </c>
      <c r="AJ60" s="30">
        <f>IF(ISERROR(AH60/$AH$75),0,AH60/$AH$75)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hidden="1" customHeight="1">
      <c r="A61" s="235" t="s">
        <v>72</v>
      </c>
      <c r="B61" s="236"/>
      <c r="C61" s="236"/>
      <c r="D61" s="236"/>
      <c r="E61" s="237"/>
      <c r="F61" s="4"/>
      <c r="G61" s="5"/>
      <c r="H61" s="6"/>
      <c r="I61" s="6"/>
      <c r="J61" s="7"/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ht="12.75" hidden="1" customHeight="1" outlineLevel="1">
      <c r="A62" s="13">
        <v>1</v>
      </c>
      <c r="B62" s="14"/>
      <c r="C62" s="15"/>
      <c r="D62" s="16"/>
      <c r="E62" s="17"/>
      <c r="F62" s="17"/>
      <c r="G62" s="17"/>
      <c r="H62" s="16"/>
      <c r="I62" s="16"/>
      <c r="J62" s="209"/>
      <c r="K62" s="18"/>
      <c r="L62" s="17"/>
      <c r="M62" s="19"/>
      <c r="N62" s="19"/>
      <c r="O62" s="19"/>
      <c r="P62" s="17"/>
      <c r="Q62" s="17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IF(ISERROR(AH62/$AH$75),"-",AH62/$AH$75)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hidden="1" customHeight="1" outlineLevel="1">
      <c r="A63" s="13">
        <v>2</v>
      </c>
      <c r="B63" s="14"/>
      <c r="C63" s="23"/>
      <c r="D63" s="24"/>
      <c r="E63" s="25"/>
      <c r="F63" s="25"/>
      <c r="G63" s="25"/>
      <c r="H63" s="24"/>
      <c r="I63" s="24"/>
      <c r="J63" s="211"/>
      <c r="K63" s="26"/>
      <c r="L63" s="25"/>
      <c r="M63" s="19"/>
      <c r="N63" s="19"/>
      <c r="O63" s="19"/>
      <c r="P63" s="25"/>
      <c r="Q63" s="25"/>
      <c r="R63" s="19"/>
      <c r="S63" s="19"/>
      <c r="T63" s="19"/>
      <c r="U63" s="20">
        <f>SUM(R63:T63)</f>
        <v>0</v>
      </c>
      <c r="V63" s="19"/>
      <c r="W63" s="19"/>
      <c r="X63" s="19"/>
      <c r="Y63" s="20">
        <f>SUM(V63:X63)</f>
        <v>0</v>
      </c>
      <c r="Z63" s="19"/>
      <c r="AA63" s="19"/>
      <c r="AB63" s="19"/>
      <c r="AC63" s="20">
        <f>SUM(Z63:AB63)</f>
        <v>0</v>
      </c>
      <c r="AD63" s="19"/>
      <c r="AE63" s="19"/>
      <c r="AF63" s="19"/>
      <c r="AG63" s="20">
        <f>SUM(AD63:AF63)</f>
        <v>0</v>
      </c>
      <c r="AH63" s="20">
        <f>SUM(U63,Y63,AC63,AG63)</f>
        <v>0</v>
      </c>
      <c r="AI63" s="21">
        <f>IF(ISERROR(AH63/J63),0,AH63/J63)</f>
        <v>0</v>
      </c>
      <c r="AJ63" s="22">
        <f>IF(ISERROR(AH63/$AH$75),"-",AH63/$AH$75)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1" customFormat="1" ht="12.75" hidden="1" customHeight="1">
      <c r="A64" s="238" t="s">
        <v>73</v>
      </c>
      <c r="B64" s="239"/>
      <c r="C64" s="239"/>
      <c r="D64" s="239"/>
      <c r="E64" s="239"/>
      <c r="F64" s="239"/>
      <c r="G64" s="239"/>
      <c r="H64" s="239"/>
      <c r="I64" s="240"/>
      <c r="J64" s="27">
        <f>SUM(J62:J63)</f>
        <v>0</v>
      </c>
      <c r="K64" s="27">
        <f>SUM(K62:K63)</f>
        <v>0</v>
      </c>
      <c r="L64" s="199"/>
      <c r="M64" s="27">
        <f>SUM(M62:M63)</f>
        <v>0</v>
      </c>
      <c r="N64" s="27">
        <f>SUM(N62:N63)</f>
        <v>0</v>
      </c>
      <c r="O64" s="27">
        <f>SUM(O62:O63)</f>
        <v>0</v>
      </c>
      <c r="P64" s="28"/>
      <c r="Q64" s="29"/>
      <c r="R64" s="27">
        <f t="shared" ref="R64:AH64" si="19">SUM(R62:R63)</f>
        <v>0</v>
      </c>
      <c r="S64" s="27">
        <f t="shared" si="19"/>
        <v>0</v>
      </c>
      <c r="T64" s="27">
        <f t="shared" si="19"/>
        <v>0</v>
      </c>
      <c r="U64" s="27">
        <f t="shared" si="19"/>
        <v>0</v>
      </c>
      <c r="V64" s="27">
        <f t="shared" si="19"/>
        <v>0</v>
      </c>
      <c r="W64" s="27">
        <f t="shared" si="19"/>
        <v>0</v>
      </c>
      <c r="X64" s="27">
        <f t="shared" si="19"/>
        <v>0</v>
      </c>
      <c r="Y64" s="27">
        <f t="shared" si="19"/>
        <v>0</v>
      </c>
      <c r="Z64" s="27">
        <f t="shared" si="19"/>
        <v>0</v>
      </c>
      <c r="AA64" s="27">
        <f t="shared" si="19"/>
        <v>0</v>
      </c>
      <c r="AB64" s="27">
        <f t="shared" si="19"/>
        <v>0</v>
      </c>
      <c r="AC64" s="27">
        <f t="shared" si="19"/>
        <v>0</v>
      </c>
      <c r="AD64" s="27">
        <f t="shared" si="19"/>
        <v>0</v>
      </c>
      <c r="AE64" s="27">
        <f t="shared" si="19"/>
        <v>0</v>
      </c>
      <c r="AF64" s="27">
        <f t="shared" si="19"/>
        <v>0</v>
      </c>
      <c r="AG64" s="27">
        <f t="shared" si="19"/>
        <v>0</v>
      </c>
      <c r="AH64" s="27">
        <f t="shared" si="19"/>
        <v>0</v>
      </c>
      <c r="AI64" s="30">
        <f>IF(ISERROR(AH64/J64),0,AH64/J64)</f>
        <v>0</v>
      </c>
      <c r="AJ64" s="30">
        <f>IF(ISERROR(AH64/$AH$75),0,AH64/$AH$75)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hidden="1" customHeight="1">
      <c r="A65" s="235" t="s">
        <v>74</v>
      </c>
      <c r="B65" s="236"/>
      <c r="C65" s="236"/>
      <c r="D65" s="236"/>
      <c r="E65" s="237"/>
      <c r="F65" s="4"/>
      <c r="G65" s="5"/>
      <c r="H65" s="6"/>
      <c r="I65" s="6"/>
      <c r="J65" s="7"/>
      <c r="K65" s="8"/>
      <c r="L65" s="9"/>
      <c r="M65" s="10"/>
      <c r="N65" s="10"/>
      <c r="O65" s="10"/>
      <c r="P65" s="5"/>
      <c r="Q65" s="11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2"/>
      <c r="AJ65" s="12"/>
    </row>
    <row r="66" spans="1:106" ht="12.75" hidden="1" customHeight="1" outlineLevel="1">
      <c r="A66" s="13">
        <v>1</v>
      </c>
      <c r="B66" s="14"/>
      <c r="C66" s="15"/>
      <c r="D66" s="16"/>
      <c r="E66" s="17"/>
      <c r="F66" s="17"/>
      <c r="G66" s="17"/>
      <c r="H66" s="16"/>
      <c r="I66" s="16"/>
      <c r="J66" s="209"/>
      <c r="K66" s="18"/>
      <c r="L66" s="17"/>
      <c r="M66" s="19"/>
      <c r="N66" s="19"/>
      <c r="O66" s="19"/>
      <c r="P66" s="17"/>
      <c r="Q66" s="17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IF(ISERROR(AH66/$AH$75),"-",AH66/$AH$75)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hidden="1" customHeight="1" outlineLevel="1">
      <c r="A67" s="13">
        <v>2</v>
      </c>
      <c r="B67" s="14"/>
      <c r="C67" s="23"/>
      <c r="D67" s="24"/>
      <c r="E67" s="25"/>
      <c r="F67" s="25"/>
      <c r="G67" s="25"/>
      <c r="H67" s="24"/>
      <c r="I67" s="24"/>
      <c r="J67" s="211"/>
      <c r="K67" s="26"/>
      <c r="L67" s="25"/>
      <c r="M67" s="19"/>
      <c r="N67" s="19"/>
      <c r="O67" s="19"/>
      <c r="P67" s="25"/>
      <c r="Q67" s="25"/>
      <c r="R67" s="19"/>
      <c r="S67" s="19"/>
      <c r="T67" s="19"/>
      <c r="U67" s="20">
        <f>SUM(R67:T67)</f>
        <v>0</v>
      </c>
      <c r="V67" s="19"/>
      <c r="W67" s="19"/>
      <c r="X67" s="19"/>
      <c r="Y67" s="20">
        <f>SUM(V67:X67)</f>
        <v>0</v>
      </c>
      <c r="Z67" s="19"/>
      <c r="AA67" s="19"/>
      <c r="AB67" s="19"/>
      <c r="AC67" s="20">
        <f>SUM(Z67:AB67)</f>
        <v>0</v>
      </c>
      <c r="AD67" s="19"/>
      <c r="AE67" s="19"/>
      <c r="AF67" s="19"/>
      <c r="AG67" s="20">
        <f>SUM(AD67:AF67)</f>
        <v>0</v>
      </c>
      <c r="AH67" s="20">
        <f>SUM(U67,Y67,AC67,AG67)</f>
        <v>0</v>
      </c>
      <c r="AI67" s="21">
        <f>IF(ISERROR(AH67/J67),0,AH67/J67)</f>
        <v>0</v>
      </c>
      <c r="AJ67" s="22">
        <f>IF(ISERROR(AH67/$AH$75),"-",AH67/$AH$75)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s="31" customFormat="1" ht="12.75" hidden="1" customHeight="1">
      <c r="A68" s="253" t="s">
        <v>75</v>
      </c>
      <c r="B68" s="244"/>
      <c r="C68" s="244"/>
      <c r="D68" s="244"/>
      <c r="E68" s="244"/>
      <c r="F68" s="244"/>
      <c r="G68" s="244"/>
      <c r="H68" s="244"/>
      <c r="I68" s="262"/>
      <c r="J68" s="27">
        <f>SUM(J66:J67)</f>
        <v>0</v>
      </c>
      <c r="K68" s="27">
        <f>SUM(K66:K67)</f>
        <v>0</v>
      </c>
      <c r="L68" s="199"/>
      <c r="M68" s="27">
        <f>SUM(M66:M67)</f>
        <v>0</v>
      </c>
      <c r="N68" s="27">
        <f>SUM(N66:N67)</f>
        <v>0</v>
      </c>
      <c r="O68" s="27">
        <f>SUM(O66:O67)</f>
        <v>0</v>
      </c>
      <c r="P68" s="28"/>
      <c r="Q68" s="29"/>
      <c r="R68" s="27">
        <f t="shared" ref="R68:AH68" si="20">SUM(R66:R67)</f>
        <v>0</v>
      </c>
      <c r="S68" s="27">
        <f t="shared" si="20"/>
        <v>0</v>
      </c>
      <c r="T68" s="27">
        <f t="shared" si="20"/>
        <v>0</v>
      </c>
      <c r="U68" s="27">
        <f t="shared" si="20"/>
        <v>0</v>
      </c>
      <c r="V68" s="27">
        <f t="shared" si="20"/>
        <v>0</v>
      </c>
      <c r="W68" s="27">
        <f t="shared" si="20"/>
        <v>0</v>
      </c>
      <c r="X68" s="27">
        <f t="shared" si="20"/>
        <v>0</v>
      </c>
      <c r="Y68" s="27">
        <f t="shared" si="20"/>
        <v>0</v>
      </c>
      <c r="Z68" s="27">
        <f t="shared" si="20"/>
        <v>0</v>
      </c>
      <c r="AA68" s="27">
        <f t="shared" si="20"/>
        <v>0</v>
      </c>
      <c r="AB68" s="27">
        <f t="shared" si="20"/>
        <v>0</v>
      </c>
      <c r="AC68" s="27">
        <f t="shared" si="20"/>
        <v>0</v>
      </c>
      <c r="AD68" s="27">
        <f t="shared" si="20"/>
        <v>0</v>
      </c>
      <c r="AE68" s="27">
        <f t="shared" si="20"/>
        <v>0</v>
      </c>
      <c r="AF68" s="27">
        <f t="shared" si="20"/>
        <v>0</v>
      </c>
      <c r="AG68" s="27">
        <f t="shared" si="20"/>
        <v>0</v>
      </c>
      <c r="AH68" s="27">
        <f t="shared" si="20"/>
        <v>0</v>
      </c>
      <c r="AI68" s="30">
        <f>IF(ISERROR(AH68/J68),0,AH68/J68)</f>
        <v>0</v>
      </c>
      <c r="AJ68" s="30">
        <f>IF(ISERROR(AH68/$AH$75),0,AH68/$AH$75)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>
      <c r="A69" s="235" t="s">
        <v>76</v>
      </c>
      <c r="B69" s="236"/>
      <c r="C69" s="236"/>
      <c r="D69" s="236"/>
      <c r="E69" s="237"/>
      <c r="F69" s="4"/>
      <c r="G69" s="5"/>
      <c r="H69" s="6"/>
      <c r="I69" s="6"/>
      <c r="J69" s="209">
        <v>472050310</v>
      </c>
      <c r="K69" s="8"/>
      <c r="L69" s="9"/>
      <c r="M69" s="10"/>
      <c r="N69" s="10"/>
      <c r="O69" s="10"/>
      <c r="P69" s="5"/>
      <c r="Q69" s="11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2"/>
      <c r="AJ69" s="12"/>
    </row>
    <row r="70" spans="1:106" ht="12.75" customHeight="1" outlineLevel="1">
      <c r="A70" s="14">
        <v>1</v>
      </c>
      <c r="B70" s="14"/>
      <c r="C70" s="43"/>
      <c r="D70" s="44"/>
      <c r="E70" s="60"/>
      <c r="F70" s="95" t="s">
        <v>456</v>
      </c>
      <c r="G70" s="93">
        <v>2403997</v>
      </c>
      <c r="H70" s="46"/>
      <c r="I70" s="48"/>
      <c r="J70" s="210"/>
      <c r="K70" s="63"/>
      <c r="L70" s="52"/>
      <c r="M70" s="40"/>
      <c r="N70" s="64"/>
      <c r="O70" s="40"/>
      <c r="P70" s="65"/>
      <c r="Q70" s="65"/>
      <c r="R70" s="19"/>
      <c r="S70" s="19"/>
      <c r="T70" s="19"/>
      <c r="U70" s="20">
        <f>SUM(R70:T70)</f>
        <v>0</v>
      </c>
      <c r="V70" s="19"/>
      <c r="W70" s="19"/>
      <c r="X70" s="19"/>
      <c r="Y70" s="20">
        <f>SUM(V70:X70)</f>
        <v>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0</v>
      </c>
      <c r="AI70" s="21">
        <f>IF(ISERROR(AH70/#REF!),0,AH70/#REF!)</f>
        <v>0</v>
      </c>
      <c r="AJ70" s="22">
        <f>IF(ISERROR(AH70/$AH$75),"-",AH70/$AH$75)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>
      <c r="A71" s="253" t="s">
        <v>79</v>
      </c>
      <c r="B71" s="244"/>
      <c r="C71" s="244"/>
      <c r="D71" s="244"/>
      <c r="E71" s="244"/>
      <c r="F71" s="244"/>
      <c r="G71" s="244"/>
      <c r="H71" s="244"/>
      <c r="I71" s="262"/>
      <c r="J71" s="27">
        <f>J69</f>
        <v>472050310</v>
      </c>
      <c r="K71" s="27">
        <f>SUM(K69:K70)</f>
        <v>0</v>
      </c>
      <c r="L71" s="199"/>
      <c r="M71" s="27">
        <f>SUM(M70:M70)</f>
        <v>0</v>
      </c>
      <c r="N71" s="27">
        <f>SUM(N70:N70)</f>
        <v>0</v>
      </c>
      <c r="O71" s="27">
        <f>SUM(O70:O70)</f>
        <v>0</v>
      </c>
      <c r="P71" s="28"/>
      <c r="Q71" s="29"/>
      <c r="R71" s="27">
        <f>SUM(R69:R70)</f>
        <v>0</v>
      </c>
      <c r="S71" s="27">
        <f t="shared" ref="S71:AH71" si="21">SUM(S70:S70)</f>
        <v>0</v>
      </c>
      <c r="T71" s="27">
        <f>SUM(T70:T70)</f>
        <v>0</v>
      </c>
      <c r="U71" s="27">
        <f t="shared" si="21"/>
        <v>0</v>
      </c>
      <c r="V71" s="27">
        <f t="shared" si="21"/>
        <v>0</v>
      </c>
      <c r="W71" s="27">
        <f t="shared" si="21"/>
        <v>0</v>
      </c>
      <c r="X71" s="27">
        <f t="shared" si="21"/>
        <v>0</v>
      </c>
      <c r="Y71" s="27">
        <f t="shared" si="21"/>
        <v>0</v>
      </c>
      <c r="Z71" s="27">
        <f t="shared" si="21"/>
        <v>0</v>
      </c>
      <c r="AA71" s="27">
        <f t="shared" si="21"/>
        <v>0</v>
      </c>
      <c r="AB71" s="27">
        <f t="shared" si="21"/>
        <v>0</v>
      </c>
      <c r="AC71" s="27">
        <f t="shared" si="21"/>
        <v>0</v>
      </c>
      <c r="AD71" s="27">
        <f t="shared" si="21"/>
        <v>0</v>
      </c>
      <c r="AE71" s="27">
        <f t="shared" si="21"/>
        <v>0</v>
      </c>
      <c r="AF71" s="27">
        <f t="shared" si="21"/>
        <v>0</v>
      </c>
      <c r="AG71" s="27">
        <f t="shared" si="21"/>
        <v>0</v>
      </c>
      <c r="AH71" s="27">
        <f t="shared" si="21"/>
        <v>0</v>
      </c>
      <c r="AI71" s="30">
        <f>IF(ISERROR(AH71/J71),0,AH71/J71)</f>
        <v>0</v>
      </c>
      <c r="AJ71" s="30">
        <f>IF(ISERROR(AH71/$AH$75),0,AH71/$AH$75)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>
      <c r="A72" s="235" t="s">
        <v>239</v>
      </c>
      <c r="B72" s="236"/>
      <c r="C72" s="236"/>
      <c r="D72" s="236"/>
      <c r="E72" s="237"/>
      <c r="F72" s="4"/>
      <c r="G72" s="5"/>
      <c r="H72" s="6"/>
      <c r="I72" s="6"/>
      <c r="J72" s="209">
        <v>4715327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20"/>
      <c r="V72" s="8"/>
      <c r="W72" s="8"/>
      <c r="X72" s="8"/>
      <c r="Y72" s="20"/>
      <c r="Z72" s="8"/>
      <c r="AA72" s="8"/>
      <c r="AB72" s="8"/>
      <c r="AC72" s="20"/>
      <c r="AD72" s="8"/>
      <c r="AE72" s="8"/>
      <c r="AF72" s="8"/>
      <c r="AG72" s="20"/>
      <c r="AH72" s="20"/>
      <c r="AI72" s="12"/>
      <c r="AJ72" s="12"/>
    </row>
    <row r="73" spans="1:106" ht="12.75" customHeight="1" outlineLevel="1">
      <c r="A73" s="14">
        <v>1</v>
      </c>
      <c r="B73" s="14"/>
      <c r="C73" s="99" t="s">
        <v>466</v>
      </c>
      <c r="D73" s="46">
        <v>44918</v>
      </c>
      <c r="E73" s="35" t="s">
        <v>467</v>
      </c>
      <c r="F73" s="95" t="s">
        <v>456</v>
      </c>
      <c r="G73" s="93">
        <v>2403997</v>
      </c>
      <c r="H73" s="46"/>
      <c r="I73" s="48"/>
      <c r="J73" s="210"/>
      <c r="K73" s="63">
        <v>4715327</v>
      </c>
      <c r="L73" s="17" t="s">
        <v>457</v>
      </c>
      <c r="M73" s="40"/>
      <c r="N73" s="64"/>
      <c r="O73" s="40"/>
      <c r="P73" s="65"/>
      <c r="Q73" s="65"/>
      <c r="R73" s="19"/>
      <c r="S73" s="19">
        <v>4715327</v>
      </c>
      <c r="T73" s="19"/>
      <c r="U73" s="20">
        <f>SUM(R73:T73)</f>
        <v>4715327</v>
      </c>
      <c r="V73" s="19"/>
      <c r="W73" s="19"/>
      <c r="X73" s="19"/>
      <c r="Y73" s="20">
        <f>SUM(V73:X73)</f>
        <v>0</v>
      </c>
      <c r="Z73" s="19"/>
      <c r="AA73" s="19"/>
      <c r="AB73" s="19"/>
      <c r="AC73" s="20">
        <f>SUM(Z73:AB73)</f>
        <v>0</v>
      </c>
      <c r="AD73" s="19"/>
      <c r="AE73" s="19"/>
      <c r="AF73" s="19"/>
      <c r="AG73" s="20">
        <f>SUM(AD73:AF73)</f>
        <v>0</v>
      </c>
      <c r="AH73" s="20">
        <f>SUM(U73,Y73,AC73,AG73)</f>
        <v>4715327</v>
      </c>
      <c r="AI73" s="21">
        <f>IF(ISERROR(AH73/J72),0,AH73/J72)</f>
        <v>1</v>
      </c>
      <c r="AJ73" s="22">
        <f>IF(ISERROR(AH73/$AH$75),"-",AH73/$AH$75)</f>
        <v>0.31772963386473269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31" customFormat="1" ht="12.75" customHeight="1">
      <c r="A74" s="241" t="s">
        <v>452</v>
      </c>
      <c r="B74" s="242"/>
      <c r="C74" s="242"/>
      <c r="D74" s="242"/>
      <c r="E74" s="243"/>
      <c r="F74" s="235"/>
      <c r="G74" s="236"/>
      <c r="H74" s="236"/>
      <c r="I74" s="237"/>
      <c r="J74" s="66">
        <f>J72</f>
        <v>4715327</v>
      </c>
      <c r="K74" s="66">
        <f>SUM(K72:K73)</f>
        <v>4715327</v>
      </c>
      <c r="L74" s="67"/>
      <c r="M74" s="66"/>
      <c r="N74" s="66"/>
      <c r="O74" s="66"/>
      <c r="P74" s="68"/>
      <c r="Q74" s="201"/>
      <c r="R74" s="66">
        <f>SUM(R72:R73)</f>
        <v>0</v>
      </c>
      <c r="S74" s="66">
        <f>S73</f>
        <v>4715327</v>
      </c>
      <c r="T74" s="66">
        <f>SUM(T72:T73)</f>
        <v>0</v>
      </c>
      <c r="U74" s="66">
        <f>SUM(U72:U73)</f>
        <v>4715327</v>
      </c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>
        <f>SUM(AH72:AH73)</f>
        <v>4715327</v>
      </c>
      <c r="AI74" s="69"/>
      <c r="AJ74" s="69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70" customFormat="1" ht="15" customHeight="1">
      <c r="A75" s="232" t="str">
        <f>"TOTAL ASIG."&amp;" "&amp;$A$5</f>
        <v>TOTAL ASIG. 24-03-997 "Centro para Niños(as) con Cuidadores Principales Temporeras(os)"</v>
      </c>
      <c r="B75" s="233"/>
      <c r="C75" s="233"/>
      <c r="D75" s="233"/>
      <c r="E75" s="233"/>
      <c r="F75" s="233"/>
      <c r="G75" s="233"/>
      <c r="H75" s="233"/>
      <c r="I75" s="234"/>
      <c r="J75" s="27">
        <f>SUM(J11,J15,J19,J23,J27,J31,J35,J38,J44,J48,J52,J56,J60,J64,J68,J71,J74)</f>
        <v>486891000</v>
      </c>
      <c r="K75" s="27">
        <f>+K11+K15+K19+K23+K27+K31+K35+K38+K44+K48+K52+K56+K68+K60+K64+K71+K74</f>
        <v>14840690</v>
      </c>
      <c r="L75" s="199"/>
      <c r="M75" s="27">
        <f>+M11+M15+M19+M23+M27+M31+M35+M38+M44+M48+M52+M56+M68+M60+M64+M71</f>
        <v>0</v>
      </c>
      <c r="N75" s="27">
        <f>+N11+N15+N19+N23+N27+N31+N35+N38+N44+N48+N52+N56+N68+N60+N64+N71</f>
        <v>0</v>
      </c>
      <c r="O75" s="27">
        <f>+O11+O15+O19+O23+O27+O31+O35+O38+O44+O48+O52+O56+O68+O60+O64+O71</f>
        <v>0</v>
      </c>
      <c r="P75" s="28"/>
      <c r="Q75" s="29"/>
      <c r="R75" s="27">
        <f>+R11+R15+R19+R23+R27+R31+R35+R38+R44+R48+R52+R56+R68+R60+R64+R71+R74</f>
        <v>0</v>
      </c>
      <c r="S75" s="27">
        <f>+S11+S15+S19+S23+S27+S31+S35+S38+S44+S48+S52+S56+S68+S60+S64+S71+S74</f>
        <v>14840690</v>
      </c>
      <c r="T75" s="27">
        <f>+T11+T15+T19+T23+T27+T31+T35+T38+T44+T48+T52+T56+T68+T60+T64+T71</f>
        <v>0</v>
      </c>
      <c r="U75" s="27">
        <f>+U11+U15+U19+U23+U27+U31+U35+U38+U44+U48+U52+U56+U68+U60+U64+U71+U74</f>
        <v>14840690</v>
      </c>
      <c r="V75" s="27">
        <f t="shared" ref="V75:AG75" si="22">+V11+V15+V19+V23+V27+V31+V35+V38+V44+V48+V52+V56+V68+V60+V64+V71</f>
        <v>0</v>
      </c>
      <c r="W75" s="27">
        <f t="shared" si="22"/>
        <v>0</v>
      </c>
      <c r="X75" s="27">
        <f t="shared" si="22"/>
        <v>0</v>
      </c>
      <c r="Y75" s="27">
        <f t="shared" si="22"/>
        <v>0</v>
      </c>
      <c r="Z75" s="27">
        <f t="shared" si="22"/>
        <v>0</v>
      </c>
      <c r="AA75" s="27">
        <f t="shared" si="22"/>
        <v>0</v>
      </c>
      <c r="AB75" s="27">
        <f t="shared" si="22"/>
        <v>0</v>
      </c>
      <c r="AC75" s="27">
        <f t="shared" si="22"/>
        <v>0</v>
      </c>
      <c r="AD75" s="27">
        <f t="shared" si="22"/>
        <v>0</v>
      </c>
      <c r="AE75" s="27">
        <f t="shared" si="22"/>
        <v>0</v>
      </c>
      <c r="AF75" s="27">
        <f t="shared" si="22"/>
        <v>0</v>
      </c>
      <c r="AG75" s="27">
        <f t="shared" si="22"/>
        <v>0</v>
      </c>
      <c r="AH75" s="27">
        <f>+AH11+AH15+AH19+AH23+AH27+AH31+AH35+AH38+AH44+AH48+AH52+AH56+AH68+AH60+AH64+AH71+AH74</f>
        <v>14840690</v>
      </c>
      <c r="AI75" s="30">
        <f>IF(ISERROR(AH75/J75),0,AH75/J75)</f>
        <v>3.0480518226872134E-2</v>
      </c>
      <c r="AJ75" s="30">
        <f>IF(ISERROR(AH75/$AH$75),0,AH75/$AH$75)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0" spans="1:32">
      <c r="A90" s="2"/>
      <c r="J90" s="72"/>
      <c r="R90" s="72"/>
      <c r="S90" s="72"/>
      <c r="T90" s="72"/>
      <c r="V90" s="72"/>
      <c r="W90" s="72"/>
      <c r="X90" s="72"/>
      <c r="Z90" s="72"/>
      <c r="AA90" s="72"/>
      <c r="AB90" s="72"/>
      <c r="AD90" s="72"/>
      <c r="AE90" s="72"/>
      <c r="AF90" s="72"/>
    </row>
    <row r="91" spans="1:32">
      <c r="A91" s="2"/>
      <c r="J91" s="72"/>
      <c r="R91" s="72"/>
      <c r="S91" s="72"/>
      <c r="T91" s="72"/>
      <c r="V91" s="72"/>
      <c r="W91" s="72"/>
      <c r="X91" s="72"/>
      <c r="Z91" s="72"/>
      <c r="AA91" s="72"/>
      <c r="AB91" s="72"/>
      <c r="AD91" s="72"/>
      <c r="AE91" s="72"/>
      <c r="AF91" s="72"/>
    </row>
    <row r="92" spans="1:32">
      <c r="A92" s="2"/>
      <c r="J92" s="72"/>
      <c r="R92" s="72"/>
      <c r="S92" s="72"/>
      <c r="T92" s="72"/>
      <c r="V92" s="72"/>
      <c r="W92" s="72"/>
      <c r="X92" s="72"/>
      <c r="Z92" s="72"/>
      <c r="AA92" s="72"/>
      <c r="AB92" s="72"/>
      <c r="AD92" s="72"/>
      <c r="AE92" s="72"/>
      <c r="AF92" s="72"/>
    </row>
    <row r="94" spans="1:32">
      <c r="E94" s="76"/>
    </row>
  </sheetData>
  <mergeCells count="81">
    <mergeCell ref="A75:I75"/>
    <mergeCell ref="A65:E65"/>
    <mergeCell ref="J66:J67"/>
    <mergeCell ref="A68:I68"/>
    <mergeCell ref="A69:E69"/>
    <mergeCell ref="J69:J70"/>
    <mergeCell ref="A72:E72"/>
    <mergeCell ref="J72:J73"/>
    <mergeCell ref="A74:E74"/>
    <mergeCell ref="F74:I74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A38:I38"/>
    <mergeCell ref="A39:E39"/>
    <mergeCell ref="A44:I44"/>
    <mergeCell ref="A45:E45"/>
    <mergeCell ref="J46:J47"/>
    <mergeCell ref="J39:J43"/>
    <mergeCell ref="J36:J3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6:N67 M62:N63 R62:T63 AD62:AF63 Z62:AB63 V62:X63 M54:N55 R54:T55 AD54:AF55 Z54:AB55 V54:X55 M46 R46:T47 Z46:AB47 AD46:AF47 V46:X47 M47:N47 M37:N37 R37:T37 AD37:AF37 Z37:AB37 V37:X37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3:N43 V40:X43 T40:T43 AD70:AF70 M40:M42 V50:X51 Z50:AB51 AD50:AF51 R50:T51 M50:N51 V58:X59 Z58:AB59 AD58:AF59 R58:T59 M58:N59 V66:X67 Z66:AB67 AD66:AF67 R66:T67 M70 V70:X70 Z70:AB70 R70:T70 R40:R43 Z40:AB43 AD40:AF43" xr:uid="{00000000-0002-0000-1A00-000000000000}">
      <formula1>-100000000</formula1>
      <formula2>10000000000</formula2>
    </dataValidation>
    <dataValidation type="textLength" operator="lessThanOrEqual" allowBlank="1" showInputMessage="1" showErrorMessage="1" sqref="K66:K67 K62:K63 K54:K55 K46 K37 K29:K30 K21:K22 K13:K14 K9:K10 K17:K18 K25:K26 K33:K34 K40:K43 K50:K51 K58:K59 K70 S40:S43" xr:uid="{00000000-0002-0000-1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6:Q67 P62:Q63 L62:L63 E62:G63 C62:C63 P54:Q55 L54:L55 E54:G55 C54:C55 L47 C47 E73:G73 N46 P46:Q47 P37:Q37 L37 E46:G47 C37 P29:Q30 L29:L30 E29:G30 C29:C30 P21:Q22 L21:L22 E21:G22 C21:C22 P13:Q14 L13:L14 E13:G14 C13:C14 C9:C10 L9:L10 P9:Q10 E9:G10 C17:C18 E17:G18 L17:L18 P17:Q18 P25:Q26 E25:G26 N25:N26 C33:C34 E33:G34 L33:L34 P33:Q34 P70:Q70 E40:G43 C43 N40:N42 P40:Q43 P51:Q51 C50:C51 E50:G51 L50:L51 Q50 C58:C59 E58:G59 L58:L59 P58:Q59 C66:C67 E66:G67 L66:L67 N70 E70:G70 E37:G37 L40:L43 L73" xr:uid="{00000000-0002-0000-1A00-000002000000}">
      <formula1>255</formula1>
    </dataValidation>
    <dataValidation allowBlank="1" showInputMessage="1" showErrorMessage="1" errorTitle="Sólo números" error="Sólo ingresar números sin letras_x000a_" sqref="O65:O67 O61:O63 O53:O55 O45:O47 O36:O37 O28:O30 O20:O22 O12:O14 O8:O10 O16:O18 O24:O26 O32:O34 O39:O43 O49:O51 P50 O57:O59 O69:O70" xr:uid="{00000000-0002-0000-1A00-000003000000}"/>
    <dataValidation type="date" errorStyle="information" operator="greaterThan" allowBlank="1" showInputMessage="1" showErrorMessage="1" errorTitle="SÓLO FECHAS" error="Las fechas corresponden al presupuesto 2014" sqref="H66:I67 H62:I63 H54:I55 H47:I47 H37:I37 H29:I30 H21:I22 H13:I14 H10:I10 H17:I18 H33:I34 H43:I43 H50:I51 H58:I59" xr:uid="{00000000-0002-0000-1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54:D55 D47 D37 D29:D30 D21:D22 D13:D14 D9:D10 D17:D18 D33:D34 D43 D50:D51 D58:D59" xr:uid="{00000000-0002-0000-1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71 Y71:AH71 U75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Y42"/>
  <sheetViews>
    <sheetView zoomScaleNormal="100" workbookViewId="0" xr3:uid="{23B2C380-326F-580B-8990-D38B2516F165}">
      <selection activeCell="A3" sqref="A3:Y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'24-03-997 Ind. Cuidad. Temp.'!A5:U5</f>
        <v>24-03-997 "Centro para Niños(as) con Cuidadores Principales Temporeras(os)"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+'24-03-997 Ind. Cuidad. Temp.'!J11</f>
        <v>0</v>
      </c>
      <c r="C8" s="55">
        <f>+'24-03-997 Ind. Cuidad. Temp.'!K11</f>
        <v>0</v>
      </c>
      <c r="D8" s="55">
        <f>+'24-03-997 Ind. Cuidad. Temp.'!M11</f>
        <v>0</v>
      </c>
      <c r="E8" s="55">
        <f>+'24-03-997 Ind. Cuidad. Temp.'!N11</f>
        <v>0</v>
      </c>
      <c r="F8" s="55">
        <f>+'24-03-997 Ind. Cuidad. Temp.'!O11</f>
        <v>0</v>
      </c>
      <c r="G8" s="55">
        <f>+'24-03-997 Ind. Cuidad. Temp.'!R11</f>
        <v>0</v>
      </c>
      <c r="H8" s="55">
        <f>+'24-03-997 Ind. Cuidad. Temp.'!S11</f>
        <v>0</v>
      </c>
      <c r="I8" s="55">
        <f>+'24-03-997 Ind. Cuidad. Temp.'!T11</f>
        <v>0</v>
      </c>
      <c r="J8" s="55">
        <f>+'24-03-997 Ind. Cuidad. Temp.'!U11</f>
        <v>0</v>
      </c>
      <c r="K8" s="55">
        <f>+'24-03-997 Ind. Cuidad. Temp.'!V11</f>
        <v>0</v>
      </c>
      <c r="L8" s="55">
        <f>+'24-03-997 Ind. Cuidad. Temp.'!W11</f>
        <v>0</v>
      </c>
      <c r="M8" s="55">
        <f>+'24-03-997 Ind. Cuidad. Temp.'!X11</f>
        <v>0</v>
      </c>
      <c r="N8" s="55">
        <f>+'24-03-997 Ind. Cuidad. Temp.'!Y11</f>
        <v>0</v>
      </c>
      <c r="O8" s="55">
        <f>+'24-03-997 Ind. Cuidad. Temp.'!Z11</f>
        <v>0</v>
      </c>
      <c r="P8" s="55">
        <f>+'24-03-997 Ind. Cuidad. Temp.'!AA11</f>
        <v>0</v>
      </c>
      <c r="Q8" s="55">
        <f>+'24-03-997 Ind. Cuidad. Temp.'!AB11</f>
        <v>0</v>
      </c>
      <c r="R8" s="55">
        <f>+'24-03-997 Ind. Cuidad. Temp.'!AC11</f>
        <v>0</v>
      </c>
      <c r="S8" s="55">
        <f>+'24-03-997 Ind. Cuidad. Temp.'!AD11</f>
        <v>0</v>
      </c>
      <c r="T8" s="55">
        <f>+'24-03-997 Ind. Cuidad. Temp.'!AE11</f>
        <v>0</v>
      </c>
      <c r="U8" s="55">
        <f>+'24-03-997 Ind. Cuidad. Temp.'!AF11</f>
        <v>0</v>
      </c>
      <c r="V8" s="55">
        <f>+'24-03-997 Ind. Cuidad. Temp.'!AG11</f>
        <v>0</v>
      </c>
      <c r="W8" s="55">
        <f>+'24-03-997 Ind. Cuidad. Temp.'!AH11</f>
        <v>0</v>
      </c>
      <c r="X8" s="78">
        <f>+'24-03-997 Ind. Cuidad. Temp.'!AI11</f>
        <v>0</v>
      </c>
      <c r="Y8" s="78">
        <f>+'24-03-997 Ind. Cuidad. Temp.'!AJ11</f>
        <v>0</v>
      </c>
    </row>
    <row r="9" spans="1:25" ht="24.75" customHeight="1">
      <c r="A9" s="77" t="s">
        <v>48</v>
      </c>
      <c r="B9" s="55">
        <f>+'24-03-997 Ind. Cuidad. Temp.'!J15</f>
        <v>0</v>
      </c>
      <c r="C9" s="55">
        <f>+'24-03-997 Ind. Cuidad. Temp.'!K15</f>
        <v>0</v>
      </c>
      <c r="D9" s="55">
        <f>+'24-03-997 Ind. Cuidad. Temp.'!M15</f>
        <v>0</v>
      </c>
      <c r="E9" s="55">
        <f>+'24-03-997 Ind. Cuidad. Temp.'!N15</f>
        <v>0</v>
      </c>
      <c r="F9" s="55">
        <f>+'24-03-997 Ind. Cuidad. Temp.'!O15</f>
        <v>0</v>
      </c>
      <c r="G9" s="55">
        <f>+'24-03-997 Ind. Cuidad. Temp.'!R15</f>
        <v>0</v>
      </c>
      <c r="H9" s="55">
        <f>+'24-03-997 Ind. Cuidad. Temp.'!S15</f>
        <v>0</v>
      </c>
      <c r="I9" s="55">
        <f>+'24-03-997 Ind. Cuidad. Temp.'!T15</f>
        <v>0</v>
      </c>
      <c r="J9" s="55">
        <f>+'24-03-997 Ind. Cuidad. Temp.'!U15</f>
        <v>0</v>
      </c>
      <c r="K9" s="55">
        <f>+'24-03-997 Ind. Cuidad. Temp.'!V15</f>
        <v>0</v>
      </c>
      <c r="L9" s="55">
        <f>+'24-03-997 Ind. Cuidad. Temp.'!W15</f>
        <v>0</v>
      </c>
      <c r="M9" s="55">
        <f>+'24-03-997 Ind. Cuidad. Temp.'!X15</f>
        <v>0</v>
      </c>
      <c r="N9" s="55">
        <f>+'24-03-997 Ind. Cuidad. Temp.'!Y15</f>
        <v>0</v>
      </c>
      <c r="O9" s="55">
        <f>+'24-03-997 Ind. Cuidad. Temp.'!Z15</f>
        <v>0</v>
      </c>
      <c r="P9" s="55">
        <f>+'24-03-997 Ind. Cuidad. Temp.'!AA15</f>
        <v>0</v>
      </c>
      <c r="Q9" s="55">
        <f>+'24-03-997 Ind. Cuidad. Temp.'!AB15</f>
        <v>0</v>
      </c>
      <c r="R9" s="55">
        <f>+'24-03-997 Ind. Cuidad. Temp.'!AC15</f>
        <v>0</v>
      </c>
      <c r="S9" s="55">
        <f>+'24-03-997 Ind. Cuidad. Temp.'!AD15</f>
        <v>0</v>
      </c>
      <c r="T9" s="55">
        <f>+'24-03-997 Ind. Cuidad. Temp.'!AE15</f>
        <v>0</v>
      </c>
      <c r="U9" s="55">
        <f>+'24-03-997 Ind. Cuidad. Temp.'!AF15</f>
        <v>0</v>
      </c>
      <c r="V9" s="55">
        <f>+'24-03-997 Ind. Cuidad. Temp.'!AG15</f>
        <v>0</v>
      </c>
      <c r="W9" s="55">
        <f>+'24-03-997 Ind. Cuidad. Temp.'!AH15</f>
        <v>0</v>
      </c>
      <c r="X9" s="78">
        <f>+'24-03-997 Ind. Cuidad. Temp.'!AI15</f>
        <v>0</v>
      </c>
      <c r="Y9" s="78">
        <f>+'24-03-997 Ind. Cuidad. Temp.'!AJ15</f>
        <v>0</v>
      </c>
    </row>
    <row r="10" spans="1:25" ht="24.75" customHeight="1">
      <c r="A10" s="77" t="s">
        <v>50</v>
      </c>
      <c r="B10" s="55">
        <f>+'24-03-997 Ind. Cuidad. Temp.'!J19</f>
        <v>0</v>
      </c>
      <c r="C10" s="55">
        <f>+'24-03-997 Ind. Cuidad. Temp.'!K19</f>
        <v>0</v>
      </c>
      <c r="D10" s="55">
        <f>+'24-03-997 Ind. Cuidad. Temp.'!M19</f>
        <v>0</v>
      </c>
      <c r="E10" s="55">
        <f>+'24-03-997 Ind. Cuidad. Temp.'!N19</f>
        <v>0</v>
      </c>
      <c r="F10" s="55">
        <f>+'24-03-997 Ind. Cuidad. Temp.'!O19</f>
        <v>0</v>
      </c>
      <c r="G10" s="55">
        <f>+'24-03-997 Ind. Cuidad. Temp.'!R19</f>
        <v>0</v>
      </c>
      <c r="H10" s="55">
        <f>+'24-03-997 Ind. Cuidad. Temp.'!S19</f>
        <v>0</v>
      </c>
      <c r="I10" s="55">
        <f>+'24-03-997 Ind. Cuidad. Temp.'!T19</f>
        <v>0</v>
      </c>
      <c r="J10" s="55">
        <f>+'24-03-997 Ind. Cuidad. Temp.'!U19</f>
        <v>0</v>
      </c>
      <c r="K10" s="55">
        <f>+'24-03-997 Ind. Cuidad. Temp.'!V19</f>
        <v>0</v>
      </c>
      <c r="L10" s="55">
        <f>+'24-03-997 Ind. Cuidad. Temp.'!W19</f>
        <v>0</v>
      </c>
      <c r="M10" s="55">
        <f>+'24-03-997 Ind. Cuidad. Temp.'!X19</f>
        <v>0</v>
      </c>
      <c r="N10" s="55">
        <f>+'24-03-997 Ind. Cuidad. Temp.'!Y19</f>
        <v>0</v>
      </c>
      <c r="O10" s="55">
        <f>+'24-03-997 Ind. Cuidad. Temp.'!Z19</f>
        <v>0</v>
      </c>
      <c r="P10" s="55">
        <f>+'24-03-997 Ind. Cuidad. Temp.'!AA19</f>
        <v>0</v>
      </c>
      <c r="Q10" s="55">
        <f>+'24-03-997 Ind. Cuidad. Temp.'!AB19</f>
        <v>0</v>
      </c>
      <c r="R10" s="55">
        <f>+'24-03-997 Ind. Cuidad. Temp.'!AC19</f>
        <v>0</v>
      </c>
      <c r="S10" s="55">
        <f>+'24-03-997 Ind. Cuidad. Temp.'!AD19</f>
        <v>0</v>
      </c>
      <c r="T10" s="55">
        <f>+'24-03-997 Ind. Cuidad. Temp.'!AE19</f>
        <v>0</v>
      </c>
      <c r="U10" s="55">
        <f>+'24-03-997 Ind. Cuidad. Temp.'!AF19</f>
        <v>0</v>
      </c>
      <c r="V10" s="55">
        <f>+'24-03-997 Ind. Cuidad. Temp.'!AG19</f>
        <v>0</v>
      </c>
      <c r="W10" s="55">
        <f>+'24-03-997 Ind. Cuidad. Temp.'!AH19</f>
        <v>0</v>
      </c>
      <c r="X10" s="78">
        <f>+'24-03-997 Ind. Cuidad. Temp.'!AI19</f>
        <v>0</v>
      </c>
      <c r="Y10" s="78">
        <f>+'24-03-997 Ind. Cuidad. Temp.'!AJ19</f>
        <v>0</v>
      </c>
    </row>
    <row r="11" spans="1:25" ht="24.75" customHeight="1">
      <c r="A11" s="77" t="s">
        <v>52</v>
      </c>
      <c r="B11" s="55">
        <f>+'24-03-997 Ind. Cuidad. Temp.'!J23</f>
        <v>0</v>
      </c>
      <c r="C11" s="55">
        <f>+'24-03-997 Ind. Cuidad. Temp.'!K23</f>
        <v>0</v>
      </c>
      <c r="D11" s="55">
        <f>+'24-03-997 Ind. Cuidad. Temp.'!M23</f>
        <v>0</v>
      </c>
      <c r="E11" s="55">
        <f>+'24-03-997 Ind. Cuidad. Temp.'!N23</f>
        <v>0</v>
      </c>
      <c r="F11" s="55">
        <f>+'24-03-997 Ind. Cuidad. Temp.'!O23</f>
        <v>0</v>
      </c>
      <c r="G11" s="55">
        <f>+'24-03-997 Ind. Cuidad. Temp.'!R23</f>
        <v>0</v>
      </c>
      <c r="H11" s="55">
        <f>+'24-03-997 Ind. Cuidad. Temp.'!S23</f>
        <v>0</v>
      </c>
      <c r="I11" s="55">
        <f>+'24-03-997 Ind. Cuidad. Temp.'!T23</f>
        <v>0</v>
      </c>
      <c r="J11" s="55">
        <f>+'24-03-997 Ind. Cuidad. Temp.'!U23</f>
        <v>0</v>
      </c>
      <c r="K11" s="55">
        <f>+'24-03-997 Ind. Cuidad. Temp.'!V23</f>
        <v>0</v>
      </c>
      <c r="L11" s="55">
        <f>+'24-03-997 Ind. Cuidad. Temp.'!W23</f>
        <v>0</v>
      </c>
      <c r="M11" s="55">
        <f>+'24-03-997 Ind. Cuidad. Temp.'!X23</f>
        <v>0</v>
      </c>
      <c r="N11" s="55">
        <f>+'24-03-997 Ind. Cuidad. Temp.'!Y23</f>
        <v>0</v>
      </c>
      <c r="O11" s="55">
        <f>+'24-03-997 Ind. Cuidad. Temp.'!Z23</f>
        <v>0</v>
      </c>
      <c r="P11" s="55">
        <f>+'24-03-997 Ind. Cuidad. Temp.'!AA23</f>
        <v>0</v>
      </c>
      <c r="Q11" s="55">
        <f>+'24-03-997 Ind. Cuidad. Temp.'!AB23</f>
        <v>0</v>
      </c>
      <c r="R11" s="55">
        <f>+'24-03-997 Ind. Cuidad. Temp.'!AC23</f>
        <v>0</v>
      </c>
      <c r="S11" s="55">
        <f>+'24-03-997 Ind. Cuidad. Temp.'!AD23</f>
        <v>0</v>
      </c>
      <c r="T11" s="55">
        <f>+'24-03-997 Ind. Cuidad. Temp.'!AE23</f>
        <v>0</v>
      </c>
      <c r="U11" s="55">
        <f>+'24-03-997 Ind. Cuidad. Temp.'!AF23</f>
        <v>0</v>
      </c>
      <c r="V11" s="55">
        <f>+'24-03-997 Ind. Cuidad. Temp.'!AG23</f>
        <v>0</v>
      </c>
      <c r="W11" s="55">
        <f>+'24-03-997 Ind. Cuidad. Temp.'!AH23</f>
        <v>0</v>
      </c>
      <c r="X11" s="78">
        <f>+'24-03-997 Ind. Cuidad. Temp.'!AI23</f>
        <v>0</v>
      </c>
      <c r="Y11" s="78">
        <f>+'24-03-997 Ind. Cuidad. Temp.'!AJ23</f>
        <v>0</v>
      </c>
    </row>
    <row r="12" spans="1:25" ht="24.75" customHeight="1">
      <c r="A12" s="77" t="s">
        <v>54</v>
      </c>
      <c r="B12" s="55">
        <f>+'24-03-997 Ind. Cuidad. Temp.'!J27</f>
        <v>0</v>
      </c>
      <c r="C12" s="55">
        <f>+'24-03-997 Ind. Cuidad. Temp.'!K27</f>
        <v>0</v>
      </c>
      <c r="D12" s="55">
        <f>+'24-03-997 Ind. Cuidad. Temp.'!M27</f>
        <v>0</v>
      </c>
      <c r="E12" s="55">
        <f>+'24-03-997 Ind. Cuidad. Temp.'!N27</f>
        <v>0</v>
      </c>
      <c r="F12" s="55">
        <f>+'24-03-997 Ind. Cuidad. Temp.'!O27</f>
        <v>0</v>
      </c>
      <c r="G12" s="55">
        <f>+'24-03-997 Ind. Cuidad. Temp.'!R27</f>
        <v>0</v>
      </c>
      <c r="H12" s="55">
        <f>+'24-03-997 Ind. Cuidad. Temp.'!S27</f>
        <v>0</v>
      </c>
      <c r="I12" s="55">
        <f>+'24-03-997 Ind. Cuidad. Temp.'!T27</f>
        <v>0</v>
      </c>
      <c r="J12" s="55">
        <f>+'24-03-997 Ind. Cuidad. Temp.'!U27</f>
        <v>0</v>
      </c>
      <c r="K12" s="55">
        <f>+'24-03-997 Ind. Cuidad. Temp.'!V27</f>
        <v>0</v>
      </c>
      <c r="L12" s="55">
        <f>+'24-03-997 Ind. Cuidad. Temp.'!W27</f>
        <v>0</v>
      </c>
      <c r="M12" s="55">
        <f>+'24-03-997 Ind. Cuidad. Temp.'!X27</f>
        <v>0</v>
      </c>
      <c r="N12" s="55">
        <f>+'24-03-997 Ind. Cuidad. Temp.'!Y27</f>
        <v>0</v>
      </c>
      <c r="O12" s="55">
        <f>+'24-03-997 Ind. Cuidad. Temp.'!Z27</f>
        <v>0</v>
      </c>
      <c r="P12" s="55">
        <f>+'24-03-997 Ind. Cuidad. Temp.'!AA27</f>
        <v>0</v>
      </c>
      <c r="Q12" s="55">
        <f>+'24-03-997 Ind. Cuidad. Temp.'!AB27</f>
        <v>0</v>
      </c>
      <c r="R12" s="55">
        <f>+'24-03-997 Ind. Cuidad. Temp.'!AC27</f>
        <v>0</v>
      </c>
      <c r="S12" s="55">
        <f>+'24-03-997 Ind. Cuidad. Temp.'!AD27</f>
        <v>0</v>
      </c>
      <c r="T12" s="55">
        <f>+'24-03-997 Ind. Cuidad. Temp.'!AE27</f>
        <v>0</v>
      </c>
      <c r="U12" s="55">
        <f>+'24-03-997 Ind. Cuidad. Temp.'!AF27</f>
        <v>0</v>
      </c>
      <c r="V12" s="55">
        <f>+'24-03-997 Ind. Cuidad. Temp.'!AG27</f>
        <v>0</v>
      </c>
      <c r="W12" s="55">
        <f>+'24-03-997 Ind. Cuidad. Temp.'!AH27</f>
        <v>0</v>
      </c>
      <c r="X12" s="78">
        <f>+'24-03-997 Ind. Cuidad. Temp.'!AI27</f>
        <v>0</v>
      </c>
      <c r="Y12" s="78">
        <f>+'24-03-997 Ind. Cuidad. Temp.'!AJ27</f>
        <v>0</v>
      </c>
    </row>
    <row r="13" spans="1:25" ht="24.75" customHeight="1">
      <c r="A13" s="77" t="s">
        <v>56</v>
      </c>
      <c r="B13" s="55">
        <f>+'24-03-997 Ind. Cuidad. Temp.'!J31</f>
        <v>0</v>
      </c>
      <c r="C13" s="55">
        <f>+'24-03-997 Ind. Cuidad. Temp.'!K31</f>
        <v>0</v>
      </c>
      <c r="D13" s="55">
        <f>+'24-03-997 Ind. Cuidad. Temp.'!M31</f>
        <v>0</v>
      </c>
      <c r="E13" s="55">
        <f>+'24-03-997 Ind. Cuidad. Temp.'!N31</f>
        <v>0</v>
      </c>
      <c r="F13" s="55">
        <f>+'24-03-997 Ind. Cuidad. Temp.'!O31</f>
        <v>0</v>
      </c>
      <c r="G13" s="55">
        <f>+'24-03-997 Ind. Cuidad. Temp.'!R31</f>
        <v>0</v>
      </c>
      <c r="H13" s="55">
        <f>+'24-03-997 Ind. Cuidad. Temp.'!S31</f>
        <v>0</v>
      </c>
      <c r="I13" s="55">
        <f>+'24-03-997 Ind. Cuidad. Temp.'!T31</f>
        <v>0</v>
      </c>
      <c r="J13" s="55">
        <f>+'24-03-997 Ind. Cuidad. Temp.'!U31</f>
        <v>0</v>
      </c>
      <c r="K13" s="55">
        <f>+'24-03-997 Ind. Cuidad. Temp.'!V31</f>
        <v>0</v>
      </c>
      <c r="L13" s="55">
        <f>+'24-03-997 Ind. Cuidad. Temp.'!W31</f>
        <v>0</v>
      </c>
      <c r="M13" s="55">
        <f>+'24-03-997 Ind. Cuidad. Temp.'!X31</f>
        <v>0</v>
      </c>
      <c r="N13" s="55">
        <f>+'24-03-997 Ind. Cuidad. Temp.'!Y31</f>
        <v>0</v>
      </c>
      <c r="O13" s="55">
        <f>+'24-03-997 Ind. Cuidad. Temp.'!Z31</f>
        <v>0</v>
      </c>
      <c r="P13" s="55">
        <f>+'24-03-997 Ind. Cuidad. Temp.'!AA31</f>
        <v>0</v>
      </c>
      <c r="Q13" s="55">
        <f>+'24-03-997 Ind. Cuidad. Temp.'!AB31</f>
        <v>0</v>
      </c>
      <c r="R13" s="55">
        <f>+'24-03-997 Ind. Cuidad. Temp.'!AC31</f>
        <v>0</v>
      </c>
      <c r="S13" s="55">
        <f>+'24-03-997 Ind. Cuidad. Temp.'!AD31</f>
        <v>0</v>
      </c>
      <c r="T13" s="55">
        <f>+'24-03-997 Ind. Cuidad. Temp.'!AE31</f>
        <v>0</v>
      </c>
      <c r="U13" s="55">
        <f>+'24-03-997 Ind. Cuidad. Temp.'!AF31</f>
        <v>0</v>
      </c>
      <c r="V13" s="55">
        <f>+'24-03-997 Ind. Cuidad. Temp.'!AG31</f>
        <v>0</v>
      </c>
      <c r="W13" s="55">
        <f>+'24-03-997 Ind. Cuidad. Temp.'!AH31</f>
        <v>0</v>
      </c>
      <c r="X13" s="78">
        <f>+'24-03-997 Ind. Cuidad. Temp.'!AI31</f>
        <v>0</v>
      </c>
      <c r="Y13" s="78">
        <f>+'24-03-997 Ind. Cuidad. Temp.'!AJ31</f>
        <v>0</v>
      </c>
    </row>
    <row r="14" spans="1:25" ht="24.75" customHeight="1">
      <c r="A14" s="77" t="s">
        <v>58</v>
      </c>
      <c r="B14" s="55">
        <f>+'24-03-997 Ind. Cuidad. Temp.'!J35</f>
        <v>0</v>
      </c>
      <c r="C14" s="55">
        <f>+'24-03-997 Ind. Cuidad. Temp.'!K35</f>
        <v>0</v>
      </c>
      <c r="D14" s="55">
        <f>+'24-03-997 Ind. Cuidad. Temp.'!M35</f>
        <v>0</v>
      </c>
      <c r="E14" s="55">
        <f>+'24-03-997 Ind. Cuidad. Temp.'!N35</f>
        <v>0</v>
      </c>
      <c r="F14" s="55">
        <f>+'24-03-997 Ind. Cuidad. Temp.'!O35</f>
        <v>0</v>
      </c>
      <c r="G14" s="55">
        <f>+'24-03-997 Ind. Cuidad. Temp.'!R35</f>
        <v>0</v>
      </c>
      <c r="H14" s="55">
        <f>+'24-03-997 Ind. Cuidad. Temp.'!S35</f>
        <v>0</v>
      </c>
      <c r="I14" s="55">
        <f>+'24-03-997 Ind. Cuidad. Temp.'!T35</f>
        <v>0</v>
      </c>
      <c r="J14" s="55">
        <f>+'24-03-997 Ind. Cuidad. Temp.'!U35</f>
        <v>0</v>
      </c>
      <c r="K14" s="55">
        <f>+'24-03-997 Ind. Cuidad. Temp.'!V35</f>
        <v>0</v>
      </c>
      <c r="L14" s="55">
        <f>+'24-03-997 Ind. Cuidad. Temp.'!W35</f>
        <v>0</v>
      </c>
      <c r="M14" s="55">
        <f>+'24-03-997 Ind. Cuidad. Temp.'!X35</f>
        <v>0</v>
      </c>
      <c r="N14" s="55">
        <f>+'24-03-997 Ind. Cuidad. Temp.'!Y35</f>
        <v>0</v>
      </c>
      <c r="O14" s="55">
        <f>+'24-03-997 Ind. Cuidad. Temp.'!Z35</f>
        <v>0</v>
      </c>
      <c r="P14" s="55">
        <f>+'24-03-997 Ind. Cuidad. Temp.'!AA35</f>
        <v>0</v>
      </c>
      <c r="Q14" s="55">
        <f>+'24-03-997 Ind. Cuidad. Temp.'!AB35</f>
        <v>0</v>
      </c>
      <c r="R14" s="55">
        <f>+'24-03-997 Ind. Cuidad. Temp.'!AC35</f>
        <v>0</v>
      </c>
      <c r="S14" s="55">
        <f>+'24-03-997 Ind. Cuidad. Temp.'!AD35</f>
        <v>0</v>
      </c>
      <c r="T14" s="55">
        <f>+'24-03-997 Ind. Cuidad. Temp.'!AE35</f>
        <v>0</v>
      </c>
      <c r="U14" s="55">
        <f>+'24-03-997 Ind. Cuidad. Temp.'!AF35</f>
        <v>0</v>
      </c>
      <c r="V14" s="55">
        <f>+'24-03-997 Ind. Cuidad. Temp.'!AG35</f>
        <v>0</v>
      </c>
      <c r="W14" s="55">
        <f>+'24-03-997 Ind. Cuidad. Temp.'!AH35</f>
        <v>0</v>
      </c>
      <c r="X14" s="78">
        <f>+'24-03-997 Ind. Cuidad. Temp.'!AI35</f>
        <v>0</v>
      </c>
      <c r="Y14" s="78">
        <f>+'24-03-997 Ind. Cuidad. Temp.'!AJ35</f>
        <v>0</v>
      </c>
    </row>
    <row r="15" spans="1:25" ht="24.75" customHeight="1">
      <c r="A15" s="77" t="s">
        <v>60</v>
      </c>
      <c r="B15" s="55">
        <f>+'24-03-997 Ind. Cuidad. Temp.'!J38</f>
        <v>2947079</v>
      </c>
      <c r="C15" s="55">
        <f>+'24-03-997 Ind. Cuidad. Temp.'!K38</f>
        <v>2947079</v>
      </c>
      <c r="D15" s="55">
        <f>+'24-03-997 Ind. Cuidad. Temp.'!M38</f>
        <v>0</v>
      </c>
      <c r="E15" s="55">
        <f>+'24-03-997 Ind. Cuidad. Temp.'!N38</f>
        <v>0</v>
      </c>
      <c r="F15" s="55">
        <f>+'24-03-997 Ind. Cuidad. Temp.'!O38</f>
        <v>0</v>
      </c>
      <c r="G15" s="55">
        <f>+'24-03-997 Ind. Cuidad. Temp.'!R38</f>
        <v>0</v>
      </c>
      <c r="H15" s="55">
        <f>+'24-03-997 Ind. Cuidad. Temp.'!S38</f>
        <v>2947079</v>
      </c>
      <c r="I15" s="55">
        <f>+'24-03-997 Ind. Cuidad. Temp.'!T38</f>
        <v>0</v>
      </c>
      <c r="J15" s="55">
        <f>+'24-03-997 Ind. Cuidad. Temp.'!U38</f>
        <v>2947079</v>
      </c>
      <c r="K15" s="55">
        <f>+'24-03-997 Ind. Cuidad. Temp.'!V38</f>
        <v>0</v>
      </c>
      <c r="L15" s="55">
        <f>+'24-03-997 Ind. Cuidad. Temp.'!W38</f>
        <v>0</v>
      </c>
      <c r="M15" s="55">
        <f>+'24-03-997 Ind. Cuidad. Temp.'!X38</f>
        <v>0</v>
      </c>
      <c r="N15" s="55">
        <f>+'24-03-997 Ind. Cuidad. Temp.'!Y38</f>
        <v>0</v>
      </c>
      <c r="O15" s="55">
        <f>+'24-03-997 Ind. Cuidad. Temp.'!Z38</f>
        <v>0</v>
      </c>
      <c r="P15" s="55">
        <f>+'24-03-997 Ind. Cuidad. Temp.'!AA38</f>
        <v>0</v>
      </c>
      <c r="Q15" s="55">
        <f>+'24-03-997 Ind. Cuidad. Temp.'!AB38</f>
        <v>0</v>
      </c>
      <c r="R15" s="55">
        <f>+'24-03-997 Ind. Cuidad. Temp.'!AC38</f>
        <v>0</v>
      </c>
      <c r="S15" s="55">
        <f>+'24-03-997 Ind. Cuidad. Temp.'!AD38</f>
        <v>0</v>
      </c>
      <c r="T15" s="55">
        <f>+'24-03-997 Ind. Cuidad. Temp.'!AE38</f>
        <v>0</v>
      </c>
      <c r="U15" s="55">
        <f>+'24-03-997 Ind. Cuidad. Temp.'!AF38</f>
        <v>0</v>
      </c>
      <c r="V15" s="55">
        <f>+'24-03-997 Ind. Cuidad. Temp.'!AG38</f>
        <v>0</v>
      </c>
      <c r="W15" s="55">
        <f>+'24-03-997 Ind. Cuidad. Temp.'!AH38</f>
        <v>2947079</v>
      </c>
      <c r="X15" s="78">
        <f>+'24-03-997 Ind. Cuidad. Temp.'!AI38</f>
        <v>1</v>
      </c>
      <c r="Y15" s="78">
        <f>+'24-03-997 Ind. Cuidad. Temp.'!AJ38</f>
        <v>0.19858099589709105</v>
      </c>
    </row>
    <row r="16" spans="1:25" ht="24.75" customHeight="1">
      <c r="A16" s="77" t="s">
        <v>62</v>
      </c>
      <c r="B16" s="55">
        <f>+'24-03-997 Ind. Cuidad. Temp.'!J44</f>
        <v>7178284</v>
      </c>
      <c r="C16" s="55">
        <f>+'24-03-997 Ind. Cuidad. Temp.'!K44</f>
        <v>7178284</v>
      </c>
      <c r="D16" s="55">
        <f>+'24-03-997 Ind. Cuidad. Temp.'!M44</f>
        <v>0</v>
      </c>
      <c r="E16" s="55">
        <f>+'24-03-997 Ind. Cuidad. Temp.'!N44</f>
        <v>0</v>
      </c>
      <c r="F16" s="55">
        <f>+'24-03-997 Ind. Cuidad. Temp.'!O44</f>
        <v>0</v>
      </c>
      <c r="G16" s="55">
        <f>+'24-03-997 Ind. Cuidad. Temp.'!R44</f>
        <v>0</v>
      </c>
      <c r="H16" s="55">
        <f>+'24-03-997 Ind. Cuidad. Temp.'!S44</f>
        <v>7178284</v>
      </c>
      <c r="I16" s="55">
        <f>+'24-03-997 Ind. Cuidad. Temp.'!T44</f>
        <v>0</v>
      </c>
      <c r="J16" s="55">
        <f>+'24-03-997 Ind. Cuidad. Temp.'!U44</f>
        <v>7178284</v>
      </c>
      <c r="K16" s="55">
        <f>+'24-03-997 Ind. Cuidad. Temp.'!V44</f>
        <v>0</v>
      </c>
      <c r="L16" s="55">
        <f>+'24-03-997 Ind. Cuidad. Temp.'!W44</f>
        <v>0</v>
      </c>
      <c r="M16" s="55">
        <f>+'24-03-997 Ind. Cuidad. Temp.'!X44</f>
        <v>0</v>
      </c>
      <c r="N16" s="55">
        <f>+'24-03-997 Ind. Cuidad. Temp.'!Y44</f>
        <v>0</v>
      </c>
      <c r="O16" s="55">
        <f>+'24-03-997 Ind. Cuidad. Temp.'!Z44</f>
        <v>0</v>
      </c>
      <c r="P16" s="55">
        <f>+'24-03-997 Ind. Cuidad. Temp.'!AA44</f>
        <v>0</v>
      </c>
      <c r="Q16" s="55">
        <f>+'24-03-997 Ind. Cuidad. Temp.'!AB44</f>
        <v>0</v>
      </c>
      <c r="R16" s="55">
        <f>+'24-03-997 Ind. Cuidad. Temp.'!AC44</f>
        <v>0</v>
      </c>
      <c r="S16" s="55">
        <f>+'24-03-997 Ind. Cuidad. Temp.'!AD44</f>
        <v>0</v>
      </c>
      <c r="T16" s="55">
        <f>+'24-03-997 Ind. Cuidad. Temp.'!AE44</f>
        <v>0</v>
      </c>
      <c r="U16" s="55">
        <f>+'24-03-997 Ind. Cuidad. Temp.'!AF44</f>
        <v>0</v>
      </c>
      <c r="V16" s="55">
        <f>+'24-03-997 Ind. Cuidad. Temp.'!AG44</f>
        <v>0</v>
      </c>
      <c r="W16" s="55">
        <f>+'24-03-997 Ind. Cuidad. Temp.'!AH44</f>
        <v>7178284</v>
      </c>
      <c r="X16" s="78">
        <f>+'24-03-997 Ind. Cuidad. Temp.'!AI44</f>
        <v>1</v>
      </c>
      <c r="Y16" s="78">
        <f>+'24-03-997 Ind. Cuidad. Temp.'!AJ44</f>
        <v>0.48368937023817626</v>
      </c>
    </row>
    <row r="17" spans="1:25" ht="24.75" customHeight="1">
      <c r="A17" s="77" t="s">
        <v>64</v>
      </c>
      <c r="B17" s="55">
        <f>+'24-03-997 Ind. Cuidad. Temp.'!J48</f>
        <v>0</v>
      </c>
      <c r="C17" s="55">
        <f>+'24-03-997 Ind. Cuidad. Temp.'!K48</f>
        <v>0</v>
      </c>
      <c r="D17" s="55">
        <f>+'24-03-997 Ind. Cuidad. Temp.'!M48</f>
        <v>0</v>
      </c>
      <c r="E17" s="55">
        <f>+'24-03-997 Ind. Cuidad. Temp.'!N48</f>
        <v>0</v>
      </c>
      <c r="F17" s="55">
        <f>+'24-03-997 Ind. Cuidad. Temp.'!O48</f>
        <v>0</v>
      </c>
      <c r="G17" s="55">
        <f>+'24-03-997 Ind. Cuidad. Temp.'!R48</f>
        <v>0</v>
      </c>
      <c r="H17" s="55">
        <f>+'24-03-997 Ind. Cuidad. Temp.'!S48</f>
        <v>0</v>
      </c>
      <c r="I17" s="55">
        <f>+'24-03-997 Ind. Cuidad. Temp.'!T48</f>
        <v>0</v>
      </c>
      <c r="J17" s="55">
        <f>+'24-03-997 Ind. Cuidad. Temp.'!U48</f>
        <v>0</v>
      </c>
      <c r="K17" s="55">
        <f>+'24-03-997 Ind. Cuidad. Temp.'!V48</f>
        <v>0</v>
      </c>
      <c r="L17" s="55">
        <f>+'24-03-997 Ind. Cuidad. Temp.'!W48</f>
        <v>0</v>
      </c>
      <c r="M17" s="55">
        <f>+'24-03-997 Ind. Cuidad. Temp.'!X48</f>
        <v>0</v>
      </c>
      <c r="N17" s="55">
        <f>+'24-03-997 Ind. Cuidad. Temp.'!Y48</f>
        <v>0</v>
      </c>
      <c r="O17" s="55">
        <f>+'24-03-997 Ind. Cuidad. Temp.'!Z48</f>
        <v>0</v>
      </c>
      <c r="P17" s="55">
        <f>+'24-03-997 Ind. Cuidad. Temp.'!AA48</f>
        <v>0</v>
      </c>
      <c r="Q17" s="55">
        <f>+'24-03-997 Ind. Cuidad. Temp.'!AB48</f>
        <v>0</v>
      </c>
      <c r="R17" s="55">
        <f>+'24-03-997 Ind. Cuidad. Temp.'!AC48</f>
        <v>0</v>
      </c>
      <c r="S17" s="55">
        <f>+'24-03-997 Ind. Cuidad. Temp.'!AD48</f>
        <v>0</v>
      </c>
      <c r="T17" s="55">
        <f>+'24-03-997 Ind. Cuidad. Temp.'!AE48</f>
        <v>0</v>
      </c>
      <c r="U17" s="55">
        <f>+'24-03-997 Ind. Cuidad. Temp.'!AF48</f>
        <v>0</v>
      </c>
      <c r="V17" s="55">
        <f>+'24-03-997 Ind. Cuidad. Temp.'!AG48</f>
        <v>0</v>
      </c>
      <c r="W17" s="55">
        <f>+'24-03-997 Ind. Cuidad. Temp.'!AH48</f>
        <v>0</v>
      </c>
      <c r="X17" s="78">
        <f>+'24-03-997 Ind. Cuidad. Temp.'!AI48</f>
        <v>0</v>
      </c>
      <c r="Y17" s="78">
        <f>+'24-03-997 Ind. Cuidad. Temp.'!AJ45</f>
        <v>0</v>
      </c>
    </row>
    <row r="18" spans="1:25" ht="24.75" customHeight="1">
      <c r="A18" s="77" t="s">
        <v>66</v>
      </c>
      <c r="B18" s="55">
        <f>+'24-03-997 Ind. Cuidad. Temp.'!J52</f>
        <v>0</v>
      </c>
      <c r="C18" s="55">
        <f>+'24-03-997 Ind. Cuidad. Temp.'!K52</f>
        <v>0</v>
      </c>
      <c r="D18" s="55">
        <f>+'24-03-997 Ind. Cuidad. Temp.'!M52</f>
        <v>0</v>
      </c>
      <c r="E18" s="55">
        <f>+'24-03-997 Ind. Cuidad. Temp.'!N52</f>
        <v>0</v>
      </c>
      <c r="F18" s="55">
        <f>+'24-03-997 Ind. Cuidad. Temp.'!O52</f>
        <v>0</v>
      </c>
      <c r="G18" s="55">
        <f>+'24-03-997 Ind. Cuidad. Temp.'!R52</f>
        <v>0</v>
      </c>
      <c r="H18" s="55">
        <f>+'24-03-997 Ind. Cuidad. Temp.'!S52</f>
        <v>0</v>
      </c>
      <c r="I18" s="55">
        <f>+'24-03-997 Ind. Cuidad. Temp.'!T52</f>
        <v>0</v>
      </c>
      <c r="J18" s="55">
        <f>+'24-03-997 Ind. Cuidad. Temp.'!U52</f>
        <v>0</v>
      </c>
      <c r="K18" s="55">
        <f>+'24-03-997 Ind. Cuidad. Temp.'!V52</f>
        <v>0</v>
      </c>
      <c r="L18" s="55">
        <f>+'24-03-997 Ind. Cuidad. Temp.'!W52</f>
        <v>0</v>
      </c>
      <c r="M18" s="55">
        <f>+'24-03-997 Ind. Cuidad. Temp.'!X52</f>
        <v>0</v>
      </c>
      <c r="N18" s="55">
        <f>+'24-03-997 Ind. Cuidad. Temp.'!Y52</f>
        <v>0</v>
      </c>
      <c r="O18" s="55">
        <f>+'24-03-997 Ind. Cuidad. Temp.'!Z52</f>
        <v>0</v>
      </c>
      <c r="P18" s="55">
        <f>+'24-03-997 Ind. Cuidad. Temp.'!AA52</f>
        <v>0</v>
      </c>
      <c r="Q18" s="55">
        <f>+'24-03-997 Ind. Cuidad. Temp.'!AB52</f>
        <v>0</v>
      </c>
      <c r="R18" s="55">
        <f>+'24-03-997 Ind. Cuidad. Temp.'!AC52</f>
        <v>0</v>
      </c>
      <c r="S18" s="55">
        <f>+'24-03-997 Ind. Cuidad. Temp.'!AD52</f>
        <v>0</v>
      </c>
      <c r="T18" s="55">
        <f>+'24-03-997 Ind. Cuidad. Temp.'!AE52</f>
        <v>0</v>
      </c>
      <c r="U18" s="55">
        <f>+'24-03-997 Ind. Cuidad. Temp.'!AF52</f>
        <v>0</v>
      </c>
      <c r="V18" s="55">
        <f>+'24-03-997 Ind. Cuidad. Temp.'!AG52</f>
        <v>0</v>
      </c>
      <c r="W18" s="55">
        <f>+'24-03-997 Ind. Cuidad. Temp.'!AH52</f>
        <v>0</v>
      </c>
      <c r="X18" s="78">
        <f>+'24-03-997 Ind. Cuidad. Temp.'!AI52</f>
        <v>0</v>
      </c>
      <c r="Y18" s="78">
        <f>+'24-03-997 Ind. Cuidad. Temp.'!AJ52</f>
        <v>0</v>
      </c>
    </row>
    <row r="19" spans="1:25" ht="24.75" customHeight="1">
      <c r="A19" s="77" t="s">
        <v>68</v>
      </c>
      <c r="B19" s="55">
        <f>+'24-03-997 Ind. Cuidad. Temp.'!J56</f>
        <v>0</v>
      </c>
      <c r="C19" s="55">
        <f>+'24-03-997 Ind. Cuidad. Temp.'!K56</f>
        <v>0</v>
      </c>
      <c r="D19" s="55">
        <f>+'24-03-997 Ind. Cuidad. Temp.'!M56</f>
        <v>0</v>
      </c>
      <c r="E19" s="55">
        <f>+'24-03-997 Ind. Cuidad. Temp.'!N56</f>
        <v>0</v>
      </c>
      <c r="F19" s="55">
        <f>+'24-03-997 Ind. Cuidad. Temp.'!O56</f>
        <v>0</v>
      </c>
      <c r="G19" s="55">
        <f>+'24-03-997 Ind. Cuidad. Temp.'!R56</f>
        <v>0</v>
      </c>
      <c r="H19" s="55">
        <f>+'24-03-997 Ind. Cuidad. Temp.'!S56</f>
        <v>0</v>
      </c>
      <c r="I19" s="55">
        <f>+'24-03-997 Ind. Cuidad. Temp.'!T56</f>
        <v>0</v>
      </c>
      <c r="J19" s="55">
        <f>+'24-03-997 Ind. Cuidad. Temp.'!U56</f>
        <v>0</v>
      </c>
      <c r="K19" s="55">
        <f>+'24-03-997 Ind. Cuidad. Temp.'!V56</f>
        <v>0</v>
      </c>
      <c r="L19" s="55">
        <f>+'24-03-997 Ind. Cuidad. Temp.'!W56</f>
        <v>0</v>
      </c>
      <c r="M19" s="55">
        <f>+'24-03-997 Ind. Cuidad. Temp.'!X56</f>
        <v>0</v>
      </c>
      <c r="N19" s="55">
        <f>+'24-03-997 Ind. Cuidad. Temp.'!Y56</f>
        <v>0</v>
      </c>
      <c r="O19" s="55">
        <f>+'24-03-997 Ind. Cuidad. Temp.'!Z56</f>
        <v>0</v>
      </c>
      <c r="P19" s="55">
        <f>+'24-03-997 Ind. Cuidad. Temp.'!AA56</f>
        <v>0</v>
      </c>
      <c r="Q19" s="55">
        <f>+'24-03-997 Ind. Cuidad. Temp.'!AB56</f>
        <v>0</v>
      </c>
      <c r="R19" s="55">
        <f>+'24-03-997 Ind. Cuidad. Temp.'!AC56</f>
        <v>0</v>
      </c>
      <c r="S19" s="55">
        <f>+'24-03-997 Ind. Cuidad. Temp.'!AD56</f>
        <v>0</v>
      </c>
      <c r="T19" s="55">
        <f>+'24-03-997 Ind. Cuidad. Temp.'!AE56</f>
        <v>0</v>
      </c>
      <c r="U19" s="55">
        <f>+'24-03-997 Ind. Cuidad. Temp.'!AF56</f>
        <v>0</v>
      </c>
      <c r="V19" s="55">
        <f>+'24-03-997 Ind. Cuidad. Temp.'!AG56</f>
        <v>0</v>
      </c>
      <c r="W19" s="55">
        <f>+'24-03-997 Ind. Cuidad. Temp.'!AH56</f>
        <v>0</v>
      </c>
      <c r="X19" s="78">
        <f>+'24-03-997 Ind. Cuidad. Temp.'!AI56</f>
        <v>0</v>
      </c>
      <c r="Y19" s="78">
        <f>+'24-03-997 Ind. Cuidad. Temp.'!AJ56</f>
        <v>0</v>
      </c>
    </row>
    <row r="20" spans="1:25" ht="24.75" customHeight="1">
      <c r="A20" s="79" t="s">
        <v>70</v>
      </c>
      <c r="B20" s="55">
        <f>+'24-03-997 Ind. Cuidad. Temp.'!J60</f>
        <v>0</v>
      </c>
      <c r="C20" s="55">
        <f>+'24-03-997 Ind. Cuidad. Temp.'!K60</f>
        <v>0</v>
      </c>
      <c r="D20" s="55">
        <f>+'24-03-997 Ind. Cuidad. Temp.'!M60</f>
        <v>0</v>
      </c>
      <c r="E20" s="55">
        <f>+'24-03-997 Ind. Cuidad. Temp.'!N60</f>
        <v>0</v>
      </c>
      <c r="F20" s="55">
        <f>+'24-03-997 Ind. Cuidad. Temp.'!O60</f>
        <v>0</v>
      </c>
      <c r="G20" s="55">
        <f>+'24-03-997 Ind. Cuidad. Temp.'!R60</f>
        <v>0</v>
      </c>
      <c r="H20" s="55">
        <f>+'24-03-997 Ind. Cuidad. Temp.'!S60</f>
        <v>0</v>
      </c>
      <c r="I20" s="55">
        <f>+'24-03-997 Ind. Cuidad. Temp.'!T60</f>
        <v>0</v>
      </c>
      <c r="J20" s="55">
        <f>+'24-03-997 Ind. Cuidad. Temp.'!U60</f>
        <v>0</v>
      </c>
      <c r="K20" s="55">
        <f>+'24-03-997 Ind. Cuidad. Temp.'!V60</f>
        <v>0</v>
      </c>
      <c r="L20" s="55">
        <f>+'24-03-997 Ind. Cuidad. Temp.'!W60</f>
        <v>0</v>
      </c>
      <c r="M20" s="55">
        <f>+'24-03-997 Ind. Cuidad. Temp.'!X60</f>
        <v>0</v>
      </c>
      <c r="N20" s="55">
        <f>+'24-03-997 Ind. Cuidad. Temp.'!Y60</f>
        <v>0</v>
      </c>
      <c r="O20" s="55">
        <f>+'24-03-997 Ind. Cuidad. Temp.'!Z60</f>
        <v>0</v>
      </c>
      <c r="P20" s="55">
        <f>+'24-03-997 Ind. Cuidad. Temp.'!AA60</f>
        <v>0</v>
      </c>
      <c r="Q20" s="55">
        <f>+'24-03-997 Ind. Cuidad. Temp.'!AB60</f>
        <v>0</v>
      </c>
      <c r="R20" s="55">
        <f>+'24-03-997 Ind. Cuidad. Temp.'!AC60</f>
        <v>0</v>
      </c>
      <c r="S20" s="55">
        <f>+'24-03-997 Ind. Cuidad. Temp.'!AD60</f>
        <v>0</v>
      </c>
      <c r="T20" s="55">
        <f>+'24-03-997 Ind. Cuidad. Temp.'!AE60</f>
        <v>0</v>
      </c>
      <c r="U20" s="55">
        <f>+'24-03-997 Ind. Cuidad. Temp.'!AF60</f>
        <v>0</v>
      </c>
      <c r="V20" s="55">
        <f>+'24-03-997 Ind. Cuidad. Temp.'!AG60</f>
        <v>0</v>
      </c>
      <c r="W20" s="55">
        <f>+'24-03-997 Ind. Cuidad. Temp.'!AH60</f>
        <v>0</v>
      </c>
      <c r="X20" s="78">
        <f>+'24-03-997 Ind. Cuidad. Temp.'!AI60</f>
        <v>0</v>
      </c>
      <c r="Y20" s="78">
        <f>+'24-03-997 Ind. Cuidad. Temp.'!AJ60</f>
        <v>0</v>
      </c>
    </row>
    <row r="21" spans="1:25" ht="24.75" customHeight="1">
      <c r="A21" s="79" t="s">
        <v>72</v>
      </c>
      <c r="B21" s="55">
        <f>+'24-03-997 Ind. Cuidad. Temp.'!J64</f>
        <v>0</v>
      </c>
      <c r="C21" s="55">
        <f>+'24-03-997 Ind. Cuidad. Temp.'!K64</f>
        <v>0</v>
      </c>
      <c r="D21" s="55">
        <f>+'24-03-997 Ind. Cuidad. Temp.'!M64</f>
        <v>0</v>
      </c>
      <c r="E21" s="55">
        <f>+'24-03-997 Ind. Cuidad. Temp.'!N64</f>
        <v>0</v>
      </c>
      <c r="F21" s="55">
        <f>+'24-03-997 Ind. Cuidad. Temp.'!O64</f>
        <v>0</v>
      </c>
      <c r="G21" s="55">
        <f>+'24-03-997 Ind. Cuidad. Temp.'!R64</f>
        <v>0</v>
      </c>
      <c r="H21" s="55">
        <f>+'24-03-997 Ind. Cuidad. Temp.'!S64</f>
        <v>0</v>
      </c>
      <c r="I21" s="55">
        <f>+'24-03-997 Ind. Cuidad. Temp.'!T64</f>
        <v>0</v>
      </c>
      <c r="J21" s="55">
        <f>+'24-03-997 Ind. Cuidad. Temp.'!U64</f>
        <v>0</v>
      </c>
      <c r="K21" s="55">
        <f>+'24-03-997 Ind. Cuidad. Temp.'!V64</f>
        <v>0</v>
      </c>
      <c r="L21" s="55">
        <f>+'24-03-997 Ind. Cuidad. Temp.'!W64</f>
        <v>0</v>
      </c>
      <c r="M21" s="55">
        <f>+'24-03-997 Ind. Cuidad. Temp.'!X64</f>
        <v>0</v>
      </c>
      <c r="N21" s="55">
        <f>+'24-03-997 Ind. Cuidad. Temp.'!Y64</f>
        <v>0</v>
      </c>
      <c r="O21" s="55">
        <f>+'24-03-997 Ind. Cuidad. Temp.'!Z64</f>
        <v>0</v>
      </c>
      <c r="P21" s="55">
        <f>+'24-03-997 Ind. Cuidad. Temp.'!AA64</f>
        <v>0</v>
      </c>
      <c r="Q21" s="55">
        <f>+'24-03-997 Ind. Cuidad. Temp.'!AB64</f>
        <v>0</v>
      </c>
      <c r="R21" s="55">
        <f>+'24-03-997 Ind. Cuidad. Temp.'!AC64</f>
        <v>0</v>
      </c>
      <c r="S21" s="55">
        <f>+'24-03-997 Ind. Cuidad. Temp.'!AD64</f>
        <v>0</v>
      </c>
      <c r="T21" s="55">
        <f>+'24-03-997 Ind. Cuidad. Temp.'!AE64</f>
        <v>0</v>
      </c>
      <c r="U21" s="55">
        <f>+'24-03-997 Ind. Cuidad. Temp.'!AF64</f>
        <v>0</v>
      </c>
      <c r="V21" s="55">
        <f>+'24-03-997 Ind. Cuidad. Temp.'!AG64</f>
        <v>0</v>
      </c>
      <c r="W21" s="55">
        <f>+'24-03-997 Ind. Cuidad. Temp.'!AH64</f>
        <v>0</v>
      </c>
      <c r="X21" s="78">
        <f>+'24-03-997 Ind. Cuidad. Temp.'!AI64</f>
        <v>0</v>
      </c>
      <c r="Y21" s="78">
        <f>+'24-03-997 Ind. Cuidad. Temp.'!AJ64</f>
        <v>0</v>
      </c>
    </row>
    <row r="22" spans="1:25" ht="24.75" customHeight="1">
      <c r="A22" s="79" t="s">
        <v>74</v>
      </c>
      <c r="B22" s="55">
        <f>+'24-03-997 Ind. Cuidad. Temp.'!J68</f>
        <v>0</v>
      </c>
      <c r="C22" s="55">
        <f>+'24-03-997 Ind. Cuidad. Temp.'!K68</f>
        <v>0</v>
      </c>
      <c r="D22" s="55">
        <f>+'24-03-997 Ind. Cuidad. Temp.'!M68</f>
        <v>0</v>
      </c>
      <c r="E22" s="55">
        <f>+'24-03-997 Ind. Cuidad. Temp.'!N68</f>
        <v>0</v>
      </c>
      <c r="F22" s="55">
        <f>+'24-03-997 Ind. Cuidad. Temp.'!O68</f>
        <v>0</v>
      </c>
      <c r="G22" s="55">
        <f>+'24-03-997 Ind. Cuidad. Temp.'!R68</f>
        <v>0</v>
      </c>
      <c r="H22" s="55">
        <f>+'24-03-997 Ind. Cuidad. Temp.'!S68</f>
        <v>0</v>
      </c>
      <c r="I22" s="55">
        <f>+'24-03-997 Ind. Cuidad. Temp.'!T68</f>
        <v>0</v>
      </c>
      <c r="J22" s="55">
        <f>+'24-03-997 Ind. Cuidad. Temp.'!U68</f>
        <v>0</v>
      </c>
      <c r="K22" s="55">
        <f>+'24-03-997 Ind. Cuidad. Temp.'!V68</f>
        <v>0</v>
      </c>
      <c r="L22" s="55">
        <f>+'24-03-997 Ind. Cuidad. Temp.'!W68</f>
        <v>0</v>
      </c>
      <c r="M22" s="55">
        <f>+'24-03-997 Ind. Cuidad. Temp.'!X68</f>
        <v>0</v>
      </c>
      <c r="N22" s="55">
        <f>+'24-03-997 Ind. Cuidad. Temp.'!Y68</f>
        <v>0</v>
      </c>
      <c r="O22" s="55">
        <f>+'24-03-997 Ind. Cuidad. Temp.'!Z68</f>
        <v>0</v>
      </c>
      <c r="P22" s="55">
        <f>+'24-03-997 Ind. Cuidad. Temp.'!AA68</f>
        <v>0</v>
      </c>
      <c r="Q22" s="55">
        <f>+'24-03-997 Ind. Cuidad. Temp.'!AB68</f>
        <v>0</v>
      </c>
      <c r="R22" s="55">
        <f>+'24-03-997 Ind. Cuidad. Temp.'!AC68</f>
        <v>0</v>
      </c>
      <c r="S22" s="55">
        <f>+'24-03-997 Ind. Cuidad. Temp.'!AD68</f>
        <v>0</v>
      </c>
      <c r="T22" s="55">
        <f>+'24-03-997 Ind. Cuidad. Temp.'!AE68</f>
        <v>0</v>
      </c>
      <c r="U22" s="55">
        <f>+'24-03-997 Ind. Cuidad. Temp.'!AF68</f>
        <v>0</v>
      </c>
      <c r="V22" s="55">
        <f>+'24-03-997 Ind. Cuidad. Temp.'!AG68</f>
        <v>0</v>
      </c>
      <c r="W22" s="55">
        <f>+'24-03-997 Ind. Cuidad. Temp.'!AH68</f>
        <v>0</v>
      </c>
      <c r="X22" s="78">
        <f>+'24-03-997 Ind. Cuidad. Temp.'!AI68</f>
        <v>0</v>
      </c>
      <c r="Y22" s="78">
        <f>+'24-03-997 Ind. Cuidad. Temp.'!AJ68</f>
        <v>0</v>
      </c>
    </row>
    <row r="23" spans="1:25" ht="24.75" customHeight="1">
      <c r="A23" s="79" t="s">
        <v>239</v>
      </c>
      <c r="B23" s="55">
        <f>+'24-03-997 Ind. Cuidad. Temp.'!J74</f>
        <v>4715327</v>
      </c>
      <c r="C23" s="55">
        <f>+'24-03-997 Ind. Cuidad. Temp.'!K74</f>
        <v>4715327</v>
      </c>
      <c r="D23" s="55">
        <f>+'24-03-997 Ind. Cuidad. Temp.'!M74</f>
        <v>0</v>
      </c>
      <c r="E23" s="55">
        <f>+'24-03-997 Ind. Cuidad. Temp.'!N69</f>
        <v>0</v>
      </c>
      <c r="F23" s="55">
        <f>+'24-03-997 Ind. Cuidad. Temp.'!O69</f>
        <v>0</v>
      </c>
      <c r="G23" s="55">
        <f>+'24-03-997 Ind. Cuidad. Temp.'!R69</f>
        <v>0</v>
      </c>
      <c r="H23" s="55">
        <f>+'24-03-997 Ind. Cuidad. Temp.'!S69</f>
        <v>0</v>
      </c>
      <c r="I23" s="55">
        <f>+'24-03-997 Ind. Cuidad. Temp.'!T69</f>
        <v>0</v>
      </c>
      <c r="J23" s="55">
        <f>+'24-03-997 Ind. Cuidad. Temp.'!U74</f>
        <v>4715327</v>
      </c>
      <c r="K23" s="55">
        <f>+'24-03-997 Ind. Cuidad. Temp.'!V69</f>
        <v>0</v>
      </c>
      <c r="L23" s="55">
        <f>+'24-03-997 Ind. Cuidad. Temp.'!W69</f>
        <v>0</v>
      </c>
      <c r="M23" s="55">
        <f>+'24-03-997 Ind. Cuidad. Temp.'!X69</f>
        <v>0</v>
      </c>
      <c r="N23" s="55">
        <f>+'24-03-997 Ind. Cuidad. Temp.'!Y74</f>
        <v>0</v>
      </c>
      <c r="O23" s="55">
        <f>+'24-03-997 Ind. Cuidad. Temp.'!Z69</f>
        <v>0</v>
      </c>
      <c r="P23" s="55">
        <f>+'24-03-997 Ind. Cuidad. Temp.'!AA69</f>
        <v>0</v>
      </c>
      <c r="Q23" s="55">
        <f>+'24-03-997 Ind. Cuidad. Temp.'!AB69</f>
        <v>0</v>
      </c>
      <c r="R23" s="55">
        <f>+'24-03-997 Ind. Cuidad. Temp.'!AC74</f>
        <v>0</v>
      </c>
      <c r="S23" s="55">
        <f>+'24-03-997 Ind. Cuidad. Temp.'!AD69</f>
        <v>0</v>
      </c>
      <c r="T23" s="55">
        <f>+'24-03-997 Ind. Cuidad. Temp.'!AE69</f>
        <v>0</v>
      </c>
      <c r="U23" s="55">
        <f>+'24-03-997 Ind. Cuidad. Temp.'!AF69</f>
        <v>0</v>
      </c>
      <c r="V23" s="55">
        <f>+'24-03-997 Ind. Cuidad. Temp.'!AG74</f>
        <v>0</v>
      </c>
      <c r="W23" s="55">
        <f>+'24-03-997 Ind. Cuidad. Temp.'!AH74</f>
        <v>4715327</v>
      </c>
      <c r="X23" s="78">
        <f>+'24-03-997 Ind. Cuidad. Temp.'!AI74</f>
        <v>0</v>
      </c>
      <c r="Y23" s="78">
        <f>+'24-03-997 Ind. Cuidad. Temp.'!AJ74</f>
        <v>0</v>
      </c>
    </row>
    <row r="24" spans="1:25" ht="24.75" customHeight="1">
      <c r="A24" s="80" t="s">
        <v>76</v>
      </c>
      <c r="B24" s="55">
        <f>+'24-03-997 Ind. Cuidad. Temp.'!J71</f>
        <v>472050310</v>
      </c>
      <c r="C24" s="55">
        <f>+'24-03-997 Ind. Cuidad. Temp.'!K71</f>
        <v>0</v>
      </c>
      <c r="D24" s="55">
        <f>+'24-03-997 Ind. Cuidad. Temp.'!M71</f>
        <v>0</v>
      </c>
      <c r="E24" s="55">
        <f>+'24-03-997 Ind. Cuidad. Temp.'!N71</f>
        <v>0</v>
      </c>
      <c r="F24" s="55">
        <f>+'24-03-997 Ind. Cuidad. Temp.'!O71</f>
        <v>0</v>
      </c>
      <c r="G24" s="55">
        <f>+'24-03-997 Ind. Cuidad. Temp.'!R71</f>
        <v>0</v>
      </c>
      <c r="H24" s="55">
        <f>+'24-03-997 Ind. Cuidad. Temp.'!S71</f>
        <v>0</v>
      </c>
      <c r="I24" s="55">
        <f>+'24-03-997 Ind. Cuidad. Temp.'!T71</f>
        <v>0</v>
      </c>
      <c r="J24" s="55">
        <f>+'24-03-997 Ind. Cuidad. Temp.'!U71</f>
        <v>0</v>
      </c>
      <c r="K24" s="55">
        <f>+'24-03-997 Ind. Cuidad. Temp.'!V71</f>
        <v>0</v>
      </c>
      <c r="L24" s="55">
        <f>+'24-03-997 Ind. Cuidad. Temp.'!W71</f>
        <v>0</v>
      </c>
      <c r="M24" s="55">
        <f>+'24-03-997 Ind. Cuidad. Temp.'!X71</f>
        <v>0</v>
      </c>
      <c r="N24" s="55">
        <f>+'24-03-997 Ind. Cuidad. Temp.'!Y71</f>
        <v>0</v>
      </c>
      <c r="O24" s="55">
        <f>+'24-03-997 Ind. Cuidad. Temp.'!Z71</f>
        <v>0</v>
      </c>
      <c r="P24" s="55">
        <f>+'24-03-997 Ind. Cuidad. Temp.'!AA71</f>
        <v>0</v>
      </c>
      <c r="Q24" s="55">
        <f>+'24-03-997 Ind. Cuidad. Temp.'!AB71</f>
        <v>0</v>
      </c>
      <c r="R24" s="55">
        <f>+'24-03-997 Ind. Cuidad. Temp.'!AC71</f>
        <v>0</v>
      </c>
      <c r="S24" s="55">
        <f>+'24-03-997 Ind. Cuidad. Temp.'!AD71</f>
        <v>0</v>
      </c>
      <c r="T24" s="55">
        <f>+'24-03-997 Ind. Cuidad. Temp.'!AE71</f>
        <v>0</v>
      </c>
      <c r="U24" s="55">
        <f>+'24-03-997 Ind. Cuidad. Temp.'!AF71</f>
        <v>0</v>
      </c>
      <c r="V24" s="55">
        <f>+'24-03-997 Ind. Cuidad. Temp.'!AG71</f>
        <v>0</v>
      </c>
      <c r="W24" s="55">
        <f>+'24-03-997 Ind. Cuidad. Temp.'!AH71</f>
        <v>0</v>
      </c>
      <c r="X24" s="78">
        <f>+'24-03-997 Ind. Cuidad. Temp.'!AI71</f>
        <v>0</v>
      </c>
      <c r="Y24" s="78">
        <f>+'24-03-997 Ind. Cuidad. Temp.'!AJ71</f>
        <v>0</v>
      </c>
    </row>
    <row r="25" spans="1:25" ht="25.5">
      <c r="A25" s="200" t="str">
        <f>"TOTAL ASIG."&amp;" "&amp;$A$5</f>
        <v>TOTAL ASIG. 24-03-997 "Centro para Niños(as) con Cuidadores Principales Temporeras(os)"</v>
      </c>
      <c r="B25" s="66">
        <f>SUM(B8:B24)</f>
        <v>486891000</v>
      </c>
      <c r="C25" s="66">
        <f t="shared" ref="C25:V25" si="0">SUM(C8:C24)</f>
        <v>14840690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10125363</v>
      </c>
      <c r="I25" s="66">
        <f t="shared" si="0"/>
        <v>0</v>
      </c>
      <c r="J25" s="66">
        <f t="shared" si="0"/>
        <v>14840690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14840690</v>
      </c>
      <c r="X25" s="81">
        <f>+'24-03-997 Ind. Cuidad. Temp.'!AI75</f>
        <v>3.0480518226872134E-2</v>
      </c>
      <c r="Y25" s="81">
        <f>'24-03-997 Ind. Cuidad. Temp.'!AJ75</f>
        <v>1</v>
      </c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DB90"/>
  <sheetViews>
    <sheetView topLeftCell="C1" zoomScaleNormal="100" workbookViewId="0" xr3:uid="{EE242A16-C6B8-5192-B120-522BC795EE76}">
      <selection activeCell="AA70" sqref="AA7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468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563153000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 t="s">
        <v>469</v>
      </c>
      <c r="D69" s="44">
        <v>44988</v>
      </c>
      <c r="E69" s="60" t="s">
        <v>470</v>
      </c>
      <c r="F69" s="94" t="s">
        <v>471</v>
      </c>
      <c r="G69" s="93" t="s">
        <v>472</v>
      </c>
      <c r="H69" s="46"/>
      <c r="I69" s="48"/>
      <c r="J69" s="210"/>
      <c r="K69" s="63">
        <v>563153000</v>
      </c>
      <c r="L69" s="52"/>
      <c r="M69" s="40"/>
      <c r="N69" s="64"/>
      <c r="O69" s="40"/>
      <c r="P69" s="65"/>
      <c r="Q69" s="65"/>
      <c r="R69" s="19"/>
      <c r="S69" s="19"/>
      <c r="T69" s="19">
        <v>281576500</v>
      </c>
      <c r="U69" s="20">
        <f>SUM(R69:T69)</f>
        <v>281576500</v>
      </c>
      <c r="V69" s="19"/>
      <c r="W69" s="19"/>
      <c r="X69" s="19"/>
      <c r="Y69" s="20">
        <f>SUM(V69:X69)</f>
        <v>0</v>
      </c>
      <c r="Z69" s="19"/>
      <c r="AA69" s="19">
        <v>281576500</v>
      </c>
      <c r="AB69" s="19"/>
      <c r="AC69" s="20">
        <f>SUM(Z69:AB69)</f>
        <v>281576500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563153000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>
      <c r="A70" s="235" t="s">
        <v>79</v>
      </c>
      <c r="B70" s="236"/>
      <c r="C70" s="236"/>
      <c r="D70" s="236"/>
      <c r="E70" s="237"/>
      <c r="F70" s="235"/>
      <c r="G70" s="236"/>
      <c r="H70" s="236"/>
      <c r="I70" s="236"/>
      <c r="J70" s="66">
        <f>J68</f>
        <v>563153000</v>
      </c>
      <c r="K70" s="66">
        <f>SUM(K69:K69)</f>
        <v>563153000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01"/>
      <c r="R70" s="66">
        <f t="shared" ref="R70:AH70" si="15">SUM(R69:R69)</f>
        <v>0</v>
      </c>
      <c r="S70" s="66">
        <f t="shared" si="15"/>
        <v>0</v>
      </c>
      <c r="T70" s="66">
        <f t="shared" si="15"/>
        <v>281576500</v>
      </c>
      <c r="U70" s="66">
        <f t="shared" si="15"/>
        <v>281576500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281576500</v>
      </c>
      <c r="AB70" s="66">
        <f t="shared" si="15"/>
        <v>0</v>
      </c>
      <c r="AC70" s="66">
        <f t="shared" si="15"/>
        <v>281576500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563153000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>
      <c r="A71" s="232" t="str">
        <f>"TOTAL ASIG."&amp;" "&amp;$A$5</f>
        <v>TOTAL ASIG. 24-03-999 "Programa de Generación de Microemprendimiento Indígena Urbano Chile Solidario - CONADI"</v>
      </c>
      <c r="B71" s="233"/>
      <c r="C71" s="233"/>
      <c r="D71" s="233"/>
      <c r="E71" s="233"/>
      <c r="F71" s="233"/>
      <c r="G71" s="233"/>
      <c r="H71" s="233"/>
      <c r="I71" s="234"/>
      <c r="J71" s="27">
        <f>SUM(J11,J15,J19,J23,J27,J31,J35,J39,J43,J47,J51,J55,J59,J63,J67,J70)</f>
        <v>563153000</v>
      </c>
      <c r="K71" s="27">
        <f>+K11+K15+K19+K23+K27+K31+K35+K39+K43+K47+K51+K55+K67+K59+K63+K70</f>
        <v>563153000</v>
      </c>
      <c r="L71" s="199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281576500</v>
      </c>
      <c r="U71" s="27">
        <f t="shared" si="16"/>
        <v>281576500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281576500</v>
      </c>
      <c r="AB71" s="27">
        <f t="shared" si="16"/>
        <v>0</v>
      </c>
      <c r="AC71" s="27">
        <f t="shared" si="16"/>
        <v>281576500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563153000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1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0"/>
  <sheetViews>
    <sheetView zoomScaleNormal="100" workbookViewId="0" xr3:uid="{842E5F09-E766-5B8D-85AF-A39847EA96FD}">
      <selection activeCell="K70" sqref="K70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21" t="s">
        <v>85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</row>
    <row r="6" spans="1:106" s="3" customFormat="1">
      <c r="A6" s="215" t="s">
        <v>5</v>
      </c>
      <c r="B6" s="215" t="s">
        <v>6</v>
      </c>
      <c r="C6" s="192" t="s">
        <v>7</v>
      </c>
      <c r="D6" s="215" t="s">
        <v>8</v>
      </c>
      <c r="E6" s="215" t="s">
        <v>9</v>
      </c>
      <c r="F6" s="215" t="s">
        <v>10</v>
      </c>
      <c r="G6" s="215" t="s">
        <v>11</v>
      </c>
      <c r="H6" s="215" t="s">
        <v>12</v>
      </c>
      <c r="I6" s="215"/>
      <c r="J6" s="214" t="s">
        <v>13</v>
      </c>
      <c r="K6" s="214" t="s">
        <v>14</v>
      </c>
      <c r="L6" s="215" t="s">
        <v>15</v>
      </c>
      <c r="M6" s="214" t="s">
        <v>16</v>
      </c>
      <c r="N6" s="214"/>
      <c r="O6" s="214"/>
      <c r="P6" s="215" t="s">
        <v>17</v>
      </c>
      <c r="Q6" s="215" t="s">
        <v>18</v>
      </c>
      <c r="R6" s="214" t="s">
        <v>19</v>
      </c>
      <c r="S6" s="214"/>
      <c r="T6" s="214"/>
      <c r="U6" s="214" t="s">
        <v>20</v>
      </c>
      <c r="V6" s="214" t="s">
        <v>19</v>
      </c>
      <c r="W6" s="214"/>
      <c r="X6" s="214"/>
      <c r="Y6" s="214" t="s">
        <v>21</v>
      </c>
      <c r="Z6" s="214" t="s">
        <v>19</v>
      </c>
      <c r="AA6" s="214"/>
      <c r="AB6" s="214"/>
      <c r="AC6" s="214" t="s">
        <v>22</v>
      </c>
      <c r="AD6" s="214" t="s">
        <v>19</v>
      </c>
      <c r="AE6" s="214"/>
      <c r="AF6" s="214"/>
      <c r="AG6" s="214" t="s">
        <v>23</v>
      </c>
      <c r="AH6" s="214" t="s">
        <v>24</v>
      </c>
      <c r="AI6" s="216" t="s">
        <v>25</v>
      </c>
      <c r="AJ6" s="21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15"/>
      <c r="C7" s="192" t="s">
        <v>26</v>
      </c>
      <c r="D7" s="215"/>
      <c r="E7" s="215"/>
      <c r="F7" s="215"/>
      <c r="G7" s="215"/>
      <c r="H7" s="192" t="s">
        <v>27</v>
      </c>
      <c r="I7" s="192" t="s">
        <v>28</v>
      </c>
      <c r="J7" s="214"/>
      <c r="K7" s="214"/>
      <c r="L7" s="215"/>
      <c r="M7" s="190" t="s">
        <v>29</v>
      </c>
      <c r="N7" s="190" t="s">
        <v>30</v>
      </c>
      <c r="O7" s="190" t="s">
        <v>31</v>
      </c>
      <c r="P7" s="215"/>
      <c r="Q7" s="215"/>
      <c r="R7" s="190" t="s">
        <v>32</v>
      </c>
      <c r="S7" s="190" t="s">
        <v>33</v>
      </c>
      <c r="T7" s="190" t="s">
        <v>34</v>
      </c>
      <c r="U7" s="214"/>
      <c r="V7" s="190" t="s">
        <v>35</v>
      </c>
      <c r="W7" s="190" t="s">
        <v>36</v>
      </c>
      <c r="X7" s="190" t="s">
        <v>37</v>
      </c>
      <c r="Y7" s="214"/>
      <c r="Z7" s="190" t="s">
        <v>38</v>
      </c>
      <c r="AA7" s="190" t="s">
        <v>39</v>
      </c>
      <c r="AB7" s="190" t="s">
        <v>40</v>
      </c>
      <c r="AC7" s="214"/>
      <c r="AD7" s="190" t="s">
        <v>41</v>
      </c>
      <c r="AE7" s="190" t="s">
        <v>42</v>
      </c>
      <c r="AF7" s="190" t="s">
        <v>43</v>
      </c>
      <c r="AG7" s="214"/>
      <c r="AH7" s="214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12" t="s">
        <v>46</v>
      </c>
      <c r="B8" s="212"/>
      <c r="C8" s="212"/>
      <c r="D8" s="212"/>
      <c r="E8" s="212"/>
      <c r="F8" s="4"/>
      <c r="G8" s="5"/>
      <c r="H8" s="6"/>
      <c r="I8" s="6"/>
      <c r="J8" s="208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4">
        <v>1</v>
      </c>
      <c r="B9" s="14"/>
      <c r="C9" s="56"/>
      <c r="D9" s="24"/>
      <c r="E9" s="56"/>
      <c r="F9" s="56"/>
      <c r="G9" s="56"/>
      <c r="H9" s="24"/>
      <c r="I9" s="24"/>
      <c r="J9" s="208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208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>
      <c r="A11" s="207" t="s">
        <v>47</v>
      </c>
      <c r="B11" s="207"/>
      <c r="C11" s="207"/>
      <c r="D11" s="207"/>
      <c r="E11" s="207"/>
      <c r="F11" s="207"/>
      <c r="G11" s="207"/>
      <c r="H11" s="207"/>
      <c r="I11" s="207"/>
      <c r="J11" s="27">
        <f>SUM(J9:J10)</f>
        <v>0</v>
      </c>
      <c r="K11" s="27">
        <f>SUM(K9:K10)</f>
        <v>0</v>
      </c>
      <c r="L11" s="193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06" t="s">
        <v>48</v>
      </c>
      <c r="B12" s="206"/>
      <c r="C12" s="206"/>
      <c r="D12" s="206"/>
      <c r="E12" s="206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213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213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>
      <c r="A15" s="207" t="s">
        <v>49</v>
      </c>
      <c r="B15" s="207"/>
      <c r="C15" s="207"/>
      <c r="D15" s="207"/>
      <c r="E15" s="207"/>
      <c r="F15" s="207"/>
      <c r="G15" s="207"/>
      <c r="H15" s="207"/>
      <c r="I15" s="207"/>
      <c r="J15" s="27">
        <f>SUM(J13:J14)</f>
        <v>0</v>
      </c>
      <c r="K15" s="27">
        <f>SUM(K13:K14)</f>
        <v>0</v>
      </c>
      <c r="L15" s="193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06" t="s">
        <v>50</v>
      </c>
      <c r="B16" s="206"/>
      <c r="C16" s="206"/>
      <c r="D16" s="206"/>
      <c r="E16" s="206"/>
      <c r="F16" s="4"/>
      <c r="G16" s="5"/>
      <c r="H16" s="6"/>
      <c r="I16" s="6"/>
      <c r="J16" s="208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208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208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>
      <c r="A19" s="207" t="s">
        <v>51</v>
      </c>
      <c r="B19" s="207"/>
      <c r="C19" s="207"/>
      <c r="D19" s="207"/>
      <c r="E19" s="207"/>
      <c r="F19" s="207"/>
      <c r="G19" s="207"/>
      <c r="H19" s="207"/>
      <c r="I19" s="207"/>
      <c r="J19" s="27">
        <f>SUM(J17:J18)</f>
        <v>0</v>
      </c>
      <c r="K19" s="27">
        <f>SUM(K17:K18)</f>
        <v>0</v>
      </c>
      <c r="L19" s="193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06" t="s">
        <v>52</v>
      </c>
      <c r="B20" s="206"/>
      <c r="C20" s="206"/>
      <c r="D20" s="206"/>
      <c r="E20" s="206"/>
      <c r="F20" s="4"/>
      <c r="G20" s="5"/>
      <c r="H20" s="6"/>
      <c r="I20" s="6"/>
      <c r="J20" s="208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208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208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>
      <c r="A23" s="207" t="s">
        <v>53</v>
      </c>
      <c r="B23" s="207"/>
      <c r="C23" s="207"/>
      <c r="D23" s="207"/>
      <c r="E23" s="207"/>
      <c r="F23" s="207"/>
      <c r="G23" s="207"/>
      <c r="H23" s="207"/>
      <c r="I23" s="207"/>
      <c r="J23" s="27">
        <f>SUM(J21:J22)</f>
        <v>0</v>
      </c>
      <c r="K23" s="27">
        <f>SUM(K21:K22)</f>
        <v>0</v>
      </c>
      <c r="L23" s="193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06" t="s">
        <v>54</v>
      </c>
      <c r="B24" s="206"/>
      <c r="C24" s="206"/>
      <c r="D24" s="206"/>
      <c r="E24" s="206"/>
      <c r="F24" s="4"/>
      <c r="G24" s="5"/>
      <c r="H24" s="6"/>
      <c r="I24" s="6"/>
      <c r="J24" s="208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208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208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>
      <c r="A27" s="207" t="s">
        <v>55</v>
      </c>
      <c r="B27" s="207"/>
      <c r="C27" s="207"/>
      <c r="D27" s="207"/>
      <c r="E27" s="207"/>
      <c r="F27" s="207"/>
      <c r="G27" s="207"/>
      <c r="H27" s="207"/>
      <c r="I27" s="207"/>
      <c r="J27" s="27">
        <f>SUM(J25:J26)</f>
        <v>0</v>
      </c>
      <c r="K27" s="27">
        <f>SUM(K25:K26)</f>
        <v>0</v>
      </c>
      <c r="L27" s="193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06" t="s">
        <v>56</v>
      </c>
      <c r="B28" s="206"/>
      <c r="C28" s="206"/>
      <c r="D28" s="206"/>
      <c r="E28" s="206"/>
      <c r="F28" s="4"/>
      <c r="G28" s="5"/>
      <c r="H28" s="6"/>
      <c r="I28" s="6"/>
      <c r="J28" s="208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208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208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>
      <c r="A31" s="207" t="s">
        <v>57</v>
      </c>
      <c r="B31" s="207"/>
      <c r="C31" s="207"/>
      <c r="D31" s="207"/>
      <c r="E31" s="207"/>
      <c r="F31" s="207"/>
      <c r="G31" s="207"/>
      <c r="H31" s="207"/>
      <c r="I31" s="207"/>
      <c r="J31" s="27">
        <f>SUM(J29:J30)</f>
        <v>0</v>
      </c>
      <c r="K31" s="27">
        <f>SUM(K29:K30)</f>
        <v>0</v>
      </c>
      <c r="L31" s="193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06" t="s">
        <v>58</v>
      </c>
      <c r="B32" s="206"/>
      <c r="C32" s="206"/>
      <c r="D32" s="206"/>
      <c r="E32" s="206"/>
      <c r="F32" s="4"/>
      <c r="G32" s="5"/>
      <c r="H32" s="6"/>
      <c r="I32" s="6"/>
      <c r="J32" s="208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208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208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>
      <c r="A35" s="207" t="s">
        <v>59</v>
      </c>
      <c r="B35" s="207"/>
      <c r="C35" s="207"/>
      <c r="D35" s="207"/>
      <c r="E35" s="207"/>
      <c r="F35" s="207"/>
      <c r="G35" s="207"/>
      <c r="H35" s="207"/>
      <c r="I35" s="207"/>
      <c r="J35" s="27">
        <f>SUM(J33:J34)</f>
        <v>0</v>
      </c>
      <c r="K35" s="27">
        <f>SUM(K33:K34)</f>
        <v>0</v>
      </c>
      <c r="L35" s="193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06" t="s">
        <v>60</v>
      </c>
      <c r="B36" s="206"/>
      <c r="C36" s="206"/>
      <c r="D36" s="206"/>
      <c r="E36" s="206"/>
      <c r="F36" s="4"/>
      <c r="G36" s="5"/>
      <c r="H36" s="6"/>
      <c r="I36" s="6"/>
      <c r="J36" s="208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208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208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>
      <c r="A39" s="207" t="s">
        <v>61</v>
      </c>
      <c r="B39" s="207"/>
      <c r="C39" s="207"/>
      <c r="D39" s="207"/>
      <c r="E39" s="207"/>
      <c r="F39" s="207"/>
      <c r="G39" s="207"/>
      <c r="H39" s="207"/>
      <c r="I39" s="207"/>
      <c r="J39" s="27">
        <f>SUM(J37:J38)</f>
        <v>0</v>
      </c>
      <c r="K39" s="27">
        <f>SUM(K37:K38)</f>
        <v>0</v>
      </c>
      <c r="L39" s="193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06" t="s">
        <v>62</v>
      </c>
      <c r="B40" s="206"/>
      <c r="C40" s="206"/>
      <c r="D40" s="206"/>
      <c r="E40" s="206"/>
      <c r="F40" s="4"/>
      <c r="G40" s="5"/>
      <c r="H40" s="6"/>
      <c r="I40" s="6"/>
      <c r="J40" s="208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208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208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>
      <c r="A43" s="207" t="s">
        <v>63</v>
      </c>
      <c r="B43" s="207"/>
      <c r="C43" s="207"/>
      <c r="D43" s="207"/>
      <c r="E43" s="207"/>
      <c r="F43" s="207"/>
      <c r="G43" s="207"/>
      <c r="H43" s="207"/>
      <c r="I43" s="207"/>
      <c r="J43" s="27">
        <f>SUM(J41:J42)</f>
        <v>0</v>
      </c>
      <c r="K43" s="27">
        <f>SUM(K41:K42)</f>
        <v>0</v>
      </c>
      <c r="L43" s="193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06" t="s">
        <v>64</v>
      </c>
      <c r="B44" s="206"/>
      <c r="C44" s="206"/>
      <c r="D44" s="206"/>
      <c r="E44" s="206"/>
      <c r="F44" s="4"/>
      <c r="G44" s="5"/>
      <c r="H44" s="6"/>
      <c r="I44" s="6"/>
      <c r="J44" s="208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208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208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>
      <c r="A47" s="207" t="s">
        <v>65</v>
      </c>
      <c r="B47" s="207"/>
      <c r="C47" s="207"/>
      <c r="D47" s="207"/>
      <c r="E47" s="207"/>
      <c r="F47" s="207"/>
      <c r="G47" s="207"/>
      <c r="H47" s="207"/>
      <c r="I47" s="207"/>
      <c r="J47" s="27">
        <f>SUM(J45:J46)</f>
        <v>0</v>
      </c>
      <c r="K47" s="27">
        <f>SUM(K45:K46)</f>
        <v>0</v>
      </c>
      <c r="L47" s="193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06" t="s">
        <v>66</v>
      </c>
      <c r="B48" s="206"/>
      <c r="C48" s="206"/>
      <c r="D48" s="206"/>
      <c r="E48" s="206"/>
      <c r="F48" s="4"/>
      <c r="G48" s="5"/>
      <c r="H48" s="6"/>
      <c r="I48" s="6"/>
      <c r="J48" s="208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208"/>
      <c r="K49" s="8"/>
      <c r="L49" s="48"/>
      <c r="M49" s="195"/>
      <c r="N49" s="195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08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3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06" t="s">
        <v>68</v>
      </c>
      <c r="B52" s="206"/>
      <c r="C52" s="206"/>
      <c r="D52" s="206"/>
      <c r="E52" s="206"/>
      <c r="F52" s="4"/>
      <c r="G52" s="5"/>
      <c r="H52" s="6"/>
      <c r="I52" s="6"/>
      <c r="J52" s="208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208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208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>
      <c r="A55" s="207" t="s">
        <v>69</v>
      </c>
      <c r="B55" s="207"/>
      <c r="C55" s="207"/>
      <c r="D55" s="207"/>
      <c r="E55" s="207"/>
      <c r="F55" s="207"/>
      <c r="G55" s="207"/>
      <c r="H55" s="207"/>
      <c r="I55" s="207"/>
      <c r="J55" s="27">
        <f>SUM(J53:J54)</f>
        <v>0</v>
      </c>
      <c r="K55" s="27">
        <f>SUM(K53:K54)</f>
        <v>0</v>
      </c>
      <c r="L55" s="193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06" t="s">
        <v>70</v>
      </c>
      <c r="B56" s="206"/>
      <c r="C56" s="206"/>
      <c r="D56" s="206"/>
      <c r="E56" s="206"/>
      <c r="F56" s="4"/>
      <c r="G56" s="5"/>
      <c r="H56" s="6"/>
      <c r="I56" s="6"/>
      <c r="J56" s="208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208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208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>
      <c r="A59" s="207" t="s">
        <v>71</v>
      </c>
      <c r="B59" s="207"/>
      <c r="C59" s="207"/>
      <c r="D59" s="207"/>
      <c r="E59" s="207"/>
      <c r="F59" s="207"/>
      <c r="G59" s="207"/>
      <c r="H59" s="207"/>
      <c r="I59" s="207"/>
      <c r="J59" s="27">
        <f>SUM(J57:J58)</f>
        <v>0</v>
      </c>
      <c r="K59" s="27">
        <f>SUM(K57:K58)</f>
        <v>0</v>
      </c>
      <c r="L59" s="193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06" t="s">
        <v>72</v>
      </c>
      <c r="B60" s="206"/>
      <c r="C60" s="206"/>
      <c r="D60" s="206"/>
      <c r="E60" s="206"/>
      <c r="F60" s="4"/>
      <c r="G60" s="5"/>
      <c r="H60" s="6"/>
      <c r="I60" s="6"/>
      <c r="J60" s="208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208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208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>
      <c r="A63" s="207" t="s">
        <v>73</v>
      </c>
      <c r="B63" s="207"/>
      <c r="C63" s="207"/>
      <c r="D63" s="207"/>
      <c r="E63" s="207"/>
      <c r="F63" s="207"/>
      <c r="G63" s="207"/>
      <c r="H63" s="207"/>
      <c r="I63" s="207"/>
      <c r="J63" s="27">
        <f>SUM(J61:J62)</f>
        <v>0</v>
      </c>
      <c r="K63" s="27">
        <f>SUM(K61:K62)</f>
        <v>0</v>
      </c>
      <c r="L63" s="193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06" t="s">
        <v>74</v>
      </c>
      <c r="B64" s="206"/>
      <c r="C64" s="206"/>
      <c r="D64" s="206"/>
      <c r="E64" s="206"/>
      <c r="F64" s="4"/>
      <c r="G64" s="5"/>
      <c r="H64" s="6"/>
      <c r="I64" s="6"/>
      <c r="J64" s="208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208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208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>
      <c r="A67" s="207" t="s">
        <v>75</v>
      </c>
      <c r="B67" s="207"/>
      <c r="C67" s="207"/>
      <c r="D67" s="207"/>
      <c r="E67" s="207"/>
      <c r="F67" s="207"/>
      <c r="G67" s="207"/>
      <c r="H67" s="207"/>
      <c r="I67" s="207"/>
      <c r="J67" s="27">
        <f>SUM(J65:J66)</f>
        <v>0</v>
      </c>
      <c r="K67" s="27">
        <f>SUM(K65:K66)</f>
        <v>0</v>
      </c>
      <c r="L67" s="193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06" t="s">
        <v>76</v>
      </c>
      <c r="B68" s="206"/>
      <c r="C68" s="206"/>
      <c r="D68" s="206"/>
      <c r="E68" s="206"/>
      <c r="F68" s="4"/>
      <c r="G68" s="5"/>
      <c r="H68" s="6"/>
      <c r="I68" s="6"/>
      <c r="J68" s="209">
        <v>1961215000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/>
      <c r="D69" s="44"/>
      <c r="E69" s="61" t="s">
        <v>86</v>
      </c>
      <c r="F69" s="61" t="s">
        <v>87</v>
      </c>
      <c r="G69" s="93" t="s">
        <v>88</v>
      </c>
      <c r="H69" s="46"/>
      <c r="I69" s="48"/>
      <c r="J69" s="210"/>
      <c r="K69" s="89">
        <v>1372851000</v>
      </c>
      <c r="L69" s="52"/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0</v>
      </c>
      <c r="AF69" s="84">
        <v>0</v>
      </c>
      <c r="AG69" s="8">
        <f>SUM(AD69:AF69)</f>
        <v>0</v>
      </c>
      <c r="AH69" s="8">
        <f>SUM(U69,Y69,AC69,AG69)</f>
        <v>0</v>
      </c>
      <c r="AI69" s="21">
        <f>IF(ISERROR(AH69/#REF!),0,AH69/#REF!)</f>
        <v>0</v>
      </c>
      <c r="AJ69" s="22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06" t="s">
        <v>79</v>
      </c>
      <c r="B70" s="206"/>
      <c r="C70" s="206"/>
      <c r="D70" s="206"/>
      <c r="E70" s="206"/>
      <c r="F70" s="206"/>
      <c r="G70" s="206"/>
      <c r="H70" s="206"/>
      <c r="I70" s="206"/>
      <c r="J70" s="66">
        <f>J68</f>
        <v>1961215000</v>
      </c>
      <c r="K70" s="66">
        <f>SUM(K69:K69)</f>
        <v>1372851000</v>
      </c>
      <c r="L70" s="91"/>
      <c r="M70" s="66">
        <f>SUM(M69:M69)</f>
        <v>0</v>
      </c>
      <c r="N70" s="66">
        <f>SUM(N69:N69)</f>
        <v>0</v>
      </c>
      <c r="O70" s="66">
        <f>SUM(O69:O69)</f>
        <v>0</v>
      </c>
      <c r="P70" s="92"/>
      <c r="Q70" s="194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0</v>
      </c>
      <c r="AI70" s="69">
        <f>IF(ISERROR(AH70/J70),0,AH70/J70)</f>
        <v>0</v>
      </c>
      <c r="AJ70" s="69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>
      <c r="A71" s="205" t="str">
        <f>"TOTAL ASIG."&amp;" "&amp;$A$5</f>
        <v>TOTAL ASIG. 24-02-010 "Programa de Ayudas Técnicas - SENADIS"</v>
      </c>
      <c r="B71" s="205"/>
      <c r="C71" s="205"/>
      <c r="D71" s="205"/>
      <c r="E71" s="205"/>
      <c r="F71" s="205"/>
      <c r="G71" s="205"/>
      <c r="H71" s="205"/>
      <c r="I71" s="205"/>
      <c r="J71" s="27">
        <f>SUM(J11,J15,J19,J23,J27,J31,J35,J39,J43,J47,J51,J55,J59,J63,J67,J70)</f>
        <v>1961215000</v>
      </c>
      <c r="K71" s="27">
        <f>+K11+K15+K19+K23+K27+K31+K35+K39+K43+K47+K51+K55+K67+K59+K63+K70</f>
        <v>1372851000</v>
      </c>
      <c r="L71" s="193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85"/>
      <c r="Q71" s="86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0</v>
      </c>
      <c r="AI71" s="30">
        <f>IF(ISERROR(AH71/J71),0,AH71/J71)</f>
        <v>0</v>
      </c>
      <c r="AJ71" s="30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3:J14"/>
    <mergeCell ref="J8:J10"/>
    <mergeCell ref="A31:I31"/>
    <mergeCell ref="A16:E16"/>
    <mergeCell ref="A19:I19"/>
    <mergeCell ref="A20:E20"/>
    <mergeCell ref="A23:I23"/>
    <mergeCell ref="J28:J30"/>
    <mergeCell ref="J24:J26"/>
    <mergeCell ref="J20:J22"/>
    <mergeCell ref="J16:J18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A63:I63"/>
    <mergeCell ref="A48:E48"/>
    <mergeCell ref="A51:I51"/>
    <mergeCell ref="A52:E52"/>
    <mergeCell ref="A55:I55"/>
    <mergeCell ref="J60:J62"/>
    <mergeCell ref="J56:J58"/>
    <mergeCell ref="J52:J54"/>
    <mergeCell ref="J48:J50"/>
    <mergeCell ref="A56:E56"/>
    <mergeCell ref="A59:I59"/>
    <mergeCell ref="A60:E60"/>
    <mergeCell ref="J68:J69"/>
    <mergeCell ref="J64:J66"/>
    <mergeCell ref="A71:I71"/>
    <mergeCell ref="A64:E64"/>
    <mergeCell ref="A67:I67"/>
    <mergeCell ref="A68:E68"/>
    <mergeCell ref="A70:E70"/>
    <mergeCell ref="F70:I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Y41"/>
  <sheetViews>
    <sheetView zoomScaleNormal="100" workbookViewId="0" xr3:uid="{7075697D-051A-5480-9A35-AA80E904E1A1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'24-03-999 Ind. CONADI'!A5:U5</f>
        <v>24-03-999 "Programa de Generación de Microemprendimiento Indígena Urbano Chile Solidario - CONADI"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+'24-03-999 Ind. CONADI'!J11</f>
        <v>0</v>
      </c>
      <c r="C8" s="55">
        <f>+'24-03-999 Ind. CONADI'!K11</f>
        <v>0</v>
      </c>
      <c r="D8" s="55">
        <f>+'24-03-999 Ind. CONADI'!M11</f>
        <v>0</v>
      </c>
      <c r="E8" s="55">
        <f>+'24-03-999 Ind. CONADI'!N11</f>
        <v>0</v>
      </c>
      <c r="F8" s="55">
        <f>+'24-03-999 Ind. CONADI'!O11</f>
        <v>0</v>
      </c>
      <c r="G8" s="55">
        <f>+'24-03-999 Ind. CONADI'!R11</f>
        <v>0</v>
      </c>
      <c r="H8" s="55">
        <f>+'24-03-999 Ind. CONADI'!S11</f>
        <v>0</v>
      </c>
      <c r="I8" s="55">
        <f>+'24-03-999 Ind. CONADI'!T11</f>
        <v>0</v>
      </c>
      <c r="J8" s="55">
        <f>+'24-03-999 Ind. CONADI'!U11</f>
        <v>0</v>
      </c>
      <c r="K8" s="55">
        <f>+'24-03-999 Ind. CONADI'!V11</f>
        <v>0</v>
      </c>
      <c r="L8" s="55">
        <f>+'24-03-999 Ind. CONADI'!W11</f>
        <v>0</v>
      </c>
      <c r="M8" s="55">
        <f>+'24-03-999 Ind. CONADI'!X11</f>
        <v>0</v>
      </c>
      <c r="N8" s="55">
        <f>+'24-03-999 Ind. CONADI'!Y11</f>
        <v>0</v>
      </c>
      <c r="O8" s="55">
        <f>+'24-03-999 Ind. CONADI'!Z11</f>
        <v>0</v>
      </c>
      <c r="P8" s="55">
        <f>+'24-03-999 Ind. CONADI'!AA11</f>
        <v>0</v>
      </c>
      <c r="Q8" s="55">
        <f>+'24-03-999 Ind. CONADI'!AB11</f>
        <v>0</v>
      </c>
      <c r="R8" s="55">
        <f>+'24-03-999 Ind. CONADI'!AC11</f>
        <v>0</v>
      </c>
      <c r="S8" s="55">
        <f>+'24-03-999 Ind. CONADI'!AD11</f>
        <v>0</v>
      </c>
      <c r="T8" s="55">
        <f>+'24-03-999 Ind. CONADI'!AE11</f>
        <v>0</v>
      </c>
      <c r="U8" s="55">
        <f>+'24-03-999 Ind. CONADI'!AF11</f>
        <v>0</v>
      </c>
      <c r="V8" s="55">
        <f>+'24-03-999 Ind. CONADI'!AG11</f>
        <v>0</v>
      </c>
      <c r="W8" s="55">
        <f>+'24-03-999 Ind. CONADI'!AH11</f>
        <v>0</v>
      </c>
      <c r="X8" s="78">
        <f>+'24-03-999 Ind. CONADI'!AI11</f>
        <v>0</v>
      </c>
      <c r="Y8" s="78">
        <f>+'24-03-999 Ind. CONADI'!AJ11</f>
        <v>0</v>
      </c>
    </row>
    <row r="9" spans="1:25" ht="24.75" customHeight="1">
      <c r="A9" s="77" t="s">
        <v>48</v>
      </c>
      <c r="B9" s="55">
        <f>+'24-03-999 Ind. CONADI'!J15</f>
        <v>0</v>
      </c>
      <c r="C9" s="55">
        <f>+'24-03-999 Ind. CONADI'!K15</f>
        <v>0</v>
      </c>
      <c r="D9" s="55">
        <f>+'24-03-999 Ind. CONADI'!M15</f>
        <v>0</v>
      </c>
      <c r="E9" s="55">
        <f>+'24-03-999 Ind. CONADI'!N15</f>
        <v>0</v>
      </c>
      <c r="F9" s="55">
        <f>+'24-03-999 Ind. CONADI'!O15</f>
        <v>0</v>
      </c>
      <c r="G9" s="55">
        <f>+'24-03-999 Ind. CONADI'!R15</f>
        <v>0</v>
      </c>
      <c r="H9" s="55">
        <f>+'24-03-999 Ind. CONADI'!S15</f>
        <v>0</v>
      </c>
      <c r="I9" s="55">
        <f>+'24-03-999 Ind. CONADI'!T15</f>
        <v>0</v>
      </c>
      <c r="J9" s="55">
        <f>+'24-03-999 Ind. CONADI'!U15</f>
        <v>0</v>
      </c>
      <c r="K9" s="55">
        <f>+'24-03-999 Ind. CONADI'!V15</f>
        <v>0</v>
      </c>
      <c r="L9" s="55">
        <f>+'24-03-999 Ind. CONADI'!W15</f>
        <v>0</v>
      </c>
      <c r="M9" s="55">
        <f>+'24-03-999 Ind. CONADI'!X15</f>
        <v>0</v>
      </c>
      <c r="N9" s="55">
        <f>+'24-03-999 Ind. CONADI'!Y15</f>
        <v>0</v>
      </c>
      <c r="O9" s="55">
        <f>+'24-03-999 Ind. CONADI'!Z15</f>
        <v>0</v>
      </c>
      <c r="P9" s="55">
        <f>+'24-03-999 Ind. CONADI'!AA15</f>
        <v>0</v>
      </c>
      <c r="Q9" s="55">
        <f>+'24-03-999 Ind. CONADI'!AB15</f>
        <v>0</v>
      </c>
      <c r="R9" s="55">
        <f>+'24-03-999 Ind. CONADI'!AC15</f>
        <v>0</v>
      </c>
      <c r="S9" s="55">
        <f>+'24-03-999 Ind. CONADI'!AD15</f>
        <v>0</v>
      </c>
      <c r="T9" s="55">
        <f>+'24-03-999 Ind. CONADI'!AE15</f>
        <v>0</v>
      </c>
      <c r="U9" s="55">
        <f>+'24-03-999 Ind. CONADI'!AF15</f>
        <v>0</v>
      </c>
      <c r="V9" s="55">
        <f>+'24-03-999 Ind. CONADI'!AG15</f>
        <v>0</v>
      </c>
      <c r="W9" s="55">
        <f>+'24-03-999 Ind. CONADI'!AH15</f>
        <v>0</v>
      </c>
      <c r="X9" s="78">
        <f>+'24-03-999 Ind. CONADI'!AI15</f>
        <v>0</v>
      </c>
      <c r="Y9" s="78">
        <f>+'24-03-999 Ind. CONADI'!AJ15</f>
        <v>0</v>
      </c>
    </row>
    <row r="10" spans="1:25" ht="24.75" customHeight="1">
      <c r="A10" s="77" t="s">
        <v>50</v>
      </c>
      <c r="B10" s="55">
        <f>+'24-03-999 Ind. CONADI'!J19</f>
        <v>0</v>
      </c>
      <c r="C10" s="55">
        <f>+'24-03-999 Ind. CONADI'!K19</f>
        <v>0</v>
      </c>
      <c r="D10" s="55">
        <f>+'24-03-999 Ind. CONADI'!M19</f>
        <v>0</v>
      </c>
      <c r="E10" s="55">
        <f>+'24-03-999 Ind. CONADI'!N19</f>
        <v>0</v>
      </c>
      <c r="F10" s="55">
        <f>+'24-03-999 Ind. CONADI'!O19</f>
        <v>0</v>
      </c>
      <c r="G10" s="55">
        <f>+'24-03-999 Ind. CONADI'!R19</f>
        <v>0</v>
      </c>
      <c r="H10" s="55">
        <f>+'24-03-999 Ind. CONADI'!S19</f>
        <v>0</v>
      </c>
      <c r="I10" s="55">
        <f>+'24-03-999 Ind. CONADI'!T19</f>
        <v>0</v>
      </c>
      <c r="J10" s="55">
        <f>+'24-03-999 Ind. CONADI'!U19</f>
        <v>0</v>
      </c>
      <c r="K10" s="55">
        <f>+'24-03-999 Ind. CONADI'!V19</f>
        <v>0</v>
      </c>
      <c r="L10" s="55">
        <f>+'24-03-999 Ind. CONADI'!W19</f>
        <v>0</v>
      </c>
      <c r="M10" s="55">
        <f>+'24-03-999 Ind. CONADI'!X19</f>
        <v>0</v>
      </c>
      <c r="N10" s="55">
        <f>+'24-03-999 Ind. CONADI'!Y19</f>
        <v>0</v>
      </c>
      <c r="O10" s="55">
        <f>+'24-03-999 Ind. CONADI'!Z19</f>
        <v>0</v>
      </c>
      <c r="P10" s="55">
        <f>+'24-03-999 Ind. CONADI'!AA19</f>
        <v>0</v>
      </c>
      <c r="Q10" s="55">
        <f>+'24-03-999 Ind. CONADI'!AB19</f>
        <v>0</v>
      </c>
      <c r="R10" s="55">
        <f>+'24-03-999 Ind. CONADI'!AC19</f>
        <v>0</v>
      </c>
      <c r="S10" s="55">
        <f>+'24-03-999 Ind. CONADI'!AD19</f>
        <v>0</v>
      </c>
      <c r="T10" s="55">
        <f>+'24-03-999 Ind. CONADI'!AE19</f>
        <v>0</v>
      </c>
      <c r="U10" s="55">
        <f>+'24-03-999 Ind. CONADI'!AF19</f>
        <v>0</v>
      </c>
      <c r="V10" s="55">
        <f>+'24-03-999 Ind. CONADI'!AG19</f>
        <v>0</v>
      </c>
      <c r="W10" s="55">
        <f>+'24-03-999 Ind. CONADI'!AH19</f>
        <v>0</v>
      </c>
      <c r="X10" s="78">
        <f>+'24-03-999 Ind. CONADI'!AI19</f>
        <v>0</v>
      </c>
      <c r="Y10" s="78">
        <f>+'24-03-999 Ind. CONADI'!AJ19</f>
        <v>0</v>
      </c>
    </row>
    <row r="11" spans="1:25" ht="24.75" customHeight="1">
      <c r="A11" s="77" t="s">
        <v>52</v>
      </c>
      <c r="B11" s="55">
        <f>+'24-03-999 Ind. CONADI'!J23</f>
        <v>0</v>
      </c>
      <c r="C11" s="55">
        <f>+'24-03-999 Ind. CONADI'!K23</f>
        <v>0</v>
      </c>
      <c r="D11" s="55">
        <f>+'24-03-999 Ind. CONADI'!M23</f>
        <v>0</v>
      </c>
      <c r="E11" s="55">
        <f>+'24-03-999 Ind. CONADI'!N23</f>
        <v>0</v>
      </c>
      <c r="F11" s="55">
        <f>+'24-03-999 Ind. CONADI'!O23</f>
        <v>0</v>
      </c>
      <c r="G11" s="55">
        <f>+'24-03-999 Ind. CONADI'!R23</f>
        <v>0</v>
      </c>
      <c r="H11" s="55">
        <f>+'24-03-999 Ind. CONADI'!S23</f>
        <v>0</v>
      </c>
      <c r="I11" s="55">
        <f>+'24-03-999 Ind. CONADI'!T23</f>
        <v>0</v>
      </c>
      <c r="J11" s="55">
        <f>+'24-03-999 Ind. CONADI'!U23</f>
        <v>0</v>
      </c>
      <c r="K11" s="55">
        <f>+'24-03-999 Ind. CONADI'!V23</f>
        <v>0</v>
      </c>
      <c r="L11" s="55">
        <f>+'24-03-999 Ind. CONADI'!W23</f>
        <v>0</v>
      </c>
      <c r="M11" s="55">
        <f>+'24-03-999 Ind. CONADI'!X23</f>
        <v>0</v>
      </c>
      <c r="N11" s="55">
        <f>+'24-03-999 Ind. CONADI'!Y23</f>
        <v>0</v>
      </c>
      <c r="O11" s="55">
        <f>+'24-03-999 Ind. CONADI'!Z23</f>
        <v>0</v>
      </c>
      <c r="P11" s="55">
        <f>+'24-03-999 Ind. CONADI'!AA23</f>
        <v>0</v>
      </c>
      <c r="Q11" s="55">
        <f>+'24-03-999 Ind. CONADI'!AB23</f>
        <v>0</v>
      </c>
      <c r="R11" s="55">
        <f>+'24-03-999 Ind. CONADI'!AC23</f>
        <v>0</v>
      </c>
      <c r="S11" s="55">
        <f>+'24-03-999 Ind. CONADI'!AD23</f>
        <v>0</v>
      </c>
      <c r="T11" s="55">
        <f>+'24-03-999 Ind. CONADI'!AE23</f>
        <v>0</v>
      </c>
      <c r="U11" s="55">
        <f>+'24-03-999 Ind. CONADI'!AF23</f>
        <v>0</v>
      </c>
      <c r="V11" s="55">
        <f>+'24-03-999 Ind. CONADI'!AG23</f>
        <v>0</v>
      </c>
      <c r="W11" s="55">
        <f>+'24-03-999 Ind. CONADI'!AH23</f>
        <v>0</v>
      </c>
      <c r="X11" s="78">
        <f>+'24-03-999 Ind. CONADI'!AI23</f>
        <v>0</v>
      </c>
      <c r="Y11" s="78">
        <f>+'24-03-999 Ind. CONADI'!AJ23</f>
        <v>0</v>
      </c>
    </row>
    <row r="12" spans="1:25" ht="24.75" customHeight="1">
      <c r="A12" s="77" t="s">
        <v>54</v>
      </c>
      <c r="B12" s="55">
        <f>+'24-03-999 Ind. CONADI'!J27</f>
        <v>0</v>
      </c>
      <c r="C12" s="55">
        <f>+'24-03-999 Ind. CONADI'!K27</f>
        <v>0</v>
      </c>
      <c r="D12" s="55">
        <f>+'24-03-999 Ind. CONADI'!M27</f>
        <v>0</v>
      </c>
      <c r="E12" s="55">
        <f>+'24-03-999 Ind. CONADI'!N27</f>
        <v>0</v>
      </c>
      <c r="F12" s="55">
        <f>+'24-03-999 Ind. CONADI'!O27</f>
        <v>0</v>
      </c>
      <c r="G12" s="55">
        <f>+'24-03-999 Ind. CONADI'!R27</f>
        <v>0</v>
      </c>
      <c r="H12" s="55">
        <f>+'24-03-999 Ind. CONADI'!S27</f>
        <v>0</v>
      </c>
      <c r="I12" s="55">
        <f>+'24-03-999 Ind. CONADI'!T27</f>
        <v>0</v>
      </c>
      <c r="J12" s="55">
        <f>+'24-03-999 Ind. CONADI'!U27</f>
        <v>0</v>
      </c>
      <c r="K12" s="55">
        <f>+'24-03-999 Ind. CONADI'!V27</f>
        <v>0</v>
      </c>
      <c r="L12" s="55">
        <f>+'24-03-999 Ind. CONADI'!W27</f>
        <v>0</v>
      </c>
      <c r="M12" s="55">
        <f>+'24-03-999 Ind. CONADI'!X27</f>
        <v>0</v>
      </c>
      <c r="N12" s="55">
        <f>+'24-03-999 Ind. CONADI'!Y27</f>
        <v>0</v>
      </c>
      <c r="O12" s="55">
        <f>+'24-03-999 Ind. CONADI'!Z27</f>
        <v>0</v>
      </c>
      <c r="P12" s="55">
        <f>+'24-03-999 Ind. CONADI'!AA27</f>
        <v>0</v>
      </c>
      <c r="Q12" s="55">
        <f>+'24-03-999 Ind. CONADI'!AB27</f>
        <v>0</v>
      </c>
      <c r="R12" s="55">
        <f>+'24-03-999 Ind. CONADI'!AC27</f>
        <v>0</v>
      </c>
      <c r="S12" s="55">
        <f>+'24-03-999 Ind. CONADI'!AD27</f>
        <v>0</v>
      </c>
      <c r="T12" s="55">
        <f>+'24-03-999 Ind. CONADI'!AE27</f>
        <v>0</v>
      </c>
      <c r="U12" s="55">
        <f>+'24-03-999 Ind. CONADI'!AF27</f>
        <v>0</v>
      </c>
      <c r="V12" s="55">
        <f>+'24-03-999 Ind. CONADI'!AG27</f>
        <v>0</v>
      </c>
      <c r="W12" s="55">
        <f>+'24-03-999 Ind. CONADI'!AH27</f>
        <v>0</v>
      </c>
      <c r="X12" s="78">
        <f>+'24-03-999 Ind. CONADI'!AI27</f>
        <v>0</v>
      </c>
      <c r="Y12" s="78">
        <f>+'24-03-999 Ind. CONADI'!AJ27</f>
        <v>0</v>
      </c>
    </row>
    <row r="13" spans="1:25" ht="24.75" customHeight="1">
      <c r="A13" s="77" t="s">
        <v>56</v>
      </c>
      <c r="B13" s="55">
        <f>+'24-03-999 Ind. CONADI'!J31</f>
        <v>0</v>
      </c>
      <c r="C13" s="55">
        <f>+'24-03-999 Ind. CONADI'!K31</f>
        <v>0</v>
      </c>
      <c r="D13" s="55">
        <f>+'24-03-999 Ind. CONADI'!M31</f>
        <v>0</v>
      </c>
      <c r="E13" s="55">
        <f>+'24-03-999 Ind. CONADI'!N31</f>
        <v>0</v>
      </c>
      <c r="F13" s="55">
        <f>+'24-03-999 Ind. CONADI'!O31</f>
        <v>0</v>
      </c>
      <c r="G13" s="55">
        <f>+'24-03-999 Ind. CONADI'!R31</f>
        <v>0</v>
      </c>
      <c r="H13" s="55">
        <f>+'24-03-999 Ind. CONADI'!S31</f>
        <v>0</v>
      </c>
      <c r="I13" s="55">
        <f>+'24-03-999 Ind. CONADI'!T31</f>
        <v>0</v>
      </c>
      <c r="J13" s="55">
        <f>+'24-03-999 Ind. CONADI'!U31</f>
        <v>0</v>
      </c>
      <c r="K13" s="55">
        <f>+'24-03-999 Ind. CONADI'!V31</f>
        <v>0</v>
      </c>
      <c r="L13" s="55">
        <f>+'24-03-999 Ind. CONADI'!W31</f>
        <v>0</v>
      </c>
      <c r="M13" s="55">
        <f>+'24-03-999 Ind. CONADI'!X31</f>
        <v>0</v>
      </c>
      <c r="N13" s="55">
        <f>+'24-03-999 Ind. CONADI'!Y31</f>
        <v>0</v>
      </c>
      <c r="O13" s="55">
        <f>+'24-03-999 Ind. CONADI'!Z31</f>
        <v>0</v>
      </c>
      <c r="P13" s="55">
        <f>+'24-03-999 Ind. CONADI'!AA31</f>
        <v>0</v>
      </c>
      <c r="Q13" s="55">
        <f>+'24-03-999 Ind. CONADI'!AB31</f>
        <v>0</v>
      </c>
      <c r="R13" s="55">
        <f>+'24-03-999 Ind. CONADI'!AC31</f>
        <v>0</v>
      </c>
      <c r="S13" s="55">
        <f>+'24-03-999 Ind. CONADI'!AD31</f>
        <v>0</v>
      </c>
      <c r="T13" s="55">
        <f>+'24-03-999 Ind. CONADI'!AE31</f>
        <v>0</v>
      </c>
      <c r="U13" s="55">
        <f>+'24-03-999 Ind. CONADI'!AF31</f>
        <v>0</v>
      </c>
      <c r="V13" s="55">
        <f>+'24-03-999 Ind. CONADI'!AG31</f>
        <v>0</v>
      </c>
      <c r="W13" s="55">
        <f>+'24-03-999 Ind. CONADI'!AH31</f>
        <v>0</v>
      </c>
      <c r="X13" s="78">
        <f>+'24-03-999 Ind. CONADI'!AI31</f>
        <v>0</v>
      </c>
      <c r="Y13" s="78">
        <f>+'24-03-999 Ind. CONADI'!AJ31</f>
        <v>0</v>
      </c>
    </row>
    <row r="14" spans="1:25" ht="24.75" customHeight="1">
      <c r="A14" s="77" t="s">
        <v>58</v>
      </c>
      <c r="B14" s="55">
        <f>+'24-03-999 Ind. CONADI'!J35</f>
        <v>0</v>
      </c>
      <c r="C14" s="55">
        <f>+'24-03-999 Ind. CONADI'!K35</f>
        <v>0</v>
      </c>
      <c r="D14" s="55">
        <f>+'24-03-999 Ind. CONADI'!M35</f>
        <v>0</v>
      </c>
      <c r="E14" s="55">
        <f>+'24-03-999 Ind. CONADI'!N35</f>
        <v>0</v>
      </c>
      <c r="F14" s="55">
        <f>+'24-03-999 Ind. CONADI'!O35</f>
        <v>0</v>
      </c>
      <c r="G14" s="55">
        <f>+'24-03-999 Ind. CONADI'!R35</f>
        <v>0</v>
      </c>
      <c r="H14" s="55">
        <f>+'24-03-999 Ind. CONADI'!S35</f>
        <v>0</v>
      </c>
      <c r="I14" s="55">
        <f>+'24-03-999 Ind. CONADI'!T35</f>
        <v>0</v>
      </c>
      <c r="J14" s="55">
        <f>+'24-03-999 Ind. CONADI'!U35</f>
        <v>0</v>
      </c>
      <c r="K14" s="55">
        <f>+'24-03-999 Ind. CONADI'!V35</f>
        <v>0</v>
      </c>
      <c r="L14" s="55">
        <f>+'24-03-999 Ind. CONADI'!W35</f>
        <v>0</v>
      </c>
      <c r="M14" s="55">
        <f>+'24-03-999 Ind. CONADI'!X35</f>
        <v>0</v>
      </c>
      <c r="N14" s="55">
        <f>+'24-03-999 Ind. CONADI'!Y35</f>
        <v>0</v>
      </c>
      <c r="O14" s="55">
        <f>+'24-03-999 Ind. CONADI'!Z35</f>
        <v>0</v>
      </c>
      <c r="P14" s="55">
        <f>+'24-03-999 Ind. CONADI'!AA35</f>
        <v>0</v>
      </c>
      <c r="Q14" s="55">
        <f>+'24-03-999 Ind. CONADI'!AB35</f>
        <v>0</v>
      </c>
      <c r="R14" s="55">
        <f>+'24-03-999 Ind. CONADI'!AC35</f>
        <v>0</v>
      </c>
      <c r="S14" s="55">
        <f>+'24-03-999 Ind. CONADI'!AD35</f>
        <v>0</v>
      </c>
      <c r="T14" s="55">
        <f>+'24-03-999 Ind. CONADI'!AE35</f>
        <v>0</v>
      </c>
      <c r="U14" s="55">
        <f>+'24-03-999 Ind. CONADI'!AF35</f>
        <v>0</v>
      </c>
      <c r="V14" s="55">
        <f>+'24-03-999 Ind. CONADI'!AG35</f>
        <v>0</v>
      </c>
      <c r="W14" s="55">
        <f>+'24-03-999 Ind. CONADI'!AH35</f>
        <v>0</v>
      </c>
      <c r="X14" s="78">
        <f>+'24-03-999 Ind. CONADI'!AI35</f>
        <v>0</v>
      </c>
      <c r="Y14" s="78">
        <f>+'24-03-999 Ind. CONADI'!AJ35</f>
        <v>0</v>
      </c>
    </row>
    <row r="15" spans="1:25" ht="24.75" customHeight="1">
      <c r="A15" s="77" t="s">
        <v>60</v>
      </c>
      <c r="B15" s="55">
        <f>+'24-03-999 Ind. CONADI'!J39</f>
        <v>0</v>
      </c>
      <c r="C15" s="55">
        <f>+'24-03-999 Ind. CONADI'!K39</f>
        <v>0</v>
      </c>
      <c r="D15" s="55">
        <f>+'24-03-999 Ind. CONADI'!M39</f>
        <v>0</v>
      </c>
      <c r="E15" s="55">
        <f>+'24-03-999 Ind. CONADI'!N39</f>
        <v>0</v>
      </c>
      <c r="F15" s="55">
        <f>+'24-03-999 Ind. CONADI'!O39</f>
        <v>0</v>
      </c>
      <c r="G15" s="55">
        <f>+'24-03-999 Ind. CONADI'!R39</f>
        <v>0</v>
      </c>
      <c r="H15" s="55">
        <f>+'24-03-999 Ind. CONADI'!S39</f>
        <v>0</v>
      </c>
      <c r="I15" s="55">
        <f>+'24-03-999 Ind. CONADI'!T39</f>
        <v>0</v>
      </c>
      <c r="J15" s="55">
        <f>+'24-03-999 Ind. CONADI'!U39</f>
        <v>0</v>
      </c>
      <c r="K15" s="55">
        <f>+'24-03-999 Ind. CONADI'!V39</f>
        <v>0</v>
      </c>
      <c r="L15" s="55">
        <f>+'24-03-999 Ind. CONADI'!W39</f>
        <v>0</v>
      </c>
      <c r="M15" s="55">
        <f>+'24-03-999 Ind. CONADI'!X39</f>
        <v>0</v>
      </c>
      <c r="N15" s="55">
        <f>+'24-03-999 Ind. CONADI'!Y39</f>
        <v>0</v>
      </c>
      <c r="O15" s="55">
        <f>+'24-03-999 Ind. CONADI'!Z39</f>
        <v>0</v>
      </c>
      <c r="P15" s="55">
        <f>+'24-03-999 Ind. CONADI'!AA39</f>
        <v>0</v>
      </c>
      <c r="Q15" s="55">
        <f>+'24-03-999 Ind. CONADI'!AB39</f>
        <v>0</v>
      </c>
      <c r="R15" s="55">
        <f>+'24-03-999 Ind. CONADI'!AC39</f>
        <v>0</v>
      </c>
      <c r="S15" s="55">
        <f>+'24-03-999 Ind. CONADI'!AD39</f>
        <v>0</v>
      </c>
      <c r="T15" s="55">
        <f>+'24-03-999 Ind. CONADI'!AE39</f>
        <v>0</v>
      </c>
      <c r="U15" s="55">
        <f>+'24-03-999 Ind. CONADI'!AF39</f>
        <v>0</v>
      </c>
      <c r="V15" s="55">
        <f>+'24-03-999 Ind. CONADI'!AG39</f>
        <v>0</v>
      </c>
      <c r="W15" s="55">
        <f>+'24-03-999 Ind. CONADI'!AH39</f>
        <v>0</v>
      </c>
      <c r="X15" s="78">
        <f>+'24-03-999 Ind. CONADI'!AI39</f>
        <v>0</v>
      </c>
      <c r="Y15" s="78">
        <f>+'24-03-999 Ind. CONADI'!AJ39</f>
        <v>0</v>
      </c>
    </row>
    <row r="16" spans="1:25" ht="24.75" customHeight="1">
      <c r="A16" s="77" t="s">
        <v>62</v>
      </c>
      <c r="B16" s="55">
        <f>+'24-03-999 Ind. CONADI'!J43</f>
        <v>0</v>
      </c>
      <c r="C16" s="55">
        <f>+'24-03-999 Ind. CONADI'!K43</f>
        <v>0</v>
      </c>
      <c r="D16" s="55">
        <f>+'24-03-999 Ind. CONADI'!M43</f>
        <v>0</v>
      </c>
      <c r="E16" s="55">
        <f>+'24-03-999 Ind. CONADI'!N43</f>
        <v>0</v>
      </c>
      <c r="F16" s="55">
        <f>+'24-03-999 Ind. CONADI'!O43</f>
        <v>0</v>
      </c>
      <c r="G16" s="55">
        <f>+'24-03-999 Ind. CONADI'!R43</f>
        <v>0</v>
      </c>
      <c r="H16" s="55">
        <f>+'24-03-999 Ind. CONADI'!S43</f>
        <v>0</v>
      </c>
      <c r="I16" s="55">
        <f>+'24-03-999 Ind. CONADI'!T43</f>
        <v>0</v>
      </c>
      <c r="J16" s="55">
        <f>+'24-03-999 Ind. CONADI'!U43</f>
        <v>0</v>
      </c>
      <c r="K16" s="55">
        <f>+'24-03-999 Ind. CONADI'!V43</f>
        <v>0</v>
      </c>
      <c r="L16" s="55">
        <f>+'24-03-999 Ind. CONADI'!W43</f>
        <v>0</v>
      </c>
      <c r="M16" s="55">
        <f>+'24-03-999 Ind. CONADI'!X43</f>
        <v>0</v>
      </c>
      <c r="N16" s="55">
        <f>+'24-03-999 Ind. CONADI'!Y43</f>
        <v>0</v>
      </c>
      <c r="O16" s="55">
        <f>+'24-03-999 Ind. CONADI'!Z43</f>
        <v>0</v>
      </c>
      <c r="P16" s="55">
        <f>+'24-03-999 Ind. CONADI'!AA43</f>
        <v>0</v>
      </c>
      <c r="Q16" s="55">
        <f>+'24-03-999 Ind. CONADI'!AB43</f>
        <v>0</v>
      </c>
      <c r="R16" s="55">
        <f>+'24-03-999 Ind. CONADI'!AC43</f>
        <v>0</v>
      </c>
      <c r="S16" s="55">
        <f>+'24-03-999 Ind. CONADI'!AD43</f>
        <v>0</v>
      </c>
      <c r="T16" s="55">
        <f>+'24-03-999 Ind. CONADI'!AE43</f>
        <v>0</v>
      </c>
      <c r="U16" s="55">
        <f>+'24-03-999 Ind. CONADI'!AF43</f>
        <v>0</v>
      </c>
      <c r="V16" s="55">
        <f>+'24-03-999 Ind. CONADI'!AG43</f>
        <v>0</v>
      </c>
      <c r="W16" s="55">
        <f>+'24-03-999 Ind. CONADI'!AH43</f>
        <v>0</v>
      </c>
      <c r="X16" s="78">
        <f>+'24-03-999 Ind. CONADI'!AI43</f>
        <v>0</v>
      </c>
      <c r="Y16" s="78">
        <f>+'24-03-999 Ind. CONADI'!AJ43</f>
        <v>0</v>
      </c>
    </row>
    <row r="17" spans="1:25" ht="24.75" customHeight="1">
      <c r="A17" s="77" t="s">
        <v>64</v>
      </c>
      <c r="B17" s="55">
        <f>+'24-03-999 Ind. CONADI'!J47</f>
        <v>0</v>
      </c>
      <c r="C17" s="55">
        <f>+'24-03-999 Ind. CONADI'!K47</f>
        <v>0</v>
      </c>
      <c r="D17" s="55">
        <f>+'24-03-999 Ind. CONADI'!M47</f>
        <v>0</v>
      </c>
      <c r="E17" s="55">
        <f>+'24-03-999 Ind. CONADI'!N47</f>
        <v>0</v>
      </c>
      <c r="F17" s="55">
        <f>+'24-03-999 Ind. CONADI'!O47</f>
        <v>0</v>
      </c>
      <c r="G17" s="55">
        <f>+'24-03-999 Ind. CONADI'!R47</f>
        <v>0</v>
      </c>
      <c r="H17" s="55">
        <f>+'24-03-999 Ind. CONADI'!S47</f>
        <v>0</v>
      </c>
      <c r="I17" s="55">
        <f>+'24-03-999 Ind. CONADI'!T47</f>
        <v>0</v>
      </c>
      <c r="J17" s="55">
        <f>+'24-03-999 Ind. CONADI'!U47</f>
        <v>0</v>
      </c>
      <c r="K17" s="55">
        <f>+'24-03-999 Ind. CONADI'!V47</f>
        <v>0</v>
      </c>
      <c r="L17" s="55">
        <f>+'24-03-999 Ind. CONADI'!W47</f>
        <v>0</v>
      </c>
      <c r="M17" s="55">
        <f>+'24-03-999 Ind. CONADI'!X47</f>
        <v>0</v>
      </c>
      <c r="N17" s="55">
        <f>+'24-03-999 Ind. CONADI'!Y47</f>
        <v>0</v>
      </c>
      <c r="O17" s="55">
        <f>+'24-03-999 Ind. CONADI'!Z47</f>
        <v>0</v>
      </c>
      <c r="P17" s="55">
        <f>+'24-03-999 Ind. CONADI'!AA47</f>
        <v>0</v>
      </c>
      <c r="Q17" s="55">
        <f>+'24-03-999 Ind. CONADI'!AB47</f>
        <v>0</v>
      </c>
      <c r="R17" s="55">
        <f>+'24-03-999 Ind. CONADI'!AC47</f>
        <v>0</v>
      </c>
      <c r="S17" s="55">
        <f>+'24-03-999 Ind. CONADI'!AD47</f>
        <v>0</v>
      </c>
      <c r="T17" s="55">
        <f>+'24-03-999 Ind. CONADI'!AE47</f>
        <v>0</v>
      </c>
      <c r="U17" s="55">
        <f>+'24-03-999 Ind. CONADI'!AF47</f>
        <v>0</v>
      </c>
      <c r="V17" s="55">
        <f>+'24-03-999 Ind. CONADI'!AG47</f>
        <v>0</v>
      </c>
      <c r="W17" s="55">
        <f>+'24-03-999 Ind. CONADI'!AH47</f>
        <v>0</v>
      </c>
      <c r="X17" s="78">
        <f>+'24-03-999 Ind. CONADI'!AI47</f>
        <v>0</v>
      </c>
      <c r="Y17" s="78">
        <f>+'24-03-999 Ind. CONADI'!AJ44</f>
        <v>0</v>
      </c>
    </row>
    <row r="18" spans="1:25" ht="24.75" customHeight="1">
      <c r="A18" s="77" t="s">
        <v>66</v>
      </c>
      <c r="B18" s="55">
        <f>+'24-03-999 Ind. CONADI'!J51</f>
        <v>0</v>
      </c>
      <c r="C18" s="55">
        <f>+'24-03-999 Ind. CONADI'!K51</f>
        <v>0</v>
      </c>
      <c r="D18" s="55">
        <f>+'24-03-999 Ind. CONADI'!M51</f>
        <v>0</v>
      </c>
      <c r="E18" s="55">
        <f>+'24-03-999 Ind. CONADI'!N51</f>
        <v>0</v>
      </c>
      <c r="F18" s="55">
        <f>+'24-03-999 Ind. CONADI'!O51</f>
        <v>0</v>
      </c>
      <c r="G18" s="55">
        <f>+'24-03-999 Ind. CONADI'!R51</f>
        <v>0</v>
      </c>
      <c r="H18" s="55">
        <f>+'24-03-999 Ind. CONADI'!S51</f>
        <v>0</v>
      </c>
      <c r="I18" s="55">
        <f>+'24-03-999 Ind. CONADI'!T51</f>
        <v>0</v>
      </c>
      <c r="J18" s="55">
        <f>+'24-03-999 Ind. CONADI'!U51</f>
        <v>0</v>
      </c>
      <c r="K18" s="55">
        <f>+'24-03-999 Ind. CONADI'!V51</f>
        <v>0</v>
      </c>
      <c r="L18" s="55">
        <f>+'24-03-999 Ind. CONADI'!W51</f>
        <v>0</v>
      </c>
      <c r="M18" s="55">
        <f>+'24-03-999 Ind. CONADI'!X51</f>
        <v>0</v>
      </c>
      <c r="N18" s="55">
        <f>+'24-03-999 Ind. CONADI'!Y51</f>
        <v>0</v>
      </c>
      <c r="O18" s="55">
        <f>+'24-03-999 Ind. CONADI'!Z51</f>
        <v>0</v>
      </c>
      <c r="P18" s="55">
        <f>+'24-03-999 Ind. CONADI'!AA51</f>
        <v>0</v>
      </c>
      <c r="Q18" s="55">
        <f>+'24-03-999 Ind. CONADI'!AB51</f>
        <v>0</v>
      </c>
      <c r="R18" s="55">
        <f>+'24-03-999 Ind. CONADI'!AC51</f>
        <v>0</v>
      </c>
      <c r="S18" s="55">
        <f>+'24-03-999 Ind. CONADI'!AD51</f>
        <v>0</v>
      </c>
      <c r="T18" s="55">
        <f>+'24-03-999 Ind. CONADI'!AE51</f>
        <v>0</v>
      </c>
      <c r="U18" s="55">
        <f>+'24-03-999 Ind. CONADI'!AF51</f>
        <v>0</v>
      </c>
      <c r="V18" s="55">
        <f>+'24-03-999 Ind. CONADI'!AG51</f>
        <v>0</v>
      </c>
      <c r="W18" s="55">
        <f>+'24-03-999 Ind. CONADI'!AH51</f>
        <v>0</v>
      </c>
      <c r="X18" s="78">
        <f>+'24-03-999 Ind. CONADI'!AI51</f>
        <v>0</v>
      </c>
      <c r="Y18" s="78">
        <f>+'24-03-999 Ind. CONADI'!AJ51</f>
        <v>0</v>
      </c>
    </row>
    <row r="19" spans="1:25" ht="24.75" customHeight="1">
      <c r="A19" s="77" t="s">
        <v>68</v>
      </c>
      <c r="B19" s="55">
        <f>+'24-03-999 Ind. CONADI'!J55</f>
        <v>0</v>
      </c>
      <c r="C19" s="55">
        <f>+'24-03-999 Ind. CONADI'!K55</f>
        <v>0</v>
      </c>
      <c r="D19" s="55">
        <f>+'24-03-999 Ind. CONADI'!M55</f>
        <v>0</v>
      </c>
      <c r="E19" s="55">
        <f>+'24-03-999 Ind. CONADI'!N55</f>
        <v>0</v>
      </c>
      <c r="F19" s="55">
        <f>+'24-03-999 Ind. CONADI'!O55</f>
        <v>0</v>
      </c>
      <c r="G19" s="55">
        <f>+'24-03-999 Ind. CONADI'!R55</f>
        <v>0</v>
      </c>
      <c r="H19" s="55">
        <f>+'24-03-999 Ind. CONADI'!S55</f>
        <v>0</v>
      </c>
      <c r="I19" s="55">
        <f>+'24-03-999 Ind. CONADI'!T55</f>
        <v>0</v>
      </c>
      <c r="J19" s="55">
        <f>+'24-03-999 Ind. CONADI'!U55</f>
        <v>0</v>
      </c>
      <c r="K19" s="55">
        <f>+'24-03-999 Ind. CONADI'!V55</f>
        <v>0</v>
      </c>
      <c r="L19" s="55">
        <f>+'24-03-999 Ind. CONADI'!W55</f>
        <v>0</v>
      </c>
      <c r="M19" s="55">
        <f>+'24-03-999 Ind. CONADI'!X55</f>
        <v>0</v>
      </c>
      <c r="N19" s="55">
        <f>+'24-03-999 Ind. CONADI'!Y55</f>
        <v>0</v>
      </c>
      <c r="O19" s="55">
        <f>+'24-03-999 Ind. CONADI'!Z55</f>
        <v>0</v>
      </c>
      <c r="P19" s="55">
        <f>+'24-03-999 Ind. CONADI'!AA55</f>
        <v>0</v>
      </c>
      <c r="Q19" s="55">
        <f>+'24-03-999 Ind. CONADI'!AB55</f>
        <v>0</v>
      </c>
      <c r="R19" s="55">
        <f>+'24-03-999 Ind. CONADI'!AC55</f>
        <v>0</v>
      </c>
      <c r="S19" s="55">
        <f>+'24-03-999 Ind. CONADI'!AD55</f>
        <v>0</v>
      </c>
      <c r="T19" s="55">
        <f>+'24-03-999 Ind. CONADI'!AE55</f>
        <v>0</v>
      </c>
      <c r="U19" s="55">
        <f>+'24-03-999 Ind. CONADI'!AF55</f>
        <v>0</v>
      </c>
      <c r="V19" s="55">
        <f>+'24-03-999 Ind. CONADI'!AG55</f>
        <v>0</v>
      </c>
      <c r="W19" s="55">
        <f>+'24-03-999 Ind. CONADI'!AH55</f>
        <v>0</v>
      </c>
      <c r="X19" s="78">
        <f>+'24-03-999 Ind. CONADI'!AI55</f>
        <v>0</v>
      </c>
      <c r="Y19" s="78">
        <f>+'24-03-999 Ind. CONADI'!AJ55</f>
        <v>0</v>
      </c>
    </row>
    <row r="20" spans="1:25" ht="24.75" customHeight="1">
      <c r="A20" s="79" t="s">
        <v>70</v>
      </c>
      <c r="B20" s="55">
        <f>+'24-03-999 Ind. CONADI'!J59</f>
        <v>0</v>
      </c>
      <c r="C20" s="55">
        <f>+'24-03-999 Ind. CONADI'!K59</f>
        <v>0</v>
      </c>
      <c r="D20" s="55">
        <f>+'24-03-999 Ind. CONADI'!M59</f>
        <v>0</v>
      </c>
      <c r="E20" s="55">
        <f>+'24-03-999 Ind. CONADI'!N59</f>
        <v>0</v>
      </c>
      <c r="F20" s="55">
        <f>+'24-03-999 Ind. CONADI'!O59</f>
        <v>0</v>
      </c>
      <c r="G20" s="55">
        <f>+'24-03-999 Ind. CONADI'!R59</f>
        <v>0</v>
      </c>
      <c r="H20" s="55">
        <f>+'24-03-999 Ind. CONADI'!S59</f>
        <v>0</v>
      </c>
      <c r="I20" s="55">
        <f>+'24-03-999 Ind. CONADI'!T59</f>
        <v>0</v>
      </c>
      <c r="J20" s="55">
        <f>+'24-03-999 Ind. CONADI'!U59</f>
        <v>0</v>
      </c>
      <c r="K20" s="55">
        <f>+'24-03-999 Ind. CONADI'!V59</f>
        <v>0</v>
      </c>
      <c r="L20" s="55">
        <f>+'24-03-999 Ind. CONADI'!W59</f>
        <v>0</v>
      </c>
      <c r="M20" s="55">
        <f>+'24-03-999 Ind. CONADI'!X59</f>
        <v>0</v>
      </c>
      <c r="N20" s="55">
        <f>+'24-03-999 Ind. CONADI'!Y59</f>
        <v>0</v>
      </c>
      <c r="O20" s="55">
        <f>+'24-03-999 Ind. CONADI'!Z59</f>
        <v>0</v>
      </c>
      <c r="P20" s="55">
        <f>+'24-03-999 Ind. CONADI'!AA59</f>
        <v>0</v>
      </c>
      <c r="Q20" s="55">
        <f>+'24-03-999 Ind. CONADI'!AB59</f>
        <v>0</v>
      </c>
      <c r="R20" s="55">
        <f>+'24-03-999 Ind. CONADI'!AC59</f>
        <v>0</v>
      </c>
      <c r="S20" s="55">
        <f>+'24-03-999 Ind. CONADI'!AD59</f>
        <v>0</v>
      </c>
      <c r="T20" s="55">
        <f>+'24-03-999 Ind. CONADI'!AE59</f>
        <v>0</v>
      </c>
      <c r="U20" s="55">
        <f>+'24-03-999 Ind. CONADI'!AF59</f>
        <v>0</v>
      </c>
      <c r="V20" s="55">
        <f>+'24-03-999 Ind. CONADI'!AG59</f>
        <v>0</v>
      </c>
      <c r="W20" s="55">
        <f>+'24-03-999 Ind. CONADI'!AH59</f>
        <v>0</v>
      </c>
      <c r="X20" s="78">
        <f>+'24-03-999 Ind. CONADI'!AI59</f>
        <v>0</v>
      </c>
      <c r="Y20" s="78">
        <f>+'24-03-999 Ind. CONADI'!AJ59</f>
        <v>0</v>
      </c>
    </row>
    <row r="21" spans="1:25" ht="24.75" customHeight="1">
      <c r="A21" s="79" t="s">
        <v>72</v>
      </c>
      <c r="B21" s="55">
        <f>+'24-03-999 Ind. CONADI'!J63</f>
        <v>0</v>
      </c>
      <c r="C21" s="55">
        <f>+'24-03-999 Ind. CONADI'!K63</f>
        <v>0</v>
      </c>
      <c r="D21" s="55">
        <f>+'24-03-999 Ind. CONADI'!M63</f>
        <v>0</v>
      </c>
      <c r="E21" s="55">
        <f>+'24-03-999 Ind. CONADI'!N63</f>
        <v>0</v>
      </c>
      <c r="F21" s="55">
        <f>+'24-03-999 Ind. CONADI'!O63</f>
        <v>0</v>
      </c>
      <c r="G21" s="55">
        <f>+'24-03-999 Ind. CONADI'!R63</f>
        <v>0</v>
      </c>
      <c r="H21" s="55">
        <f>+'24-03-999 Ind. CONADI'!S63</f>
        <v>0</v>
      </c>
      <c r="I21" s="55">
        <f>+'24-03-999 Ind. CONADI'!T63</f>
        <v>0</v>
      </c>
      <c r="J21" s="55">
        <f>+'24-03-999 Ind. CONADI'!U63</f>
        <v>0</v>
      </c>
      <c r="K21" s="55">
        <f>+'24-03-999 Ind. CONADI'!V63</f>
        <v>0</v>
      </c>
      <c r="L21" s="55">
        <f>+'24-03-999 Ind. CONADI'!W63</f>
        <v>0</v>
      </c>
      <c r="M21" s="55">
        <f>+'24-03-999 Ind. CONADI'!X63</f>
        <v>0</v>
      </c>
      <c r="N21" s="55">
        <f>+'24-03-999 Ind. CONADI'!Y63</f>
        <v>0</v>
      </c>
      <c r="O21" s="55">
        <f>+'24-03-999 Ind. CONADI'!Z63</f>
        <v>0</v>
      </c>
      <c r="P21" s="55">
        <f>+'24-03-999 Ind. CONADI'!AA63</f>
        <v>0</v>
      </c>
      <c r="Q21" s="55">
        <f>+'24-03-999 Ind. CONADI'!AB63</f>
        <v>0</v>
      </c>
      <c r="R21" s="55">
        <f>+'24-03-999 Ind. CONADI'!AC63</f>
        <v>0</v>
      </c>
      <c r="S21" s="55">
        <f>+'24-03-999 Ind. CONADI'!AD63</f>
        <v>0</v>
      </c>
      <c r="T21" s="55">
        <f>+'24-03-999 Ind. CONADI'!AE63</f>
        <v>0</v>
      </c>
      <c r="U21" s="55">
        <f>+'24-03-999 Ind. CONADI'!AF63</f>
        <v>0</v>
      </c>
      <c r="V21" s="55">
        <f>+'24-03-999 Ind. CONADI'!AG63</f>
        <v>0</v>
      </c>
      <c r="W21" s="55">
        <f>+'24-03-999 Ind. CONADI'!AH63</f>
        <v>0</v>
      </c>
      <c r="X21" s="78">
        <f>+'24-03-999 Ind. CONADI'!AI63</f>
        <v>0</v>
      </c>
      <c r="Y21" s="78">
        <f>+'24-03-999 Ind. CONADI'!AJ63</f>
        <v>0</v>
      </c>
    </row>
    <row r="22" spans="1:25" ht="24.75" customHeight="1">
      <c r="A22" s="79" t="s">
        <v>74</v>
      </c>
      <c r="B22" s="55">
        <f>+'24-03-999 Ind. CONADI'!J67</f>
        <v>0</v>
      </c>
      <c r="C22" s="55">
        <f>+'24-03-999 Ind. CONADI'!K67</f>
        <v>0</v>
      </c>
      <c r="D22" s="55">
        <f>+'24-03-999 Ind. CONADI'!M67</f>
        <v>0</v>
      </c>
      <c r="E22" s="55">
        <f>+'24-03-999 Ind. CONADI'!N67</f>
        <v>0</v>
      </c>
      <c r="F22" s="55">
        <f>+'24-03-999 Ind. CONADI'!O67</f>
        <v>0</v>
      </c>
      <c r="G22" s="55">
        <f>+'24-03-999 Ind. CONADI'!R67</f>
        <v>0</v>
      </c>
      <c r="H22" s="55">
        <f>+'24-03-999 Ind. CONADI'!S67</f>
        <v>0</v>
      </c>
      <c r="I22" s="55">
        <f>+'24-03-999 Ind. CONADI'!T67</f>
        <v>0</v>
      </c>
      <c r="J22" s="55">
        <f>+'24-03-999 Ind. CONADI'!U67</f>
        <v>0</v>
      </c>
      <c r="K22" s="55">
        <f>+'24-03-999 Ind. CONADI'!V67</f>
        <v>0</v>
      </c>
      <c r="L22" s="55">
        <f>+'24-03-999 Ind. CONADI'!W67</f>
        <v>0</v>
      </c>
      <c r="M22" s="55">
        <f>+'24-03-999 Ind. CONADI'!X67</f>
        <v>0</v>
      </c>
      <c r="N22" s="55">
        <f>+'24-03-999 Ind. CONADI'!Y67</f>
        <v>0</v>
      </c>
      <c r="O22" s="55">
        <f>+'24-03-999 Ind. CONADI'!Z67</f>
        <v>0</v>
      </c>
      <c r="P22" s="55">
        <f>+'24-03-999 Ind. CONADI'!AA67</f>
        <v>0</v>
      </c>
      <c r="Q22" s="55">
        <f>+'24-03-999 Ind. CONADI'!AB67</f>
        <v>0</v>
      </c>
      <c r="R22" s="55">
        <f>+'24-03-999 Ind. CONADI'!AC67</f>
        <v>0</v>
      </c>
      <c r="S22" s="55">
        <f>+'24-03-999 Ind. CONADI'!AD67</f>
        <v>0</v>
      </c>
      <c r="T22" s="55">
        <f>+'24-03-999 Ind. CONADI'!AE67</f>
        <v>0</v>
      </c>
      <c r="U22" s="55">
        <f>+'24-03-999 Ind. CONADI'!AF67</f>
        <v>0</v>
      </c>
      <c r="V22" s="55">
        <f>+'24-03-999 Ind. CONADI'!AG67</f>
        <v>0</v>
      </c>
      <c r="W22" s="55">
        <f>+'24-03-999 Ind. CONADI'!AH67</f>
        <v>0</v>
      </c>
      <c r="X22" s="78">
        <f>+'24-03-999 Ind. CONADI'!AI67</f>
        <v>0</v>
      </c>
      <c r="Y22" s="78">
        <f>+'24-03-999 Ind. CONADI'!AJ67</f>
        <v>0</v>
      </c>
    </row>
    <row r="23" spans="1:25" ht="24.75" customHeight="1">
      <c r="A23" s="80" t="s">
        <v>76</v>
      </c>
      <c r="B23" s="55">
        <f>+'24-03-999 Ind. CONADI'!J70</f>
        <v>563153000</v>
      </c>
      <c r="C23" s="55">
        <f>+'24-03-999 Ind. CONADI'!K70</f>
        <v>563153000</v>
      </c>
      <c r="D23" s="55">
        <f>+'24-03-999 Ind. CONADI'!M70</f>
        <v>0</v>
      </c>
      <c r="E23" s="55">
        <f>+'24-03-999 Ind. CONADI'!N70</f>
        <v>0</v>
      </c>
      <c r="F23" s="55">
        <f>+'24-03-999 Ind. CONADI'!O70</f>
        <v>0</v>
      </c>
      <c r="G23" s="55">
        <f>+'24-03-999 Ind. CONADI'!R70</f>
        <v>0</v>
      </c>
      <c r="H23" s="55">
        <f>+'24-03-999 Ind. CONADI'!S70</f>
        <v>0</v>
      </c>
      <c r="I23" s="55">
        <f>+'24-03-999 Ind. CONADI'!T70</f>
        <v>281576500</v>
      </c>
      <c r="J23" s="55">
        <f>+'24-03-999 Ind. CONADI'!U70</f>
        <v>281576500</v>
      </c>
      <c r="K23" s="55">
        <f>+'24-03-999 Ind. CONADI'!V70</f>
        <v>0</v>
      </c>
      <c r="L23" s="55">
        <f>+'24-03-999 Ind. CONADI'!W70</f>
        <v>0</v>
      </c>
      <c r="M23" s="55">
        <f>+'24-03-999 Ind. CONADI'!X70</f>
        <v>0</v>
      </c>
      <c r="N23" s="55">
        <f>+'24-03-999 Ind. CONADI'!Y70</f>
        <v>0</v>
      </c>
      <c r="O23" s="55">
        <f>+'24-03-999 Ind. CONADI'!Z70</f>
        <v>0</v>
      </c>
      <c r="P23" s="55">
        <f>+'24-03-999 Ind. CONADI'!AA70</f>
        <v>281576500</v>
      </c>
      <c r="Q23" s="55">
        <f>+'24-03-999 Ind. CONADI'!AB70</f>
        <v>0</v>
      </c>
      <c r="R23" s="55">
        <f>+'24-03-999 Ind. CONADI'!AC70</f>
        <v>281576500</v>
      </c>
      <c r="S23" s="55">
        <f>+'24-03-999 Ind. CONADI'!AD70</f>
        <v>0</v>
      </c>
      <c r="T23" s="55">
        <f>+'24-03-999 Ind. CONADI'!AE70</f>
        <v>0</v>
      </c>
      <c r="U23" s="55">
        <f>+'24-03-999 Ind. CONADI'!AF70</f>
        <v>0</v>
      </c>
      <c r="V23" s="55">
        <f>+'24-03-999 Ind. CONADI'!AG70</f>
        <v>0</v>
      </c>
      <c r="W23" s="55">
        <f>+'24-03-999 Ind. CONADI'!AH70</f>
        <v>563153000</v>
      </c>
      <c r="X23" s="78">
        <f>+'24-03-999 Ind. CONADI'!AI70</f>
        <v>1</v>
      </c>
      <c r="Y23" s="78">
        <f>+'24-03-999 Ind. CONADI'!AJ70</f>
        <v>1</v>
      </c>
    </row>
    <row r="24" spans="1:25" ht="38.25">
      <c r="A24" s="200" t="str">
        <f>"TOTAL ASIG."&amp;" "&amp;$A$5</f>
        <v>TOTAL ASIG. 24-03-999 "Programa de Generación de Microemprendimiento Indígena Urbano Chile Solidario - CONADI"</v>
      </c>
      <c r="B24" s="66">
        <f>SUM(B8:B23)</f>
        <v>563153000</v>
      </c>
      <c r="C24" s="66">
        <f t="shared" ref="C24:V24" si="0">SUM(C8:C23)</f>
        <v>563153000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281576500</v>
      </c>
      <c r="J24" s="66">
        <f t="shared" si="0"/>
        <v>281576500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281576500</v>
      </c>
      <c r="Q24" s="66">
        <f t="shared" si="0"/>
        <v>0</v>
      </c>
      <c r="R24" s="66">
        <f t="shared" si="0"/>
        <v>281576500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563153000</v>
      </c>
      <c r="X24" s="81">
        <f>+'24-03-999 Ind. CONADI'!AI71</f>
        <v>1</v>
      </c>
      <c r="Y24" s="81">
        <f>'24-03-999 Ind. CONADI'!AJ71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topLeftCell="A20" zoomScaleNormal="100" workbookViewId="0" xr3:uid="{51F8DEE0-4D01-5F28-A812-FC0BD7CAC4A5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'24-02-010 Ind. A Técnicas'!A5:U5</f>
        <v>24-02-010 "Programa de Ayudas Técnicas - SENADIS"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+'24-02-010 Ind. A Técnicas'!J11</f>
        <v>0</v>
      </c>
      <c r="C8" s="55">
        <f>+'24-02-010 Ind. A Técnicas'!K11</f>
        <v>0</v>
      </c>
      <c r="D8" s="55">
        <f>+'24-02-010 Ind. A Técnicas'!M11</f>
        <v>0</v>
      </c>
      <c r="E8" s="55">
        <f>+'24-02-010 Ind. A Técnicas'!N11</f>
        <v>0</v>
      </c>
      <c r="F8" s="55">
        <f>+'24-02-010 Ind. A Técnicas'!O11</f>
        <v>0</v>
      </c>
      <c r="G8" s="55">
        <f>+'24-02-010 Ind. A Técnicas'!R11</f>
        <v>0</v>
      </c>
      <c r="H8" s="55">
        <f>+'24-02-010 Ind. A Técnicas'!S11</f>
        <v>0</v>
      </c>
      <c r="I8" s="55">
        <f>+'24-02-010 Ind. A Técnicas'!T11</f>
        <v>0</v>
      </c>
      <c r="J8" s="55">
        <f>+'24-02-010 Ind. A Técnicas'!U11</f>
        <v>0</v>
      </c>
      <c r="K8" s="55">
        <f>+'24-02-010 Ind. A Técnicas'!V11</f>
        <v>0</v>
      </c>
      <c r="L8" s="55">
        <f>+'24-02-010 Ind. A Técnicas'!W11</f>
        <v>0</v>
      </c>
      <c r="M8" s="55">
        <f>+'24-02-010 Ind. A Técnicas'!X11</f>
        <v>0</v>
      </c>
      <c r="N8" s="55">
        <f>+'24-02-010 Ind. A Técnicas'!Y11</f>
        <v>0</v>
      </c>
      <c r="O8" s="55">
        <f>+'24-02-010 Ind. A Técnicas'!Z11</f>
        <v>0</v>
      </c>
      <c r="P8" s="55">
        <f>+'24-02-010 Ind. A Técnicas'!AA11</f>
        <v>0</v>
      </c>
      <c r="Q8" s="55">
        <f>+'24-02-010 Ind. A Técnicas'!AB11</f>
        <v>0</v>
      </c>
      <c r="R8" s="55">
        <f>+'24-02-010 Ind. A Técnicas'!AC11</f>
        <v>0</v>
      </c>
      <c r="S8" s="55">
        <f>+'24-02-010 Ind. A Técnicas'!AD11</f>
        <v>0</v>
      </c>
      <c r="T8" s="55">
        <f>+'24-02-010 Ind. A Técnicas'!AE11</f>
        <v>0</v>
      </c>
      <c r="U8" s="55">
        <f>+'24-02-010 Ind. A Técnicas'!AF11</f>
        <v>0</v>
      </c>
      <c r="V8" s="55">
        <f>+'24-02-010 Ind. A Técnicas'!AG11</f>
        <v>0</v>
      </c>
      <c r="W8" s="55">
        <f>+'24-02-010 Ind. A Técnicas'!AH11</f>
        <v>0</v>
      </c>
      <c r="X8" s="78">
        <f>+'24-02-010 Ind. A Técnicas'!AI11</f>
        <v>0</v>
      </c>
      <c r="Y8" s="78">
        <f>+'24-02-010 Ind. A Técnicas'!AJ11</f>
        <v>0</v>
      </c>
    </row>
    <row r="9" spans="1:25" ht="24.75" customHeight="1">
      <c r="A9" s="77" t="s">
        <v>48</v>
      </c>
      <c r="B9" s="55">
        <f>+'24-02-010 Ind. A Técnicas'!J15</f>
        <v>0</v>
      </c>
      <c r="C9" s="55">
        <f>+'24-02-010 Ind. A Técnicas'!K15</f>
        <v>0</v>
      </c>
      <c r="D9" s="55">
        <f>+'24-02-010 Ind. A Técnicas'!M15</f>
        <v>0</v>
      </c>
      <c r="E9" s="55">
        <f>+'24-02-010 Ind. A Técnicas'!N15</f>
        <v>0</v>
      </c>
      <c r="F9" s="55">
        <f>+'24-02-010 Ind. A Técnicas'!O15</f>
        <v>0</v>
      </c>
      <c r="G9" s="55">
        <f>+'24-02-010 Ind. A Técnicas'!R15</f>
        <v>0</v>
      </c>
      <c r="H9" s="55">
        <f>+'24-02-010 Ind. A Técnicas'!S15</f>
        <v>0</v>
      </c>
      <c r="I9" s="55">
        <f>+'24-02-010 Ind. A Técnicas'!T15</f>
        <v>0</v>
      </c>
      <c r="J9" s="55">
        <f>+'24-02-010 Ind. A Técnicas'!U15</f>
        <v>0</v>
      </c>
      <c r="K9" s="55">
        <f>+'24-02-010 Ind. A Técnicas'!V15</f>
        <v>0</v>
      </c>
      <c r="L9" s="55">
        <f>+'24-02-010 Ind. A Técnicas'!W15</f>
        <v>0</v>
      </c>
      <c r="M9" s="55">
        <f>+'24-02-010 Ind. A Técnicas'!X15</f>
        <v>0</v>
      </c>
      <c r="N9" s="55">
        <f>+'24-02-010 Ind. A Técnicas'!Y15</f>
        <v>0</v>
      </c>
      <c r="O9" s="55">
        <f>+'24-02-010 Ind. A Técnicas'!Z15</f>
        <v>0</v>
      </c>
      <c r="P9" s="55">
        <f>+'24-02-010 Ind. A Técnicas'!AA15</f>
        <v>0</v>
      </c>
      <c r="Q9" s="55">
        <f>+'24-02-010 Ind. A Técnicas'!AB15</f>
        <v>0</v>
      </c>
      <c r="R9" s="55">
        <f>+'24-02-010 Ind. A Técnicas'!AC15</f>
        <v>0</v>
      </c>
      <c r="S9" s="55">
        <f>+'24-02-010 Ind. A Técnicas'!AD15</f>
        <v>0</v>
      </c>
      <c r="T9" s="55">
        <f>+'24-02-010 Ind. A Técnicas'!AE15</f>
        <v>0</v>
      </c>
      <c r="U9" s="55">
        <f>+'24-02-010 Ind. A Técnicas'!AF15</f>
        <v>0</v>
      </c>
      <c r="V9" s="55">
        <f>+'24-02-010 Ind. A Técnicas'!AG15</f>
        <v>0</v>
      </c>
      <c r="W9" s="55">
        <f>+'24-02-010 Ind. A Técnicas'!AH15</f>
        <v>0</v>
      </c>
      <c r="X9" s="78">
        <f>+'24-02-010 Ind. A Técnicas'!AI15</f>
        <v>0</v>
      </c>
      <c r="Y9" s="78">
        <f>+'24-02-010 Ind. A Técnicas'!AJ15</f>
        <v>0</v>
      </c>
    </row>
    <row r="10" spans="1:25" ht="24.75" customHeight="1">
      <c r="A10" s="77" t="s">
        <v>50</v>
      </c>
      <c r="B10" s="55">
        <f>+'24-02-010 Ind. A Técnicas'!J19</f>
        <v>0</v>
      </c>
      <c r="C10" s="55">
        <f>+'24-02-010 Ind. A Técnicas'!K19</f>
        <v>0</v>
      </c>
      <c r="D10" s="55">
        <f>+'24-02-010 Ind. A Técnicas'!M19</f>
        <v>0</v>
      </c>
      <c r="E10" s="55">
        <f>+'24-02-010 Ind. A Técnicas'!N19</f>
        <v>0</v>
      </c>
      <c r="F10" s="55">
        <f>+'24-02-010 Ind. A Técnicas'!O19</f>
        <v>0</v>
      </c>
      <c r="G10" s="55">
        <f>+'24-02-010 Ind. A Técnicas'!R19</f>
        <v>0</v>
      </c>
      <c r="H10" s="55">
        <f>+'24-02-010 Ind. A Técnicas'!S19</f>
        <v>0</v>
      </c>
      <c r="I10" s="55">
        <f>+'24-02-010 Ind. A Técnicas'!T19</f>
        <v>0</v>
      </c>
      <c r="J10" s="55">
        <f>+'24-02-010 Ind. A Técnicas'!U19</f>
        <v>0</v>
      </c>
      <c r="K10" s="55">
        <f>+'24-02-010 Ind. A Técnicas'!V19</f>
        <v>0</v>
      </c>
      <c r="L10" s="55">
        <f>+'24-02-010 Ind. A Técnicas'!W19</f>
        <v>0</v>
      </c>
      <c r="M10" s="55">
        <f>+'24-02-010 Ind. A Técnicas'!X19</f>
        <v>0</v>
      </c>
      <c r="N10" s="55">
        <f>+'24-02-010 Ind. A Técnicas'!Y19</f>
        <v>0</v>
      </c>
      <c r="O10" s="55">
        <f>+'24-02-010 Ind. A Técnicas'!Z19</f>
        <v>0</v>
      </c>
      <c r="P10" s="55">
        <f>+'24-02-010 Ind. A Técnicas'!AA19</f>
        <v>0</v>
      </c>
      <c r="Q10" s="55">
        <f>+'24-02-010 Ind. A Técnicas'!AB19</f>
        <v>0</v>
      </c>
      <c r="R10" s="55">
        <f>+'24-02-010 Ind. A Técnicas'!AC19</f>
        <v>0</v>
      </c>
      <c r="S10" s="55">
        <f>+'24-02-010 Ind. A Técnicas'!AD19</f>
        <v>0</v>
      </c>
      <c r="T10" s="55">
        <f>+'24-02-010 Ind. A Técnicas'!AE19</f>
        <v>0</v>
      </c>
      <c r="U10" s="55">
        <f>+'24-02-010 Ind. A Técnicas'!AF19</f>
        <v>0</v>
      </c>
      <c r="V10" s="55">
        <f>+'24-02-010 Ind. A Técnicas'!AG19</f>
        <v>0</v>
      </c>
      <c r="W10" s="55">
        <f>+'24-02-010 Ind. A Técnicas'!AH19</f>
        <v>0</v>
      </c>
      <c r="X10" s="78">
        <f>+'24-02-010 Ind. A Técnicas'!AI19</f>
        <v>0</v>
      </c>
      <c r="Y10" s="78">
        <f>+'24-02-010 Ind. A Técnicas'!AJ19</f>
        <v>0</v>
      </c>
    </row>
    <row r="11" spans="1:25" ht="24.75" customHeight="1">
      <c r="A11" s="77" t="s">
        <v>52</v>
      </c>
      <c r="B11" s="55">
        <f>+'24-02-010 Ind. A Técnicas'!J23</f>
        <v>0</v>
      </c>
      <c r="C11" s="55">
        <f>+'24-02-010 Ind. A Técnicas'!K23</f>
        <v>0</v>
      </c>
      <c r="D11" s="55">
        <f>+'24-02-010 Ind. A Técnicas'!M23</f>
        <v>0</v>
      </c>
      <c r="E11" s="55">
        <f>+'24-02-010 Ind. A Técnicas'!N23</f>
        <v>0</v>
      </c>
      <c r="F11" s="55">
        <f>+'24-02-010 Ind. A Técnicas'!O23</f>
        <v>0</v>
      </c>
      <c r="G11" s="55">
        <f>+'24-02-010 Ind. A Técnicas'!R23</f>
        <v>0</v>
      </c>
      <c r="H11" s="55">
        <f>+'24-02-010 Ind. A Técnicas'!S23</f>
        <v>0</v>
      </c>
      <c r="I11" s="55">
        <f>+'24-02-010 Ind. A Técnicas'!T23</f>
        <v>0</v>
      </c>
      <c r="J11" s="55">
        <f>+'24-02-010 Ind. A Técnicas'!U23</f>
        <v>0</v>
      </c>
      <c r="K11" s="55">
        <f>+'24-02-010 Ind. A Técnicas'!V23</f>
        <v>0</v>
      </c>
      <c r="L11" s="55">
        <f>+'24-02-010 Ind. A Técnicas'!W23</f>
        <v>0</v>
      </c>
      <c r="M11" s="55">
        <f>+'24-02-010 Ind. A Técnicas'!X23</f>
        <v>0</v>
      </c>
      <c r="N11" s="55">
        <f>+'24-02-010 Ind. A Técnicas'!Y23</f>
        <v>0</v>
      </c>
      <c r="O11" s="55">
        <f>+'24-02-010 Ind. A Técnicas'!Z23</f>
        <v>0</v>
      </c>
      <c r="P11" s="55">
        <f>+'24-02-010 Ind. A Técnicas'!AA23</f>
        <v>0</v>
      </c>
      <c r="Q11" s="55">
        <f>+'24-02-010 Ind. A Técnicas'!AB23</f>
        <v>0</v>
      </c>
      <c r="R11" s="55">
        <f>+'24-02-010 Ind. A Técnicas'!AC23</f>
        <v>0</v>
      </c>
      <c r="S11" s="55">
        <f>+'24-02-010 Ind. A Técnicas'!AD23</f>
        <v>0</v>
      </c>
      <c r="T11" s="55">
        <f>+'24-02-010 Ind. A Técnicas'!AE23</f>
        <v>0</v>
      </c>
      <c r="U11" s="55">
        <f>+'24-02-010 Ind. A Técnicas'!AF23</f>
        <v>0</v>
      </c>
      <c r="V11" s="55">
        <f>+'24-02-010 Ind. A Técnicas'!AG23</f>
        <v>0</v>
      </c>
      <c r="W11" s="55">
        <f>+'24-02-010 Ind. A Técnicas'!AH23</f>
        <v>0</v>
      </c>
      <c r="X11" s="78">
        <f>+'24-02-010 Ind. A Técnicas'!AI23</f>
        <v>0</v>
      </c>
      <c r="Y11" s="78">
        <f>+'24-02-010 Ind. A Técnicas'!AJ23</f>
        <v>0</v>
      </c>
    </row>
    <row r="12" spans="1:25" ht="24.75" customHeight="1">
      <c r="A12" s="77" t="s">
        <v>54</v>
      </c>
      <c r="B12" s="55">
        <f>+'24-02-010 Ind. A Técnicas'!J27</f>
        <v>0</v>
      </c>
      <c r="C12" s="55">
        <f>+'24-02-010 Ind. A Técnicas'!K27</f>
        <v>0</v>
      </c>
      <c r="D12" s="55">
        <f>+'24-02-010 Ind. A Técnicas'!M27</f>
        <v>0</v>
      </c>
      <c r="E12" s="55">
        <f>+'24-02-010 Ind. A Técnicas'!N27</f>
        <v>0</v>
      </c>
      <c r="F12" s="55">
        <f>+'24-02-010 Ind. A Técnicas'!O27</f>
        <v>0</v>
      </c>
      <c r="G12" s="55">
        <f>+'24-02-010 Ind. A Técnicas'!R27</f>
        <v>0</v>
      </c>
      <c r="H12" s="55">
        <f>+'24-02-010 Ind. A Técnicas'!S27</f>
        <v>0</v>
      </c>
      <c r="I12" s="55">
        <f>+'24-02-010 Ind. A Técnicas'!T27</f>
        <v>0</v>
      </c>
      <c r="J12" s="55">
        <f>+'24-02-010 Ind. A Técnicas'!U27</f>
        <v>0</v>
      </c>
      <c r="K12" s="55">
        <f>+'24-02-010 Ind. A Técnicas'!V27</f>
        <v>0</v>
      </c>
      <c r="L12" s="55">
        <f>+'24-02-010 Ind. A Técnicas'!W27</f>
        <v>0</v>
      </c>
      <c r="M12" s="55">
        <f>+'24-02-010 Ind. A Técnicas'!X27</f>
        <v>0</v>
      </c>
      <c r="N12" s="55">
        <f>+'24-02-010 Ind. A Técnicas'!Y27</f>
        <v>0</v>
      </c>
      <c r="O12" s="55">
        <f>+'24-02-010 Ind. A Técnicas'!Z27</f>
        <v>0</v>
      </c>
      <c r="P12" s="55">
        <f>+'24-02-010 Ind. A Técnicas'!AA27</f>
        <v>0</v>
      </c>
      <c r="Q12" s="55">
        <f>+'24-02-010 Ind. A Técnicas'!AB27</f>
        <v>0</v>
      </c>
      <c r="R12" s="55">
        <f>+'24-02-010 Ind. A Técnicas'!AC27</f>
        <v>0</v>
      </c>
      <c r="S12" s="55">
        <f>+'24-02-010 Ind. A Técnicas'!AD27</f>
        <v>0</v>
      </c>
      <c r="T12" s="55">
        <f>+'24-02-010 Ind. A Técnicas'!AE27</f>
        <v>0</v>
      </c>
      <c r="U12" s="55">
        <f>+'24-02-010 Ind. A Técnicas'!AF27</f>
        <v>0</v>
      </c>
      <c r="V12" s="55">
        <f>+'24-02-010 Ind. A Técnicas'!AG27</f>
        <v>0</v>
      </c>
      <c r="W12" s="55">
        <f>+'24-02-010 Ind. A Técnicas'!AH27</f>
        <v>0</v>
      </c>
      <c r="X12" s="78">
        <f>+'24-02-010 Ind. A Técnicas'!AI27</f>
        <v>0</v>
      </c>
      <c r="Y12" s="78">
        <f>+'24-02-010 Ind. A Técnicas'!AJ27</f>
        <v>0</v>
      </c>
    </row>
    <row r="13" spans="1:25" ht="24.75" customHeight="1">
      <c r="A13" s="77" t="s">
        <v>56</v>
      </c>
      <c r="B13" s="55">
        <f>+'24-02-010 Ind. A Técnicas'!J31</f>
        <v>0</v>
      </c>
      <c r="C13" s="55">
        <f>+'24-02-010 Ind. A Técnicas'!K31</f>
        <v>0</v>
      </c>
      <c r="D13" s="55">
        <f>+'24-02-010 Ind. A Técnicas'!M31</f>
        <v>0</v>
      </c>
      <c r="E13" s="55">
        <f>+'24-02-010 Ind. A Técnicas'!N31</f>
        <v>0</v>
      </c>
      <c r="F13" s="55">
        <f>+'24-02-010 Ind. A Técnicas'!O31</f>
        <v>0</v>
      </c>
      <c r="G13" s="55">
        <f>+'24-02-010 Ind. A Técnicas'!R31</f>
        <v>0</v>
      </c>
      <c r="H13" s="55">
        <f>+'24-02-010 Ind. A Técnicas'!S31</f>
        <v>0</v>
      </c>
      <c r="I13" s="55">
        <f>+'24-02-010 Ind. A Técnicas'!T31</f>
        <v>0</v>
      </c>
      <c r="J13" s="55">
        <f>+'24-02-010 Ind. A Técnicas'!U31</f>
        <v>0</v>
      </c>
      <c r="K13" s="55">
        <f>+'24-02-010 Ind. A Técnicas'!V31</f>
        <v>0</v>
      </c>
      <c r="L13" s="55">
        <f>+'24-02-010 Ind. A Técnicas'!W31</f>
        <v>0</v>
      </c>
      <c r="M13" s="55">
        <f>+'24-02-010 Ind. A Técnicas'!X31</f>
        <v>0</v>
      </c>
      <c r="N13" s="55">
        <f>+'24-02-010 Ind. A Técnicas'!Y31</f>
        <v>0</v>
      </c>
      <c r="O13" s="55">
        <f>+'24-02-010 Ind. A Técnicas'!Z31</f>
        <v>0</v>
      </c>
      <c r="P13" s="55">
        <f>+'24-02-010 Ind. A Técnicas'!AA31</f>
        <v>0</v>
      </c>
      <c r="Q13" s="55">
        <f>+'24-02-010 Ind. A Técnicas'!AB31</f>
        <v>0</v>
      </c>
      <c r="R13" s="55">
        <f>+'24-02-010 Ind. A Técnicas'!AC31</f>
        <v>0</v>
      </c>
      <c r="S13" s="55">
        <f>+'24-02-010 Ind. A Técnicas'!AD31</f>
        <v>0</v>
      </c>
      <c r="T13" s="55">
        <f>+'24-02-010 Ind. A Técnicas'!AE31</f>
        <v>0</v>
      </c>
      <c r="U13" s="55">
        <f>+'24-02-010 Ind. A Técnicas'!AF31</f>
        <v>0</v>
      </c>
      <c r="V13" s="55">
        <f>+'24-02-010 Ind. A Técnicas'!AG31</f>
        <v>0</v>
      </c>
      <c r="W13" s="55">
        <f>+'24-02-010 Ind. A Técnicas'!AH31</f>
        <v>0</v>
      </c>
      <c r="X13" s="78">
        <f>+'24-02-010 Ind. A Técnicas'!AI31</f>
        <v>0</v>
      </c>
      <c r="Y13" s="78">
        <f>+'24-02-010 Ind. A Técnicas'!AJ31</f>
        <v>0</v>
      </c>
    </row>
    <row r="14" spans="1:25" ht="24.75" customHeight="1">
      <c r="A14" s="77" t="s">
        <v>58</v>
      </c>
      <c r="B14" s="55">
        <f>+'24-02-010 Ind. A Técnicas'!J35</f>
        <v>0</v>
      </c>
      <c r="C14" s="55">
        <f>+'24-02-010 Ind. A Técnicas'!K35</f>
        <v>0</v>
      </c>
      <c r="D14" s="55">
        <f>+'24-02-010 Ind. A Técnicas'!M35</f>
        <v>0</v>
      </c>
      <c r="E14" s="55">
        <f>+'24-02-010 Ind. A Técnicas'!N35</f>
        <v>0</v>
      </c>
      <c r="F14" s="55">
        <f>+'24-02-010 Ind. A Técnicas'!O35</f>
        <v>0</v>
      </c>
      <c r="G14" s="55">
        <f>+'24-02-010 Ind. A Técnicas'!R35</f>
        <v>0</v>
      </c>
      <c r="H14" s="55">
        <f>+'24-02-010 Ind. A Técnicas'!S35</f>
        <v>0</v>
      </c>
      <c r="I14" s="55">
        <f>+'24-02-010 Ind. A Técnicas'!T35</f>
        <v>0</v>
      </c>
      <c r="J14" s="55">
        <f>+'24-02-010 Ind. A Técnicas'!U35</f>
        <v>0</v>
      </c>
      <c r="K14" s="55">
        <f>+'24-02-010 Ind. A Técnicas'!V35</f>
        <v>0</v>
      </c>
      <c r="L14" s="55">
        <f>+'24-02-010 Ind. A Técnicas'!W35</f>
        <v>0</v>
      </c>
      <c r="M14" s="55">
        <f>+'24-02-010 Ind. A Técnicas'!X35</f>
        <v>0</v>
      </c>
      <c r="N14" s="55">
        <f>+'24-02-010 Ind. A Técnicas'!Y35</f>
        <v>0</v>
      </c>
      <c r="O14" s="55">
        <f>+'24-02-010 Ind. A Técnicas'!Z35</f>
        <v>0</v>
      </c>
      <c r="P14" s="55">
        <f>+'24-02-010 Ind. A Técnicas'!AA35</f>
        <v>0</v>
      </c>
      <c r="Q14" s="55">
        <f>+'24-02-010 Ind. A Técnicas'!AB35</f>
        <v>0</v>
      </c>
      <c r="R14" s="55">
        <f>+'24-02-010 Ind. A Técnicas'!AC35</f>
        <v>0</v>
      </c>
      <c r="S14" s="55">
        <f>+'24-02-010 Ind. A Técnicas'!AD35</f>
        <v>0</v>
      </c>
      <c r="T14" s="55">
        <f>+'24-02-010 Ind. A Técnicas'!AE35</f>
        <v>0</v>
      </c>
      <c r="U14" s="55">
        <f>+'24-02-010 Ind. A Técnicas'!AF35</f>
        <v>0</v>
      </c>
      <c r="V14" s="55">
        <f>+'24-02-010 Ind. A Técnicas'!AG35</f>
        <v>0</v>
      </c>
      <c r="W14" s="55">
        <f>+'24-02-010 Ind. A Técnicas'!AH35</f>
        <v>0</v>
      </c>
      <c r="X14" s="78">
        <f>+'24-02-010 Ind. A Técnicas'!AI35</f>
        <v>0</v>
      </c>
      <c r="Y14" s="78">
        <f>+'24-02-010 Ind. A Técnicas'!AJ35</f>
        <v>0</v>
      </c>
    </row>
    <row r="15" spans="1:25" ht="24.75" customHeight="1">
      <c r="A15" s="77" t="s">
        <v>60</v>
      </c>
      <c r="B15" s="55">
        <f>+'24-02-010 Ind. A Técnicas'!J39</f>
        <v>0</v>
      </c>
      <c r="C15" s="55">
        <f>+'24-02-010 Ind. A Técnicas'!K39</f>
        <v>0</v>
      </c>
      <c r="D15" s="55">
        <f>+'24-02-010 Ind. A Técnicas'!M39</f>
        <v>0</v>
      </c>
      <c r="E15" s="55">
        <f>+'24-02-010 Ind. A Técnicas'!N39</f>
        <v>0</v>
      </c>
      <c r="F15" s="55">
        <f>+'24-02-010 Ind. A Técnicas'!O39</f>
        <v>0</v>
      </c>
      <c r="G15" s="55">
        <f>+'24-02-010 Ind. A Técnicas'!R39</f>
        <v>0</v>
      </c>
      <c r="H15" s="55">
        <f>+'24-02-010 Ind. A Técnicas'!S39</f>
        <v>0</v>
      </c>
      <c r="I15" s="55">
        <f>+'24-02-010 Ind. A Técnicas'!T39</f>
        <v>0</v>
      </c>
      <c r="J15" s="55">
        <f>+'24-02-010 Ind. A Técnicas'!U39</f>
        <v>0</v>
      </c>
      <c r="K15" s="55">
        <f>+'24-02-010 Ind. A Técnicas'!V39</f>
        <v>0</v>
      </c>
      <c r="L15" s="55">
        <f>+'24-02-010 Ind. A Técnicas'!W39</f>
        <v>0</v>
      </c>
      <c r="M15" s="55">
        <f>+'24-02-010 Ind. A Técnicas'!X39</f>
        <v>0</v>
      </c>
      <c r="N15" s="55">
        <f>+'24-02-010 Ind. A Técnicas'!Y39</f>
        <v>0</v>
      </c>
      <c r="O15" s="55">
        <f>+'24-02-010 Ind. A Técnicas'!Z39</f>
        <v>0</v>
      </c>
      <c r="P15" s="55">
        <f>+'24-02-010 Ind. A Técnicas'!AA39</f>
        <v>0</v>
      </c>
      <c r="Q15" s="55">
        <f>+'24-02-010 Ind. A Técnicas'!AB39</f>
        <v>0</v>
      </c>
      <c r="R15" s="55">
        <f>+'24-02-010 Ind. A Técnicas'!AC39</f>
        <v>0</v>
      </c>
      <c r="S15" s="55">
        <f>+'24-02-010 Ind. A Técnicas'!AD39</f>
        <v>0</v>
      </c>
      <c r="T15" s="55">
        <f>+'24-02-010 Ind. A Técnicas'!AE39</f>
        <v>0</v>
      </c>
      <c r="U15" s="55">
        <f>+'24-02-010 Ind. A Técnicas'!AF39</f>
        <v>0</v>
      </c>
      <c r="V15" s="55">
        <f>+'24-02-010 Ind. A Técnicas'!AG39</f>
        <v>0</v>
      </c>
      <c r="W15" s="55">
        <f>+'24-02-010 Ind. A Técnicas'!AH39</f>
        <v>0</v>
      </c>
      <c r="X15" s="78">
        <f>+'24-02-010 Ind. A Técnicas'!AI39</f>
        <v>0</v>
      </c>
      <c r="Y15" s="78">
        <f>+'24-02-010 Ind. A Técnicas'!AJ39</f>
        <v>0</v>
      </c>
    </row>
    <row r="16" spans="1:25" ht="24.75" customHeight="1">
      <c r="A16" s="77" t="s">
        <v>62</v>
      </c>
      <c r="B16" s="55">
        <f>+'24-02-010 Ind. A Técnicas'!J43</f>
        <v>0</v>
      </c>
      <c r="C16" s="55">
        <f>+'24-02-010 Ind. A Técnicas'!K43</f>
        <v>0</v>
      </c>
      <c r="D16" s="55">
        <f>+'24-02-010 Ind. A Técnicas'!M43</f>
        <v>0</v>
      </c>
      <c r="E16" s="55">
        <f>+'24-02-010 Ind. A Técnicas'!N43</f>
        <v>0</v>
      </c>
      <c r="F16" s="55">
        <f>+'24-02-010 Ind. A Técnicas'!O43</f>
        <v>0</v>
      </c>
      <c r="G16" s="55">
        <f>+'24-02-010 Ind. A Técnicas'!R43</f>
        <v>0</v>
      </c>
      <c r="H16" s="55">
        <f>+'24-02-010 Ind. A Técnicas'!S43</f>
        <v>0</v>
      </c>
      <c r="I16" s="55">
        <f>+'24-02-010 Ind. A Técnicas'!T43</f>
        <v>0</v>
      </c>
      <c r="J16" s="55">
        <f>+'24-02-010 Ind. A Técnicas'!U43</f>
        <v>0</v>
      </c>
      <c r="K16" s="55">
        <f>+'24-02-010 Ind. A Técnicas'!V43</f>
        <v>0</v>
      </c>
      <c r="L16" s="55">
        <f>+'24-02-010 Ind. A Técnicas'!W43</f>
        <v>0</v>
      </c>
      <c r="M16" s="55">
        <f>+'24-02-010 Ind. A Técnicas'!X43</f>
        <v>0</v>
      </c>
      <c r="N16" s="55">
        <f>+'24-02-010 Ind. A Técnicas'!Y43</f>
        <v>0</v>
      </c>
      <c r="O16" s="55">
        <f>+'24-02-010 Ind. A Técnicas'!Z43</f>
        <v>0</v>
      </c>
      <c r="P16" s="55">
        <f>+'24-02-010 Ind. A Técnicas'!AA43</f>
        <v>0</v>
      </c>
      <c r="Q16" s="55">
        <f>+'24-02-010 Ind. A Técnicas'!AB43</f>
        <v>0</v>
      </c>
      <c r="R16" s="55">
        <f>+'24-02-010 Ind. A Técnicas'!AC43</f>
        <v>0</v>
      </c>
      <c r="S16" s="55">
        <f>+'24-02-010 Ind. A Técnicas'!AD43</f>
        <v>0</v>
      </c>
      <c r="T16" s="55">
        <f>+'24-02-010 Ind. A Técnicas'!AE43</f>
        <v>0</v>
      </c>
      <c r="U16" s="55">
        <f>+'24-02-010 Ind. A Técnicas'!AF43</f>
        <v>0</v>
      </c>
      <c r="V16" s="55">
        <f>+'24-02-010 Ind. A Técnicas'!AG43</f>
        <v>0</v>
      </c>
      <c r="W16" s="55">
        <f>+'24-02-010 Ind. A Técnicas'!AH43</f>
        <v>0</v>
      </c>
      <c r="X16" s="78">
        <f>+'24-02-010 Ind. A Técnicas'!AI43</f>
        <v>0</v>
      </c>
      <c r="Y16" s="78">
        <f>+'24-02-010 Ind. A Técnicas'!AJ43</f>
        <v>0</v>
      </c>
    </row>
    <row r="17" spans="1:25" ht="24.75" customHeight="1">
      <c r="A17" s="77" t="s">
        <v>64</v>
      </c>
      <c r="B17" s="55">
        <f>+'24-02-010 Ind. A Técnicas'!J47</f>
        <v>0</v>
      </c>
      <c r="C17" s="55">
        <f>+'24-02-010 Ind. A Técnicas'!K47</f>
        <v>0</v>
      </c>
      <c r="D17" s="55">
        <f>+'24-02-010 Ind. A Técnicas'!M47</f>
        <v>0</v>
      </c>
      <c r="E17" s="55">
        <f>+'24-02-010 Ind. A Técnicas'!N47</f>
        <v>0</v>
      </c>
      <c r="F17" s="55">
        <f>+'24-02-010 Ind. A Técnicas'!O47</f>
        <v>0</v>
      </c>
      <c r="G17" s="55">
        <f>+'24-02-010 Ind. A Técnicas'!R47</f>
        <v>0</v>
      </c>
      <c r="H17" s="55">
        <f>+'24-02-010 Ind. A Técnicas'!S47</f>
        <v>0</v>
      </c>
      <c r="I17" s="55">
        <f>+'24-02-010 Ind. A Técnicas'!T47</f>
        <v>0</v>
      </c>
      <c r="J17" s="55">
        <f>+'24-02-010 Ind. A Técnicas'!U47</f>
        <v>0</v>
      </c>
      <c r="K17" s="55">
        <f>+'24-02-010 Ind. A Técnicas'!V47</f>
        <v>0</v>
      </c>
      <c r="L17" s="55">
        <f>+'24-02-010 Ind. A Técnicas'!W47</f>
        <v>0</v>
      </c>
      <c r="M17" s="55">
        <f>+'24-02-010 Ind. A Técnicas'!X47</f>
        <v>0</v>
      </c>
      <c r="N17" s="55">
        <f>+'24-02-010 Ind. A Técnicas'!Y47</f>
        <v>0</v>
      </c>
      <c r="O17" s="55">
        <f>+'24-02-010 Ind. A Técnicas'!Z47</f>
        <v>0</v>
      </c>
      <c r="P17" s="55">
        <f>+'24-02-010 Ind. A Técnicas'!AA47</f>
        <v>0</v>
      </c>
      <c r="Q17" s="55">
        <f>+'24-02-010 Ind. A Técnicas'!AB47</f>
        <v>0</v>
      </c>
      <c r="R17" s="55">
        <f>+'24-02-010 Ind. A Técnicas'!AC47</f>
        <v>0</v>
      </c>
      <c r="S17" s="55">
        <f>+'24-02-010 Ind. A Técnicas'!AD47</f>
        <v>0</v>
      </c>
      <c r="T17" s="55">
        <f>+'24-02-010 Ind. A Técnicas'!AE47</f>
        <v>0</v>
      </c>
      <c r="U17" s="55">
        <f>+'24-02-010 Ind. A Técnicas'!AF47</f>
        <v>0</v>
      </c>
      <c r="V17" s="55">
        <f>+'24-02-010 Ind. A Técnicas'!AG47</f>
        <v>0</v>
      </c>
      <c r="W17" s="55">
        <f>+'24-02-010 Ind. A Técnicas'!AH47</f>
        <v>0</v>
      </c>
      <c r="X17" s="78">
        <f>+'24-02-010 Ind. A Técnicas'!AI47</f>
        <v>0</v>
      </c>
      <c r="Y17" s="78">
        <f>+'24-02-010 Ind. A Técnicas'!AJ44</f>
        <v>0</v>
      </c>
    </row>
    <row r="18" spans="1:25" ht="24.75" customHeight="1">
      <c r="A18" s="77" t="s">
        <v>66</v>
      </c>
      <c r="B18" s="55">
        <f>+'24-02-010 Ind. A Técnicas'!J51</f>
        <v>0</v>
      </c>
      <c r="C18" s="55">
        <f>+'24-02-010 Ind. A Técnicas'!K51</f>
        <v>0</v>
      </c>
      <c r="D18" s="55">
        <f>+'24-02-010 Ind. A Técnicas'!M51</f>
        <v>0</v>
      </c>
      <c r="E18" s="55">
        <f>+'24-02-010 Ind. A Técnicas'!N51</f>
        <v>0</v>
      </c>
      <c r="F18" s="55">
        <f>+'24-02-010 Ind. A Técnicas'!O51</f>
        <v>0</v>
      </c>
      <c r="G18" s="55">
        <f>+'24-02-010 Ind. A Técnicas'!R51</f>
        <v>0</v>
      </c>
      <c r="H18" s="55">
        <f>+'24-02-010 Ind. A Técnicas'!S51</f>
        <v>0</v>
      </c>
      <c r="I18" s="55">
        <f>+'24-02-010 Ind. A Técnicas'!T51</f>
        <v>0</v>
      </c>
      <c r="J18" s="55">
        <f>+'24-02-010 Ind. A Técnicas'!U51</f>
        <v>0</v>
      </c>
      <c r="K18" s="55">
        <f>+'24-02-010 Ind. A Técnicas'!V51</f>
        <v>0</v>
      </c>
      <c r="L18" s="55">
        <f>+'24-02-010 Ind. A Técnicas'!W51</f>
        <v>0</v>
      </c>
      <c r="M18" s="55">
        <f>+'24-02-010 Ind. A Técnicas'!X51</f>
        <v>0</v>
      </c>
      <c r="N18" s="55">
        <f>+'24-02-010 Ind. A Técnicas'!Y51</f>
        <v>0</v>
      </c>
      <c r="O18" s="55">
        <f>+'24-02-010 Ind. A Técnicas'!Z51</f>
        <v>0</v>
      </c>
      <c r="P18" s="55">
        <f>+'24-02-010 Ind. A Técnicas'!AA51</f>
        <v>0</v>
      </c>
      <c r="Q18" s="55">
        <f>+'24-02-010 Ind. A Técnicas'!AB51</f>
        <v>0</v>
      </c>
      <c r="R18" s="55">
        <f>+'24-02-010 Ind. A Técnicas'!AC51</f>
        <v>0</v>
      </c>
      <c r="S18" s="55">
        <f>+'24-02-010 Ind. A Técnicas'!AD51</f>
        <v>0</v>
      </c>
      <c r="T18" s="55">
        <f>+'24-02-010 Ind. A Técnicas'!AE51</f>
        <v>0</v>
      </c>
      <c r="U18" s="55">
        <f>+'24-02-010 Ind. A Técnicas'!AF51</f>
        <v>0</v>
      </c>
      <c r="V18" s="55">
        <f>+'24-02-010 Ind. A Técnicas'!AG51</f>
        <v>0</v>
      </c>
      <c r="W18" s="55">
        <f>+'24-02-010 Ind. A Técnicas'!AH51</f>
        <v>0</v>
      </c>
      <c r="X18" s="78">
        <f>+'24-02-010 Ind. A Técnicas'!AI51</f>
        <v>0</v>
      </c>
      <c r="Y18" s="78">
        <f>+'24-02-010 Ind. A Técnicas'!AJ51</f>
        <v>0</v>
      </c>
    </row>
    <row r="19" spans="1:25" ht="24.75" customHeight="1">
      <c r="A19" s="77" t="s">
        <v>68</v>
      </c>
      <c r="B19" s="55">
        <f>+'24-02-010 Ind. A Técnicas'!J55</f>
        <v>0</v>
      </c>
      <c r="C19" s="55">
        <f>+'24-02-010 Ind. A Técnicas'!K55</f>
        <v>0</v>
      </c>
      <c r="D19" s="55">
        <f>+'24-02-010 Ind. A Técnicas'!M55</f>
        <v>0</v>
      </c>
      <c r="E19" s="55">
        <f>+'24-02-010 Ind. A Técnicas'!N55</f>
        <v>0</v>
      </c>
      <c r="F19" s="55">
        <f>+'24-02-010 Ind. A Técnicas'!O55</f>
        <v>0</v>
      </c>
      <c r="G19" s="55">
        <f>+'24-02-010 Ind. A Técnicas'!R55</f>
        <v>0</v>
      </c>
      <c r="H19" s="55">
        <f>+'24-02-010 Ind. A Técnicas'!S55</f>
        <v>0</v>
      </c>
      <c r="I19" s="55">
        <f>+'24-02-010 Ind. A Técnicas'!T55</f>
        <v>0</v>
      </c>
      <c r="J19" s="55">
        <f>+'24-02-010 Ind. A Técnicas'!U55</f>
        <v>0</v>
      </c>
      <c r="K19" s="55">
        <f>+'24-02-010 Ind. A Técnicas'!V55</f>
        <v>0</v>
      </c>
      <c r="L19" s="55">
        <f>+'24-02-010 Ind. A Técnicas'!W55</f>
        <v>0</v>
      </c>
      <c r="M19" s="55">
        <f>+'24-02-010 Ind. A Técnicas'!X55</f>
        <v>0</v>
      </c>
      <c r="N19" s="55">
        <f>+'24-02-010 Ind. A Técnicas'!Y55</f>
        <v>0</v>
      </c>
      <c r="O19" s="55">
        <f>+'24-02-010 Ind. A Técnicas'!Z55</f>
        <v>0</v>
      </c>
      <c r="P19" s="55">
        <f>+'24-02-010 Ind. A Técnicas'!AA55</f>
        <v>0</v>
      </c>
      <c r="Q19" s="55">
        <f>+'24-02-010 Ind. A Técnicas'!AB55</f>
        <v>0</v>
      </c>
      <c r="R19" s="55">
        <f>+'24-02-010 Ind. A Técnicas'!AC55</f>
        <v>0</v>
      </c>
      <c r="S19" s="55">
        <f>+'24-02-010 Ind. A Técnicas'!AD55</f>
        <v>0</v>
      </c>
      <c r="T19" s="55">
        <f>+'24-02-010 Ind. A Técnicas'!AE55</f>
        <v>0</v>
      </c>
      <c r="U19" s="55">
        <f>+'24-02-010 Ind. A Técnicas'!AF55</f>
        <v>0</v>
      </c>
      <c r="V19" s="55">
        <f>+'24-02-010 Ind. A Técnicas'!AG55</f>
        <v>0</v>
      </c>
      <c r="W19" s="55">
        <f>+'24-02-010 Ind. A Técnicas'!AH55</f>
        <v>0</v>
      </c>
      <c r="X19" s="78">
        <f>+'24-02-010 Ind. A Técnicas'!AI55</f>
        <v>0</v>
      </c>
      <c r="Y19" s="78">
        <f>+'24-02-010 Ind. A Técnicas'!AJ55</f>
        <v>0</v>
      </c>
    </row>
    <row r="20" spans="1:25" ht="24.75" customHeight="1">
      <c r="A20" s="79" t="s">
        <v>70</v>
      </c>
      <c r="B20" s="55">
        <f>+'24-02-010 Ind. A Técnicas'!J59</f>
        <v>0</v>
      </c>
      <c r="C20" s="55">
        <f>+'24-02-010 Ind. A Técnicas'!K59</f>
        <v>0</v>
      </c>
      <c r="D20" s="55">
        <f>+'24-02-010 Ind. A Técnicas'!M59</f>
        <v>0</v>
      </c>
      <c r="E20" s="55">
        <f>+'24-02-010 Ind. A Técnicas'!N59</f>
        <v>0</v>
      </c>
      <c r="F20" s="55">
        <f>+'24-02-010 Ind. A Técnicas'!O59</f>
        <v>0</v>
      </c>
      <c r="G20" s="55">
        <f>+'24-02-010 Ind. A Técnicas'!R59</f>
        <v>0</v>
      </c>
      <c r="H20" s="55">
        <f>+'24-02-010 Ind. A Técnicas'!S59</f>
        <v>0</v>
      </c>
      <c r="I20" s="55">
        <f>+'24-02-010 Ind. A Técnicas'!T59</f>
        <v>0</v>
      </c>
      <c r="J20" s="55">
        <f>+'24-02-010 Ind. A Técnicas'!U59</f>
        <v>0</v>
      </c>
      <c r="K20" s="55">
        <f>+'24-02-010 Ind. A Técnicas'!V59</f>
        <v>0</v>
      </c>
      <c r="L20" s="55">
        <f>+'24-02-010 Ind. A Técnicas'!W59</f>
        <v>0</v>
      </c>
      <c r="M20" s="55">
        <f>+'24-02-010 Ind. A Técnicas'!X59</f>
        <v>0</v>
      </c>
      <c r="N20" s="55">
        <f>+'24-02-010 Ind. A Técnicas'!Y59</f>
        <v>0</v>
      </c>
      <c r="O20" s="55">
        <f>+'24-02-010 Ind. A Técnicas'!Z59</f>
        <v>0</v>
      </c>
      <c r="P20" s="55">
        <f>+'24-02-010 Ind. A Técnicas'!AA59</f>
        <v>0</v>
      </c>
      <c r="Q20" s="55">
        <f>+'24-02-010 Ind. A Técnicas'!AB59</f>
        <v>0</v>
      </c>
      <c r="R20" s="55">
        <f>+'24-02-010 Ind. A Técnicas'!AC59</f>
        <v>0</v>
      </c>
      <c r="S20" s="55">
        <f>+'24-02-010 Ind. A Técnicas'!AD59</f>
        <v>0</v>
      </c>
      <c r="T20" s="55">
        <f>+'24-02-010 Ind. A Técnicas'!AE59</f>
        <v>0</v>
      </c>
      <c r="U20" s="55">
        <f>+'24-02-010 Ind. A Técnicas'!AF59</f>
        <v>0</v>
      </c>
      <c r="V20" s="55">
        <f>+'24-02-010 Ind. A Técnicas'!AG59</f>
        <v>0</v>
      </c>
      <c r="W20" s="55">
        <f>+'24-02-010 Ind. A Técnicas'!AH59</f>
        <v>0</v>
      </c>
      <c r="X20" s="78">
        <f>+'24-02-010 Ind. A Técnicas'!AI59</f>
        <v>0</v>
      </c>
      <c r="Y20" s="78">
        <f>+'24-02-010 Ind. A Técnicas'!AJ59</f>
        <v>0</v>
      </c>
    </row>
    <row r="21" spans="1:25" ht="24.75" customHeight="1">
      <c r="A21" s="79" t="s">
        <v>72</v>
      </c>
      <c r="B21" s="55">
        <f>+'24-02-010 Ind. A Técnicas'!J63</f>
        <v>0</v>
      </c>
      <c r="C21" s="55">
        <f>+'24-02-010 Ind. A Técnicas'!K63</f>
        <v>0</v>
      </c>
      <c r="D21" s="55">
        <f>+'24-02-010 Ind. A Técnicas'!M63</f>
        <v>0</v>
      </c>
      <c r="E21" s="55">
        <f>+'24-02-010 Ind. A Técnicas'!N63</f>
        <v>0</v>
      </c>
      <c r="F21" s="55">
        <f>+'24-02-010 Ind. A Técnicas'!O63</f>
        <v>0</v>
      </c>
      <c r="G21" s="55">
        <f>+'24-02-010 Ind. A Técnicas'!R63</f>
        <v>0</v>
      </c>
      <c r="H21" s="55">
        <f>+'24-02-010 Ind. A Técnicas'!S63</f>
        <v>0</v>
      </c>
      <c r="I21" s="55">
        <f>+'24-02-010 Ind. A Técnicas'!T63</f>
        <v>0</v>
      </c>
      <c r="J21" s="55">
        <f>+'24-02-010 Ind. A Técnicas'!U63</f>
        <v>0</v>
      </c>
      <c r="K21" s="55">
        <f>+'24-02-010 Ind. A Técnicas'!V63</f>
        <v>0</v>
      </c>
      <c r="L21" s="55">
        <f>+'24-02-010 Ind. A Técnicas'!W63</f>
        <v>0</v>
      </c>
      <c r="M21" s="55">
        <f>+'24-02-010 Ind. A Técnicas'!X63</f>
        <v>0</v>
      </c>
      <c r="N21" s="55">
        <f>+'24-02-010 Ind. A Técnicas'!Y63</f>
        <v>0</v>
      </c>
      <c r="O21" s="55">
        <f>+'24-02-010 Ind. A Técnicas'!Z63</f>
        <v>0</v>
      </c>
      <c r="P21" s="55">
        <f>+'24-02-010 Ind. A Técnicas'!AA63</f>
        <v>0</v>
      </c>
      <c r="Q21" s="55">
        <f>+'24-02-010 Ind. A Técnicas'!AB63</f>
        <v>0</v>
      </c>
      <c r="R21" s="55">
        <f>+'24-02-010 Ind. A Técnicas'!AC63</f>
        <v>0</v>
      </c>
      <c r="S21" s="55">
        <f>+'24-02-010 Ind. A Técnicas'!AD63</f>
        <v>0</v>
      </c>
      <c r="T21" s="55">
        <f>+'24-02-010 Ind. A Técnicas'!AE63</f>
        <v>0</v>
      </c>
      <c r="U21" s="55">
        <f>+'24-02-010 Ind. A Técnicas'!AF63</f>
        <v>0</v>
      </c>
      <c r="V21" s="55">
        <f>+'24-02-010 Ind. A Técnicas'!AG63</f>
        <v>0</v>
      </c>
      <c r="W21" s="55">
        <f>+'24-02-010 Ind. A Técnicas'!AH63</f>
        <v>0</v>
      </c>
      <c r="X21" s="78">
        <f>+'24-02-010 Ind. A Técnicas'!AI63</f>
        <v>0</v>
      </c>
      <c r="Y21" s="78">
        <f>+'24-02-010 Ind. A Técnicas'!AJ63</f>
        <v>0</v>
      </c>
    </row>
    <row r="22" spans="1:25" ht="24.75" customHeight="1">
      <c r="A22" s="79" t="s">
        <v>74</v>
      </c>
      <c r="B22" s="55">
        <f>+'24-02-010 Ind. A Técnicas'!J67</f>
        <v>0</v>
      </c>
      <c r="C22" s="55">
        <f>+'24-02-010 Ind. A Técnicas'!K67</f>
        <v>0</v>
      </c>
      <c r="D22" s="55">
        <f>+'24-02-010 Ind. A Técnicas'!M67</f>
        <v>0</v>
      </c>
      <c r="E22" s="55">
        <f>+'24-02-010 Ind. A Técnicas'!N67</f>
        <v>0</v>
      </c>
      <c r="F22" s="55">
        <f>+'24-02-010 Ind. A Técnicas'!O67</f>
        <v>0</v>
      </c>
      <c r="G22" s="55">
        <f>+'24-02-010 Ind. A Técnicas'!R67</f>
        <v>0</v>
      </c>
      <c r="H22" s="55">
        <f>+'24-02-010 Ind. A Técnicas'!S67</f>
        <v>0</v>
      </c>
      <c r="I22" s="55">
        <f>+'24-02-010 Ind. A Técnicas'!T67</f>
        <v>0</v>
      </c>
      <c r="J22" s="55">
        <f>+'24-02-010 Ind. A Técnicas'!U67</f>
        <v>0</v>
      </c>
      <c r="K22" s="55">
        <f>+'24-02-010 Ind. A Técnicas'!V67</f>
        <v>0</v>
      </c>
      <c r="L22" s="55">
        <f>+'24-02-010 Ind. A Técnicas'!W67</f>
        <v>0</v>
      </c>
      <c r="M22" s="55">
        <f>+'24-02-010 Ind. A Técnicas'!X67</f>
        <v>0</v>
      </c>
      <c r="N22" s="55">
        <f>+'24-02-010 Ind. A Técnicas'!Y67</f>
        <v>0</v>
      </c>
      <c r="O22" s="55">
        <f>+'24-02-010 Ind. A Técnicas'!Z67</f>
        <v>0</v>
      </c>
      <c r="P22" s="55">
        <f>+'24-02-010 Ind. A Técnicas'!AA67</f>
        <v>0</v>
      </c>
      <c r="Q22" s="55">
        <f>+'24-02-010 Ind. A Técnicas'!AB67</f>
        <v>0</v>
      </c>
      <c r="R22" s="55">
        <f>+'24-02-010 Ind. A Técnicas'!AC67</f>
        <v>0</v>
      </c>
      <c r="S22" s="55">
        <f>+'24-02-010 Ind. A Técnicas'!AD67</f>
        <v>0</v>
      </c>
      <c r="T22" s="55">
        <f>+'24-02-010 Ind. A Técnicas'!AE67</f>
        <v>0</v>
      </c>
      <c r="U22" s="55">
        <f>+'24-02-010 Ind. A Técnicas'!AF67</f>
        <v>0</v>
      </c>
      <c r="V22" s="55">
        <f>+'24-02-010 Ind. A Técnicas'!AG67</f>
        <v>0</v>
      </c>
      <c r="W22" s="55">
        <f>+'24-02-010 Ind. A Técnicas'!AH67</f>
        <v>0</v>
      </c>
      <c r="X22" s="78">
        <f>+'24-02-010 Ind. A Técnicas'!AI67</f>
        <v>0</v>
      </c>
      <c r="Y22" s="78">
        <f>+'24-02-010 Ind. A Técnicas'!AJ67</f>
        <v>0</v>
      </c>
    </row>
    <row r="23" spans="1:25" ht="24.75" customHeight="1">
      <c r="A23" s="80" t="s">
        <v>76</v>
      </c>
      <c r="B23" s="55">
        <f>+'24-02-010 Ind. A Técnicas'!J70</f>
        <v>1961215000</v>
      </c>
      <c r="C23" s="55">
        <f>+'24-02-010 Ind. A Técnicas'!K70</f>
        <v>1372851000</v>
      </c>
      <c r="D23" s="55">
        <f>+'24-02-010 Ind. A Técnicas'!M70</f>
        <v>0</v>
      </c>
      <c r="E23" s="55">
        <f>+'24-02-010 Ind. A Técnicas'!N70</f>
        <v>0</v>
      </c>
      <c r="F23" s="55">
        <f>+'24-02-010 Ind. A Técnicas'!O70</f>
        <v>0</v>
      </c>
      <c r="G23" s="55">
        <f>+'24-02-010 Ind. A Técnicas'!R70</f>
        <v>0</v>
      </c>
      <c r="H23" s="55">
        <f>+'24-02-010 Ind. A Técnicas'!S70</f>
        <v>0</v>
      </c>
      <c r="I23" s="55">
        <f>+'24-02-010 Ind. A Técnicas'!T70</f>
        <v>0</v>
      </c>
      <c r="J23" s="55">
        <f>+'24-02-010 Ind. A Técnicas'!U70</f>
        <v>0</v>
      </c>
      <c r="K23" s="55">
        <f>+'24-02-010 Ind. A Técnicas'!V70</f>
        <v>0</v>
      </c>
      <c r="L23" s="55">
        <f>+'24-02-010 Ind. A Técnicas'!W70</f>
        <v>0</v>
      </c>
      <c r="M23" s="55">
        <f>+'24-02-010 Ind. A Técnicas'!X70</f>
        <v>0</v>
      </c>
      <c r="N23" s="55">
        <f>+'24-02-010 Ind. A Técnicas'!Y70</f>
        <v>0</v>
      </c>
      <c r="O23" s="55">
        <f>+'24-02-010 Ind. A Técnicas'!Z70</f>
        <v>0</v>
      </c>
      <c r="P23" s="55">
        <f>+'24-02-010 Ind. A Técnicas'!AA70</f>
        <v>0</v>
      </c>
      <c r="Q23" s="55">
        <f>+'24-02-010 Ind. A Técnicas'!AB70</f>
        <v>0</v>
      </c>
      <c r="R23" s="55">
        <f>+'24-02-010 Ind. A Técnicas'!AC70</f>
        <v>0</v>
      </c>
      <c r="S23" s="55">
        <f>+'24-02-010 Ind. A Técnicas'!AD70</f>
        <v>0</v>
      </c>
      <c r="T23" s="55">
        <f>+'24-02-010 Ind. A Técnicas'!AE70</f>
        <v>0</v>
      </c>
      <c r="U23" s="55">
        <f>+'24-02-010 Ind. A Técnicas'!AF70</f>
        <v>0</v>
      </c>
      <c r="V23" s="55">
        <f>+'24-02-010 Ind. A Técnicas'!AG70</f>
        <v>0</v>
      </c>
      <c r="W23" s="55">
        <f>+'24-02-010 Ind. A Técnicas'!AH70</f>
        <v>0</v>
      </c>
      <c r="X23" s="78">
        <f>+'24-02-010 Ind. A Técnicas'!AI70</f>
        <v>0</v>
      </c>
      <c r="Y23" s="78">
        <f>+'24-02-010 Ind. A Técnicas'!AJ70</f>
        <v>0</v>
      </c>
    </row>
    <row r="24" spans="1:25" ht="25.5">
      <c r="A24" s="200" t="str">
        <f>"TOTAL ASIG."&amp;" "&amp;$A$5</f>
        <v>TOTAL ASIG. 24-02-010 "Programa de Ayudas Técnicas - SENADIS"</v>
      </c>
      <c r="B24" s="66">
        <f>SUM(B8:B23)</f>
        <v>1961215000</v>
      </c>
      <c r="C24" s="66">
        <f t="shared" ref="C24:V24" si="0">SUM(C8:C23)</f>
        <v>1372851000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+'24-02-010 Ind. A Técnicas'!AI71</f>
        <v>0</v>
      </c>
      <c r="Y24" s="81">
        <f>'24-02-010 Ind. A Técnicas'!AJ71</f>
        <v>0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0"/>
  <sheetViews>
    <sheetView zoomScaleNormal="100" workbookViewId="0" xr3:uid="{F9CF3CF3-643B-5BE6-8B46-32C596A47465}">
      <selection activeCell="K69" sqref="K69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89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4527072000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/>
      <c r="D69" s="44"/>
      <c r="E69" s="60" t="s">
        <v>90</v>
      </c>
      <c r="F69" s="61" t="s">
        <v>91</v>
      </c>
      <c r="G69" s="93" t="s">
        <v>92</v>
      </c>
      <c r="H69" s="46"/>
      <c r="I69" s="48"/>
      <c r="J69" s="210"/>
      <c r="K69" s="63">
        <v>4527072000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0</v>
      </c>
      <c r="AI69" s="21">
        <f>IF(ISERROR(AH69/#REF!),0,AH69/#REF!)</f>
        <v>0</v>
      </c>
      <c r="AJ69" s="22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35" t="s">
        <v>79</v>
      </c>
      <c r="B70" s="236"/>
      <c r="C70" s="236"/>
      <c r="D70" s="236"/>
      <c r="E70" s="237"/>
      <c r="F70" s="235"/>
      <c r="G70" s="236"/>
      <c r="H70" s="236"/>
      <c r="I70" s="236"/>
      <c r="J70" s="66">
        <f>J68</f>
        <v>4527072000</v>
      </c>
      <c r="K70" s="66">
        <f>SUM(K69:K69)</f>
        <v>4527072000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01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0</v>
      </c>
      <c r="AI70" s="69">
        <f>IF(ISERROR(AH70/J70),0,AH70/J70)</f>
        <v>0</v>
      </c>
      <c r="AJ70" s="69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>
      <c r="A71" s="232" t="str">
        <f>"TOTAL ASIG."&amp;" "&amp;$A$5</f>
        <v>TOTAL ASIG. 24-02-012 "Programa de Alimentación - JUNAEB"</v>
      </c>
      <c r="B71" s="233"/>
      <c r="C71" s="233"/>
      <c r="D71" s="233"/>
      <c r="E71" s="233"/>
      <c r="F71" s="233"/>
      <c r="G71" s="233"/>
      <c r="H71" s="233"/>
      <c r="I71" s="234"/>
      <c r="J71" s="27">
        <f>SUM(J11,J15,J19,J23,J27,J31,J35,J39,J43,J47,J51,J55,J59,J63,J67,J70)</f>
        <v>4527072000</v>
      </c>
      <c r="K71" s="27">
        <f>+K11+K15+K19+K23+K27+K31+K35+K39+K43+K47+K51+K55+K67+K59+K63+K70</f>
        <v>4527072000</v>
      </c>
      <c r="L71" s="199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0</v>
      </c>
      <c r="AI71" s="30">
        <f>IF(ISERROR(AH71/J71),0,AH71/J71)</f>
        <v>0</v>
      </c>
      <c r="AJ71" s="30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topLeftCell="A13" zoomScaleNormal="100" workbookViewId="0" xr3:uid="{78B4E459-6924-5F8B-B7BA-2DD04133E49E}">
      <selection activeCell="A3" sqref="A3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'24-02-012 Ind. JUNAEB Alimentac'!A5:U5</f>
        <v>24-02-012 "Programa de Alimentación - JUNAEB"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+'24-02-012 Ind. JUNAEB Alimentac'!J11</f>
        <v>0</v>
      </c>
      <c r="C8" s="55">
        <f>+'24-02-012 Ind. JUNAEB Alimentac'!K11</f>
        <v>0</v>
      </c>
      <c r="D8" s="55">
        <f>+'24-02-012 Ind. JUNAEB Alimentac'!M11</f>
        <v>0</v>
      </c>
      <c r="E8" s="55">
        <f>+'24-02-012 Ind. JUNAEB Alimentac'!N11</f>
        <v>0</v>
      </c>
      <c r="F8" s="55">
        <f>+'24-02-012 Ind. JUNAEB Alimentac'!O11</f>
        <v>0</v>
      </c>
      <c r="G8" s="55">
        <f>+'24-02-012 Ind. JUNAEB Alimentac'!R11</f>
        <v>0</v>
      </c>
      <c r="H8" s="55">
        <f>+'24-02-012 Ind. JUNAEB Alimentac'!S11</f>
        <v>0</v>
      </c>
      <c r="I8" s="55">
        <f>+'24-02-012 Ind. JUNAEB Alimentac'!T11</f>
        <v>0</v>
      </c>
      <c r="J8" s="55">
        <f>+'24-02-012 Ind. JUNAEB Alimentac'!U11</f>
        <v>0</v>
      </c>
      <c r="K8" s="55">
        <f>+'24-02-012 Ind. JUNAEB Alimentac'!V11</f>
        <v>0</v>
      </c>
      <c r="L8" s="55">
        <f>+'24-02-012 Ind. JUNAEB Alimentac'!W11</f>
        <v>0</v>
      </c>
      <c r="M8" s="55">
        <f>+'24-02-012 Ind. JUNAEB Alimentac'!X11</f>
        <v>0</v>
      </c>
      <c r="N8" s="55">
        <f>+'24-02-012 Ind. JUNAEB Alimentac'!Y11</f>
        <v>0</v>
      </c>
      <c r="O8" s="55">
        <f>+'24-02-012 Ind. JUNAEB Alimentac'!Z11</f>
        <v>0</v>
      </c>
      <c r="P8" s="55">
        <f>+'24-02-012 Ind. JUNAEB Alimentac'!AA11</f>
        <v>0</v>
      </c>
      <c r="Q8" s="55">
        <f>+'24-02-012 Ind. JUNAEB Alimentac'!AB11</f>
        <v>0</v>
      </c>
      <c r="R8" s="55">
        <f>+'24-02-012 Ind. JUNAEB Alimentac'!AC11</f>
        <v>0</v>
      </c>
      <c r="S8" s="55">
        <f>+'24-02-012 Ind. JUNAEB Alimentac'!AD11</f>
        <v>0</v>
      </c>
      <c r="T8" s="55">
        <f>+'24-02-012 Ind. JUNAEB Alimentac'!AE11</f>
        <v>0</v>
      </c>
      <c r="U8" s="55">
        <f>+'24-02-012 Ind. JUNAEB Alimentac'!AF11</f>
        <v>0</v>
      </c>
      <c r="V8" s="55">
        <f>+'24-02-012 Ind. JUNAEB Alimentac'!AG11</f>
        <v>0</v>
      </c>
      <c r="W8" s="55">
        <f>+'24-02-012 Ind. JUNAEB Alimentac'!AH11</f>
        <v>0</v>
      </c>
      <c r="X8" s="78">
        <f>+'24-02-012 Ind. JUNAEB Alimentac'!AI11</f>
        <v>0</v>
      </c>
      <c r="Y8" s="78">
        <f>+'24-02-012 Ind. JUNAEB Alimentac'!AJ11</f>
        <v>0</v>
      </c>
    </row>
    <row r="9" spans="1:25" ht="24.75" customHeight="1">
      <c r="A9" s="77" t="s">
        <v>48</v>
      </c>
      <c r="B9" s="55">
        <f>+'24-02-012 Ind. JUNAEB Alimentac'!J15</f>
        <v>0</v>
      </c>
      <c r="C9" s="55">
        <f>+'24-02-012 Ind. JUNAEB Alimentac'!K15</f>
        <v>0</v>
      </c>
      <c r="D9" s="55">
        <f>+'24-02-012 Ind. JUNAEB Alimentac'!M15</f>
        <v>0</v>
      </c>
      <c r="E9" s="55">
        <f>+'24-02-012 Ind. JUNAEB Alimentac'!N15</f>
        <v>0</v>
      </c>
      <c r="F9" s="55">
        <f>+'24-02-012 Ind. JUNAEB Alimentac'!O15</f>
        <v>0</v>
      </c>
      <c r="G9" s="55">
        <f>+'24-02-012 Ind. JUNAEB Alimentac'!R15</f>
        <v>0</v>
      </c>
      <c r="H9" s="55">
        <f>+'24-02-012 Ind. JUNAEB Alimentac'!S15</f>
        <v>0</v>
      </c>
      <c r="I9" s="55">
        <f>+'24-02-012 Ind. JUNAEB Alimentac'!T15</f>
        <v>0</v>
      </c>
      <c r="J9" s="55">
        <f>+'24-02-012 Ind. JUNAEB Alimentac'!U15</f>
        <v>0</v>
      </c>
      <c r="K9" s="55">
        <f>+'24-02-012 Ind. JUNAEB Alimentac'!V15</f>
        <v>0</v>
      </c>
      <c r="L9" s="55">
        <f>+'24-02-012 Ind. JUNAEB Alimentac'!W15</f>
        <v>0</v>
      </c>
      <c r="M9" s="55">
        <f>+'24-02-012 Ind. JUNAEB Alimentac'!X15</f>
        <v>0</v>
      </c>
      <c r="N9" s="55">
        <f>+'24-02-012 Ind. JUNAEB Alimentac'!Y15</f>
        <v>0</v>
      </c>
      <c r="O9" s="55">
        <f>+'24-02-012 Ind. JUNAEB Alimentac'!Z15</f>
        <v>0</v>
      </c>
      <c r="P9" s="55">
        <f>+'24-02-012 Ind. JUNAEB Alimentac'!AA15</f>
        <v>0</v>
      </c>
      <c r="Q9" s="55">
        <f>+'24-02-012 Ind. JUNAEB Alimentac'!AB15</f>
        <v>0</v>
      </c>
      <c r="R9" s="55">
        <f>+'24-02-012 Ind. JUNAEB Alimentac'!AC15</f>
        <v>0</v>
      </c>
      <c r="S9" s="55">
        <f>+'24-02-012 Ind. JUNAEB Alimentac'!AD15</f>
        <v>0</v>
      </c>
      <c r="T9" s="55">
        <f>+'24-02-012 Ind. JUNAEB Alimentac'!AE15</f>
        <v>0</v>
      </c>
      <c r="U9" s="55">
        <f>+'24-02-012 Ind. JUNAEB Alimentac'!AF15</f>
        <v>0</v>
      </c>
      <c r="V9" s="55">
        <f>+'24-02-012 Ind. JUNAEB Alimentac'!AG15</f>
        <v>0</v>
      </c>
      <c r="W9" s="55">
        <f>+'24-02-012 Ind. JUNAEB Alimentac'!AH15</f>
        <v>0</v>
      </c>
      <c r="X9" s="78">
        <f>+'24-02-012 Ind. JUNAEB Alimentac'!AI15</f>
        <v>0</v>
      </c>
      <c r="Y9" s="78">
        <f>+'24-02-012 Ind. JUNAEB Alimentac'!AJ15</f>
        <v>0</v>
      </c>
    </row>
    <row r="10" spans="1:25" ht="24.75" customHeight="1">
      <c r="A10" s="77" t="s">
        <v>50</v>
      </c>
      <c r="B10" s="55">
        <f>+'24-02-012 Ind. JUNAEB Alimentac'!J19</f>
        <v>0</v>
      </c>
      <c r="C10" s="55">
        <f>+'24-02-012 Ind. JUNAEB Alimentac'!K19</f>
        <v>0</v>
      </c>
      <c r="D10" s="55">
        <f>+'24-02-012 Ind. JUNAEB Alimentac'!M19</f>
        <v>0</v>
      </c>
      <c r="E10" s="55">
        <f>+'24-02-012 Ind. JUNAEB Alimentac'!N19</f>
        <v>0</v>
      </c>
      <c r="F10" s="55">
        <f>+'24-02-012 Ind. JUNAEB Alimentac'!O19</f>
        <v>0</v>
      </c>
      <c r="G10" s="55">
        <f>+'24-02-012 Ind. JUNAEB Alimentac'!R19</f>
        <v>0</v>
      </c>
      <c r="H10" s="55">
        <f>+'24-02-012 Ind. JUNAEB Alimentac'!S19</f>
        <v>0</v>
      </c>
      <c r="I10" s="55">
        <f>+'24-02-012 Ind. JUNAEB Alimentac'!T19</f>
        <v>0</v>
      </c>
      <c r="J10" s="55">
        <f>+'24-02-012 Ind. JUNAEB Alimentac'!U19</f>
        <v>0</v>
      </c>
      <c r="K10" s="55">
        <f>+'24-02-012 Ind. JUNAEB Alimentac'!V19</f>
        <v>0</v>
      </c>
      <c r="L10" s="55">
        <f>+'24-02-012 Ind. JUNAEB Alimentac'!W19</f>
        <v>0</v>
      </c>
      <c r="M10" s="55">
        <f>+'24-02-012 Ind. JUNAEB Alimentac'!X19</f>
        <v>0</v>
      </c>
      <c r="N10" s="55">
        <f>+'24-02-012 Ind. JUNAEB Alimentac'!Y19</f>
        <v>0</v>
      </c>
      <c r="O10" s="55">
        <f>+'24-02-012 Ind. JUNAEB Alimentac'!Z19</f>
        <v>0</v>
      </c>
      <c r="P10" s="55">
        <f>+'24-02-012 Ind. JUNAEB Alimentac'!AA19</f>
        <v>0</v>
      </c>
      <c r="Q10" s="55">
        <f>+'24-02-012 Ind. JUNAEB Alimentac'!AB19</f>
        <v>0</v>
      </c>
      <c r="R10" s="55">
        <f>+'24-02-012 Ind. JUNAEB Alimentac'!AC19</f>
        <v>0</v>
      </c>
      <c r="S10" s="55">
        <f>+'24-02-012 Ind. JUNAEB Alimentac'!AD19</f>
        <v>0</v>
      </c>
      <c r="T10" s="55">
        <f>+'24-02-012 Ind. JUNAEB Alimentac'!AE19</f>
        <v>0</v>
      </c>
      <c r="U10" s="55">
        <f>+'24-02-012 Ind. JUNAEB Alimentac'!AF19</f>
        <v>0</v>
      </c>
      <c r="V10" s="55">
        <f>+'24-02-012 Ind. JUNAEB Alimentac'!AG19</f>
        <v>0</v>
      </c>
      <c r="W10" s="55">
        <f>+'24-02-012 Ind. JUNAEB Alimentac'!AH19</f>
        <v>0</v>
      </c>
      <c r="X10" s="78">
        <f>+'24-02-012 Ind. JUNAEB Alimentac'!AI19</f>
        <v>0</v>
      </c>
      <c r="Y10" s="78">
        <f>+'24-02-012 Ind. JUNAEB Alimentac'!AJ19</f>
        <v>0</v>
      </c>
    </row>
    <row r="11" spans="1:25" ht="24.75" customHeight="1">
      <c r="A11" s="77" t="s">
        <v>52</v>
      </c>
      <c r="B11" s="55">
        <f>+'24-02-012 Ind. JUNAEB Alimentac'!J23</f>
        <v>0</v>
      </c>
      <c r="C11" s="55">
        <f>+'24-02-012 Ind. JUNAEB Alimentac'!K23</f>
        <v>0</v>
      </c>
      <c r="D11" s="55">
        <f>+'24-02-012 Ind. JUNAEB Alimentac'!M23</f>
        <v>0</v>
      </c>
      <c r="E11" s="55">
        <f>+'24-02-012 Ind. JUNAEB Alimentac'!N23</f>
        <v>0</v>
      </c>
      <c r="F11" s="55">
        <f>+'24-02-012 Ind. JUNAEB Alimentac'!O23</f>
        <v>0</v>
      </c>
      <c r="G11" s="55">
        <f>+'24-02-012 Ind. JUNAEB Alimentac'!R23</f>
        <v>0</v>
      </c>
      <c r="H11" s="55">
        <f>+'24-02-012 Ind. JUNAEB Alimentac'!S23</f>
        <v>0</v>
      </c>
      <c r="I11" s="55">
        <f>+'24-02-012 Ind. JUNAEB Alimentac'!T23</f>
        <v>0</v>
      </c>
      <c r="J11" s="55">
        <f>+'24-02-012 Ind. JUNAEB Alimentac'!U23</f>
        <v>0</v>
      </c>
      <c r="K11" s="55">
        <f>+'24-02-012 Ind. JUNAEB Alimentac'!V23</f>
        <v>0</v>
      </c>
      <c r="L11" s="55">
        <f>+'24-02-012 Ind. JUNAEB Alimentac'!W23</f>
        <v>0</v>
      </c>
      <c r="M11" s="55">
        <f>+'24-02-012 Ind. JUNAEB Alimentac'!X23</f>
        <v>0</v>
      </c>
      <c r="N11" s="55">
        <f>+'24-02-012 Ind. JUNAEB Alimentac'!Y23</f>
        <v>0</v>
      </c>
      <c r="O11" s="55">
        <f>+'24-02-012 Ind. JUNAEB Alimentac'!Z23</f>
        <v>0</v>
      </c>
      <c r="P11" s="55">
        <f>+'24-02-012 Ind. JUNAEB Alimentac'!AA23</f>
        <v>0</v>
      </c>
      <c r="Q11" s="55">
        <f>+'24-02-012 Ind. JUNAEB Alimentac'!AB23</f>
        <v>0</v>
      </c>
      <c r="R11" s="55">
        <f>+'24-02-012 Ind. JUNAEB Alimentac'!AC23</f>
        <v>0</v>
      </c>
      <c r="S11" s="55">
        <f>+'24-02-012 Ind. JUNAEB Alimentac'!AD23</f>
        <v>0</v>
      </c>
      <c r="T11" s="55">
        <f>+'24-02-012 Ind. JUNAEB Alimentac'!AE23</f>
        <v>0</v>
      </c>
      <c r="U11" s="55">
        <f>+'24-02-012 Ind. JUNAEB Alimentac'!AF23</f>
        <v>0</v>
      </c>
      <c r="V11" s="55">
        <f>+'24-02-012 Ind. JUNAEB Alimentac'!AG23</f>
        <v>0</v>
      </c>
      <c r="W11" s="55">
        <f>+'24-02-012 Ind. JUNAEB Alimentac'!AH23</f>
        <v>0</v>
      </c>
      <c r="X11" s="78">
        <f>+'24-02-012 Ind. JUNAEB Alimentac'!AI23</f>
        <v>0</v>
      </c>
      <c r="Y11" s="78">
        <f>+'24-02-012 Ind. JUNAEB Alimentac'!AJ23</f>
        <v>0</v>
      </c>
    </row>
    <row r="12" spans="1:25" ht="24.75" customHeight="1">
      <c r="A12" s="77" t="s">
        <v>54</v>
      </c>
      <c r="B12" s="55">
        <f>+'24-02-012 Ind. JUNAEB Alimentac'!J27</f>
        <v>0</v>
      </c>
      <c r="C12" s="55">
        <f>+'24-02-012 Ind. JUNAEB Alimentac'!K27</f>
        <v>0</v>
      </c>
      <c r="D12" s="55">
        <f>+'24-02-012 Ind. JUNAEB Alimentac'!M27</f>
        <v>0</v>
      </c>
      <c r="E12" s="55">
        <f>+'24-02-012 Ind. JUNAEB Alimentac'!N27</f>
        <v>0</v>
      </c>
      <c r="F12" s="55">
        <f>+'24-02-012 Ind. JUNAEB Alimentac'!O27</f>
        <v>0</v>
      </c>
      <c r="G12" s="55">
        <f>+'24-02-012 Ind. JUNAEB Alimentac'!R27</f>
        <v>0</v>
      </c>
      <c r="H12" s="55">
        <f>+'24-02-012 Ind. JUNAEB Alimentac'!S27</f>
        <v>0</v>
      </c>
      <c r="I12" s="55">
        <f>+'24-02-012 Ind. JUNAEB Alimentac'!T27</f>
        <v>0</v>
      </c>
      <c r="J12" s="55">
        <f>+'24-02-012 Ind. JUNAEB Alimentac'!U27</f>
        <v>0</v>
      </c>
      <c r="K12" s="55">
        <f>+'24-02-012 Ind. JUNAEB Alimentac'!V27</f>
        <v>0</v>
      </c>
      <c r="L12" s="55">
        <f>+'24-02-012 Ind. JUNAEB Alimentac'!W27</f>
        <v>0</v>
      </c>
      <c r="M12" s="55">
        <f>+'24-02-012 Ind. JUNAEB Alimentac'!X27</f>
        <v>0</v>
      </c>
      <c r="N12" s="55">
        <f>+'24-02-012 Ind. JUNAEB Alimentac'!Y27</f>
        <v>0</v>
      </c>
      <c r="O12" s="55">
        <f>+'24-02-012 Ind. JUNAEB Alimentac'!Z27</f>
        <v>0</v>
      </c>
      <c r="P12" s="55">
        <f>+'24-02-012 Ind. JUNAEB Alimentac'!AA27</f>
        <v>0</v>
      </c>
      <c r="Q12" s="55">
        <f>+'24-02-012 Ind. JUNAEB Alimentac'!AB27</f>
        <v>0</v>
      </c>
      <c r="R12" s="55">
        <f>+'24-02-012 Ind. JUNAEB Alimentac'!AC27</f>
        <v>0</v>
      </c>
      <c r="S12" s="55">
        <f>+'24-02-012 Ind. JUNAEB Alimentac'!AD27</f>
        <v>0</v>
      </c>
      <c r="T12" s="55">
        <f>+'24-02-012 Ind. JUNAEB Alimentac'!AE27</f>
        <v>0</v>
      </c>
      <c r="U12" s="55">
        <f>+'24-02-012 Ind. JUNAEB Alimentac'!AF27</f>
        <v>0</v>
      </c>
      <c r="V12" s="55">
        <f>+'24-02-012 Ind. JUNAEB Alimentac'!AG27</f>
        <v>0</v>
      </c>
      <c r="W12" s="55">
        <f>+'24-02-012 Ind. JUNAEB Alimentac'!AH27</f>
        <v>0</v>
      </c>
      <c r="X12" s="78">
        <f>+'24-02-012 Ind. JUNAEB Alimentac'!AI27</f>
        <v>0</v>
      </c>
      <c r="Y12" s="78">
        <f>+'24-02-012 Ind. JUNAEB Alimentac'!AJ27</f>
        <v>0</v>
      </c>
    </row>
    <row r="13" spans="1:25" ht="24.75" customHeight="1">
      <c r="A13" s="77" t="s">
        <v>56</v>
      </c>
      <c r="B13" s="55">
        <f>+'24-02-012 Ind. JUNAEB Alimentac'!J31</f>
        <v>0</v>
      </c>
      <c r="C13" s="55">
        <f>+'24-02-012 Ind. JUNAEB Alimentac'!K31</f>
        <v>0</v>
      </c>
      <c r="D13" s="55">
        <f>+'24-02-012 Ind. JUNAEB Alimentac'!M31</f>
        <v>0</v>
      </c>
      <c r="E13" s="55">
        <f>+'24-02-012 Ind. JUNAEB Alimentac'!N31</f>
        <v>0</v>
      </c>
      <c r="F13" s="55">
        <f>+'24-02-012 Ind. JUNAEB Alimentac'!O31</f>
        <v>0</v>
      </c>
      <c r="G13" s="55">
        <f>+'24-02-012 Ind. JUNAEB Alimentac'!R31</f>
        <v>0</v>
      </c>
      <c r="H13" s="55">
        <f>+'24-02-012 Ind. JUNAEB Alimentac'!S31</f>
        <v>0</v>
      </c>
      <c r="I13" s="55">
        <f>+'24-02-012 Ind. JUNAEB Alimentac'!T31</f>
        <v>0</v>
      </c>
      <c r="J13" s="55">
        <f>+'24-02-012 Ind. JUNAEB Alimentac'!U31</f>
        <v>0</v>
      </c>
      <c r="K13" s="55">
        <f>+'24-02-012 Ind. JUNAEB Alimentac'!V31</f>
        <v>0</v>
      </c>
      <c r="L13" s="55">
        <f>+'24-02-012 Ind. JUNAEB Alimentac'!W31</f>
        <v>0</v>
      </c>
      <c r="M13" s="55">
        <f>+'24-02-012 Ind. JUNAEB Alimentac'!X31</f>
        <v>0</v>
      </c>
      <c r="N13" s="55">
        <f>+'24-02-012 Ind. JUNAEB Alimentac'!Y31</f>
        <v>0</v>
      </c>
      <c r="O13" s="55">
        <f>+'24-02-012 Ind. JUNAEB Alimentac'!Z31</f>
        <v>0</v>
      </c>
      <c r="P13" s="55">
        <f>+'24-02-012 Ind. JUNAEB Alimentac'!AA31</f>
        <v>0</v>
      </c>
      <c r="Q13" s="55">
        <f>+'24-02-012 Ind. JUNAEB Alimentac'!AB31</f>
        <v>0</v>
      </c>
      <c r="R13" s="55">
        <f>+'24-02-012 Ind. JUNAEB Alimentac'!AC31</f>
        <v>0</v>
      </c>
      <c r="S13" s="55">
        <f>+'24-02-012 Ind. JUNAEB Alimentac'!AD31</f>
        <v>0</v>
      </c>
      <c r="T13" s="55">
        <f>+'24-02-012 Ind. JUNAEB Alimentac'!AE31</f>
        <v>0</v>
      </c>
      <c r="U13" s="55">
        <f>+'24-02-012 Ind. JUNAEB Alimentac'!AF31</f>
        <v>0</v>
      </c>
      <c r="V13" s="55">
        <f>+'24-02-012 Ind. JUNAEB Alimentac'!AG31</f>
        <v>0</v>
      </c>
      <c r="W13" s="55">
        <f>+'24-02-012 Ind. JUNAEB Alimentac'!AH31</f>
        <v>0</v>
      </c>
      <c r="X13" s="78">
        <f>+'24-02-012 Ind. JUNAEB Alimentac'!AI31</f>
        <v>0</v>
      </c>
      <c r="Y13" s="78">
        <f>+'24-02-012 Ind. JUNAEB Alimentac'!AJ31</f>
        <v>0</v>
      </c>
    </row>
    <row r="14" spans="1:25" ht="24.75" customHeight="1">
      <c r="A14" s="77" t="s">
        <v>58</v>
      </c>
      <c r="B14" s="55">
        <f>+'24-02-012 Ind. JUNAEB Alimentac'!J35</f>
        <v>0</v>
      </c>
      <c r="C14" s="55">
        <f>+'24-02-012 Ind. JUNAEB Alimentac'!K35</f>
        <v>0</v>
      </c>
      <c r="D14" s="55">
        <f>+'24-02-012 Ind. JUNAEB Alimentac'!M35</f>
        <v>0</v>
      </c>
      <c r="E14" s="55">
        <f>+'24-02-012 Ind. JUNAEB Alimentac'!N35</f>
        <v>0</v>
      </c>
      <c r="F14" s="55">
        <f>+'24-02-012 Ind. JUNAEB Alimentac'!O35</f>
        <v>0</v>
      </c>
      <c r="G14" s="55">
        <f>+'24-02-012 Ind. JUNAEB Alimentac'!R35</f>
        <v>0</v>
      </c>
      <c r="H14" s="55">
        <f>+'24-02-012 Ind. JUNAEB Alimentac'!S35</f>
        <v>0</v>
      </c>
      <c r="I14" s="55">
        <f>+'24-02-012 Ind. JUNAEB Alimentac'!T35</f>
        <v>0</v>
      </c>
      <c r="J14" s="55">
        <f>+'24-02-012 Ind. JUNAEB Alimentac'!U35</f>
        <v>0</v>
      </c>
      <c r="K14" s="55">
        <f>+'24-02-012 Ind. JUNAEB Alimentac'!V35</f>
        <v>0</v>
      </c>
      <c r="L14" s="55">
        <f>+'24-02-012 Ind. JUNAEB Alimentac'!W35</f>
        <v>0</v>
      </c>
      <c r="M14" s="55">
        <f>+'24-02-012 Ind. JUNAEB Alimentac'!X35</f>
        <v>0</v>
      </c>
      <c r="N14" s="55">
        <f>+'24-02-012 Ind. JUNAEB Alimentac'!Y35</f>
        <v>0</v>
      </c>
      <c r="O14" s="55">
        <f>+'24-02-012 Ind. JUNAEB Alimentac'!Z35</f>
        <v>0</v>
      </c>
      <c r="P14" s="55">
        <f>+'24-02-012 Ind. JUNAEB Alimentac'!AA35</f>
        <v>0</v>
      </c>
      <c r="Q14" s="55">
        <f>+'24-02-012 Ind. JUNAEB Alimentac'!AB35</f>
        <v>0</v>
      </c>
      <c r="R14" s="55">
        <f>+'24-02-012 Ind. JUNAEB Alimentac'!AC35</f>
        <v>0</v>
      </c>
      <c r="S14" s="55">
        <f>+'24-02-012 Ind. JUNAEB Alimentac'!AD35</f>
        <v>0</v>
      </c>
      <c r="T14" s="55">
        <f>+'24-02-012 Ind. JUNAEB Alimentac'!AE35</f>
        <v>0</v>
      </c>
      <c r="U14" s="55">
        <f>+'24-02-012 Ind. JUNAEB Alimentac'!AF35</f>
        <v>0</v>
      </c>
      <c r="V14" s="55">
        <f>+'24-02-012 Ind. JUNAEB Alimentac'!AG35</f>
        <v>0</v>
      </c>
      <c r="W14" s="55">
        <f>+'24-02-012 Ind. JUNAEB Alimentac'!AH35</f>
        <v>0</v>
      </c>
      <c r="X14" s="78">
        <f>+'24-02-012 Ind. JUNAEB Alimentac'!AI35</f>
        <v>0</v>
      </c>
      <c r="Y14" s="78">
        <f>+'24-02-012 Ind. JUNAEB Alimentac'!AJ35</f>
        <v>0</v>
      </c>
    </row>
    <row r="15" spans="1:25" ht="24.75" customHeight="1">
      <c r="A15" s="77" t="s">
        <v>60</v>
      </c>
      <c r="B15" s="55">
        <f>+'24-02-012 Ind. JUNAEB Alimentac'!J39</f>
        <v>0</v>
      </c>
      <c r="C15" s="55">
        <f>+'24-02-012 Ind. JUNAEB Alimentac'!K39</f>
        <v>0</v>
      </c>
      <c r="D15" s="55">
        <f>+'24-02-012 Ind. JUNAEB Alimentac'!M39</f>
        <v>0</v>
      </c>
      <c r="E15" s="55">
        <f>+'24-02-012 Ind. JUNAEB Alimentac'!N39</f>
        <v>0</v>
      </c>
      <c r="F15" s="55">
        <f>+'24-02-012 Ind. JUNAEB Alimentac'!O39</f>
        <v>0</v>
      </c>
      <c r="G15" s="55">
        <f>+'24-02-012 Ind. JUNAEB Alimentac'!R39</f>
        <v>0</v>
      </c>
      <c r="H15" s="55">
        <f>+'24-02-012 Ind. JUNAEB Alimentac'!S39</f>
        <v>0</v>
      </c>
      <c r="I15" s="55">
        <f>+'24-02-012 Ind. JUNAEB Alimentac'!T39</f>
        <v>0</v>
      </c>
      <c r="J15" s="55">
        <f>+'24-02-012 Ind. JUNAEB Alimentac'!U39</f>
        <v>0</v>
      </c>
      <c r="K15" s="55">
        <f>+'24-02-012 Ind. JUNAEB Alimentac'!V39</f>
        <v>0</v>
      </c>
      <c r="L15" s="55">
        <f>+'24-02-012 Ind. JUNAEB Alimentac'!W39</f>
        <v>0</v>
      </c>
      <c r="M15" s="55">
        <f>+'24-02-012 Ind. JUNAEB Alimentac'!X39</f>
        <v>0</v>
      </c>
      <c r="N15" s="55">
        <f>+'24-02-012 Ind. JUNAEB Alimentac'!Y39</f>
        <v>0</v>
      </c>
      <c r="O15" s="55">
        <f>+'24-02-012 Ind. JUNAEB Alimentac'!Z39</f>
        <v>0</v>
      </c>
      <c r="P15" s="55">
        <f>+'24-02-012 Ind. JUNAEB Alimentac'!AA39</f>
        <v>0</v>
      </c>
      <c r="Q15" s="55">
        <f>+'24-02-012 Ind. JUNAEB Alimentac'!AB39</f>
        <v>0</v>
      </c>
      <c r="R15" s="55">
        <f>+'24-02-012 Ind. JUNAEB Alimentac'!AC39</f>
        <v>0</v>
      </c>
      <c r="S15" s="55">
        <f>+'24-02-012 Ind. JUNAEB Alimentac'!AD39</f>
        <v>0</v>
      </c>
      <c r="T15" s="55">
        <f>+'24-02-012 Ind. JUNAEB Alimentac'!AE39</f>
        <v>0</v>
      </c>
      <c r="U15" s="55">
        <f>+'24-02-012 Ind. JUNAEB Alimentac'!AF39</f>
        <v>0</v>
      </c>
      <c r="V15" s="55">
        <f>+'24-02-012 Ind. JUNAEB Alimentac'!AG39</f>
        <v>0</v>
      </c>
      <c r="W15" s="55">
        <f>+'24-02-012 Ind. JUNAEB Alimentac'!AH39</f>
        <v>0</v>
      </c>
      <c r="X15" s="78">
        <f>+'24-02-012 Ind. JUNAEB Alimentac'!AI39</f>
        <v>0</v>
      </c>
      <c r="Y15" s="78">
        <f>+'24-02-012 Ind. JUNAEB Alimentac'!AJ39</f>
        <v>0</v>
      </c>
    </row>
    <row r="16" spans="1:25" ht="24.75" customHeight="1">
      <c r="A16" s="77" t="s">
        <v>62</v>
      </c>
      <c r="B16" s="55">
        <f>+'24-02-012 Ind. JUNAEB Alimentac'!J43</f>
        <v>0</v>
      </c>
      <c r="C16" s="55">
        <f>+'24-02-012 Ind. JUNAEB Alimentac'!K43</f>
        <v>0</v>
      </c>
      <c r="D16" s="55">
        <f>+'24-02-012 Ind. JUNAEB Alimentac'!M43</f>
        <v>0</v>
      </c>
      <c r="E16" s="55">
        <f>+'24-02-012 Ind. JUNAEB Alimentac'!N43</f>
        <v>0</v>
      </c>
      <c r="F16" s="55">
        <f>+'24-02-012 Ind. JUNAEB Alimentac'!O43</f>
        <v>0</v>
      </c>
      <c r="G16" s="55">
        <f>+'24-02-012 Ind. JUNAEB Alimentac'!R43</f>
        <v>0</v>
      </c>
      <c r="H16" s="55">
        <f>+'24-02-012 Ind. JUNAEB Alimentac'!S43</f>
        <v>0</v>
      </c>
      <c r="I16" s="55">
        <f>+'24-02-012 Ind. JUNAEB Alimentac'!T43</f>
        <v>0</v>
      </c>
      <c r="J16" s="55">
        <f>+'24-02-012 Ind. JUNAEB Alimentac'!U43</f>
        <v>0</v>
      </c>
      <c r="K16" s="55">
        <f>+'24-02-012 Ind. JUNAEB Alimentac'!V43</f>
        <v>0</v>
      </c>
      <c r="L16" s="55">
        <f>+'24-02-012 Ind. JUNAEB Alimentac'!W43</f>
        <v>0</v>
      </c>
      <c r="M16" s="55">
        <f>+'24-02-012 Ind. JUNAEB Alimentac'!X43</f>
        <v>0</v>
      </c>
      <c r="N16" s="55">
        <f>+'24-02-012 Ind. JUNAEB Alimentac'!Y43</f>
        <v>0</v>
      </c>
      <c r="O16" s="55">
        <f>+'24-02-012 Ind. JUNAEB Alimentac'!Z43</f>
        <v>0</v>
      </c>
      <c r="P16" s="55">
        <f>+'24-02-012 Ind. JUNAEB Alimentac'!AA43</f>
        <v>0</v>
      </c>
      <c r="Q16" s="55">
        <f>+'24-02-012 Ind. JUNAEB Alimentac'!AB43</f>
        <v>0</v>
      </c>
      <c r="R16" s="55">
        <f>+'24-02-012 Ind. JUNAEB Alimentac'!AC43</f>
        <v>0</v>
      </c>
      <c r="S16" s="55">
        <f>+'24-02-012 Ind. JUNAEB Alimentac'!AD43</f>
        <v>0</v>
      </c>
      <c r="T16" s="55">
        <f>+'24-02-012 Ind. JUNAEB Alimentac'!AE43</f>
        <v>0</v>
      </c>
      <c r="U16" s="55">
        <f>+'24-02-012 Ind. JUNAEB Alimentac'!AF43</f>
        <v>0</v>
      </c>
      <c r="V16" s="55">
        <f>+'24-02-012 Ind. JUNAEB Alimentac'!AG43</f>
        <v>0</v>
      </c>
      <c r="W16" s="55">
        <f>+'24-02-012 Ind. JUNAEB Alimentac'!AH43</f>
        <v>0</v>
      </c>
      <c r="X16" s="78">
        <f>+'24-02-012 Ind. JUNAEB Alimentac'!AI43</f>
        <v>0</v>
      </c>
      <c r="Y16" s="78">
        <f>+'24-02-012 Ind. JUNAEB Alimentac'!AJ43</f>
        <v>0</v>
      </c>
    </row>
    <row r="17" spans="1:25" ht="24.75" customHeight="1">
      <c r="A17" s="77" t="s">
        <v>64</v>
      </c>
      <c r="B17" s="55">
        <f>+'24-02-012 Ind. JUNAEB Alimentac'!J47</f>
        <v>0</v>
      </c>
      <c r="C17" s="55">
        <f>+'24-02-012 Ind. JUNAEB Alimentac'!K47</f>
        <v>0</v>
      </c>
      <c r="D17" s="55">
        <f>+'24-02-012 Ind. JUNAEB Alimentac'!M47</f>
        <v>0</v>
      </c>
      <c r="E17" s="55">
        <f>+'24-02-012 Ind. JUNAEB Alimentac'!N47</f>
        <v>0</v>
      </c>
      <c r="F17" s="55">
        <f>+'24-02-012 Ind. JUNAEB Alimentac'!O47</f>
        <v>0</v>
      </c>
      <c r="G17" s="55">
        <f>+'24-02-012 Ind. JUNAEB Alimentac'!R47</f>
        <v>0</v>
      </c>
      <c r="H17" s="55">
        <f>+'24-02-012 Ind. JUNAEB Alimentac'!S47</f>
        <v>0</v>
      </c>
      <c r="I17" s="55">
        <f>+'24-02-012 Ind. JUNAEB Alimentac'!T47</f>
        <v>0</v>
      </c>
      <c r="J17" s="55">
        <f>+'24-02-012 Ind. JUNAEB Alimentac'!U47</f>
        <v>0</v>
      </c>
      <c r="K17" s="55">
        <f>+'24-02-012 Ind. JUNAEB Alimentac'!V47</f>
        <v>0</v>
      </c>
      <c r="L17" s="55">
        <f>+'24-02-012 Ind. JUNAEB Alimentac'!W47</f>
        <v>0</v>
      </c>
      <c r="M17" s="55">
        <f>+'24-02-012 Ind. JUNAEB Alimentac'!X47</f>
        <v>0</v>
      </c>
      <c r="N17" s="55">
        <f>+'24-02-012 Ind. JUNAEB Alimentac'!Y47</f>
        <v>0</v>
      </c>
      <c r="O17" s="55">
        <f>+'24-02-012 Ind. JUNAEB Alimentac'!Z47</f>
        <v>0</v>
      </c>
      <c r="P17" s="55">
        <f>+'24-02-012 Ind. JUNAEB Alimentac'!AA47</f>
        <v>0</v>
      </c>
      <c r="Q17" s="55">
        <f>+'24-02-012 Ind. JUNAEB Alimentac'!AB47</f>
        <v>0</v>
      </c>
      <c r="R17" s="55">
        <f>+'24-02-012 Ind. JUNAEB Alimentac'!AC47</f>
        <v>0</v>
      </c>
      <c r="S17" s="55">
        <f>+'24-02-012 Ind. JUNAEB Alimentac'!AD47</f>
        <v>0</v>
      </c>
      <c r="T17" s="55">
        <f>+'24-02-012 Ind. JUNAEB Alimentac'!AE47</f>
        <v>0</v>
      </c>
      <c r="U17" s="55">
        <f>+'24-02-012 Ind. JUNAEB Alimentac'!AF47</f>
        <v>0</v>
      </c>
      <c r="V17" s="55">
        <f>+'24-02-012 Ind. JUNAEB Alimentac'!AG47</f>
        <v>0</v>
      </c>
      <c r="W17" s="55">
        <f>+'24-02-012 Ind. JUNAEB Alimentac'!AH47</f>
        <v>0</v>
      </c>
      <c r="X17" s="78">
        <f>+'24-02-012 Ind. JUNAEB Alimentac'!AI47</f>
        <v>0</v>
      </c>
      <c r="Y17" s="78">
        <f>+'24-02-012 Ind. JUNAEB Alimentac'!AJ44</f>
        <v>0</v>
      </c>
    </row>
    <row r="18" spans="1:25" ht="24.75" customHeight="1">
      <c r="A18" s="77" t="s">
        <v>66</v>
      </c>
      <c r="B18" s="55">
        <f>+'24-02-012 Ind. JUNAEB Alimentac'!J51</f>
        <v>0</v>
      </c>
      <c r="C18" s="55">
        <f>+'24-02-012 Ind. JUNAEB Alimentac'!K51</f>
        <v>0</v>
      </c>
      <c r="D18" s="55">
        <f>+'24-02-012 Ind. JUNAEB Alimentac'!M51</f>
        <v>0</v>
      </c>
      <c r="E18" s="55">
        <f>+'24-02-012 Ind. JUNAEB Alimentac'!N51</f>
        <v>0</v>
      </c>
      <c r="F18" s="55">
        <f>+'24-02-012 Ind. JUNAEB Alimentac'!O51</f>
        <v>0</v>
      </c>
      <c r="G18" s="55">
        <f>+'24-02-012 Ind. JUNAEB Alimentac'!R51</f>
        <v>0</v>
      </c>
      <c r="H18" s="55">
        <f>+'24-02-012 Ind. JUNAEB Alimentac'!S51</f>
        <v>0</v>
      </c>
      <c r="I18" s="55">
        <f>+'24-02-012 Ind. JUNAEB Alimentac'!T51</f>
        <v>0</v>
      </c>
      <c r="J18" s="55">
        <f>+'24-02-012 Ind. JUNAEB Alimentac'!U51</f>
        <v>0</v>
      </c>
      <c r="K18" s="55">
        <f>+'24-02-012 Ind. JUNAEB Alimentac'!V51</f>
        <v>0</v>
      </c>
      <c r="L18" s="55">
        <f>+'24-02-012 Ind. JUNAEB Alimentac'!W51</f>
        <v>0</v>
      </c>
      <c r="M18" s="55">
        <f>+'24-02-012 Ind. JUNAEB Alimentac'!X51</f>
        <v>0</v>
      </c>
      <c r="N18" s="55">
        <f>+'24-02-012 Ind. JUNAEB Alimentac'!Y51</f>
        <v>0</v>
      </c>
      <c r="O18" s="55">
        <f>+'24-02-012 Ind. JUNAEB Alimentac'!Z51</f>
        <v>0</v>
      </c>
      <c r="P18" s="55">
        <f>+'24-02-012 Ind. JUNAEB Alimentac'!AA51</f>
        <v>0</v>
      </c>
      <c r="Q18" s="55">
        <f>+'24-02-012 Ind. JUNAEB Alimentac'!AB51</f>
        <v>0</v>
      </c>
      <c r="R18" s="55">
        <f>+'24-02-012 Ind. JUNAEB Alimentac'!AC51</f>
        <v>0</v>
      </c>
      <c r="S18" s="55">
        <f>+'24-02-012 Ind. JUNAEB Alimentac'!AD51</f>
        <v>0</v>
      </c>
      <c r="T18" s="55">
        <f>+'24-02-012 Ind. JUNAEB Alimentac'!AE51</f>
        <v>0</v>
      </c>
      <c r="U18" s="55">
        <f>+'24-02-012 Ind. JUNAEB Alimentac'!AF51</f>
        <v>0</v>
      </c>
      <c r="V18" s="55">
        <f>+'24-02-012 Ind. JUNAEB Alimentac'!AG51</f>
        <v>0</v>
      </c>
      <c r="W18" s="55">
        <f>+'24-02-012 Ind. JUNAEB Alimentac'!AH51</f>
        <v>0</v>
      </c>
      <c r="X18" s="78">
        <f>+'24-02-012 Ind. JUNAEB Alimentac'!AI51</f>
        <v>0</v>
      </c>
      <c r="Y18" s="78">
        <f>+'24-02-012 Ind. JUNAEB Alimentac'!AJ51</f>
        <v>0</v>
      </c>
    </row>
    <row r="19" spans="1:25" ht="24.75" customHeight="1">
      <c r="A19" s="77" t="s">
        <v>68</v>
      </c>
      <c r="B19" s="55">
        <f>+'24-02-012 Ind. JUNAEB Alimentac'!J55</f>
        <v>0</v>
      </c>
      <c r="C19" s="55">
        <f>+'24-02-012 Ind. JUNAEB Alimentac'!K55</f>
        <v>0</v>
      </c>
      <c r="D19" s="55">
        <f>+'24-02-012 Ind. JUNAEB Alimentac'!M55</f>
        <v>0</v>
      </c>
      <c r="E19" s="55">
        <f>+'24-02-012 Ind. JUNAEB Alimentac'!N55</f>
        <v>0</v>
      </c>
      <c r="F19" s="55">
        <f>+'24-02-012 Ind. JUNAEB Alimentac'!O55</f>
        <v>0</v>
      </c>
      <c r="G19" s="55">
        <f>+'24-02-012 Ind. JUNAEB Alimentac'!R55</f>
        <v>0</v>
      </c>
      <c r="H19" s="55">
        <f>+'24-02-012 Ind. JUNAEB Alimentac'!S55</f>
        <v>0</v>
      </c>
      <c r="I19" s="55">
        <f>+'24-02-012 Ind. JUNAEB Alimentac'!T55</f>
        <v>0</v>
      </c>
      <c r="J19" s="55">
        <f>+'24-02-012 Ind. JUNAEB Alimentac'!U55</f>
        <v>0</v>
      </c>
      <c r="K19" s="55">
        <f>+'24-02-012 Ind. JUNAEB Alimentac'!V55</f>
        <v>0</v>
      </c>
      <c r="L19" s="55">
        <f>+'24-02-012 Ind. JUNAEB Alimentac'!W55</f>
        <v>0</v>
      </c>
      <c r="M19" s="55">
        <f>+'24-02-012 Ind. JUNAEB Alimentac'!X55</f>
        <v>0</v>
      </c>
      <c r="N19" s="55">
        <f>+'24-02-012 Ind. JUNAEB Alimentac'!Y55</f>
        <v>0</v>
      </c>
      <c r="O19" s="55">
        <f>+'24-02-012 Ind. JUNAEB Alimentac'!Z55</f>
        <v>0</v>
      </c>
      <c r="P19" s="55">
        <f>+'24-02-012 Ind. JUNAEB Alimentac'!AA55</f>
        <v>0</v>
      </c>
      <c r="Q19" s="55">
        <f>+'24-02-012 Ind. JUNAEB Alimentac'!AB55</f>
        <v>0</v>
      </c>
      <c r="R19" s="55">
        <f>+'24-02-012 Ind. JUNAEB Alimentac'!AC55</f>
        <v>0</v>
      </c>
      <c r="S19" s="55">
        <f>+'24-02-012 Ind. JUNAEB Alimentac'!AD55</f>
        <v>0</v>
      </c>
      <c r="T19" s="55">
        <f>+'24-02-012 Ind. JUNAEB Alimentac'!AE55</f>
        <v>0</v>
      </c>
      <c r="U19" s="55">
        <f>+'24-02-012 Ind. JUNAEB Alimentac'!AF55</f>
        <v>0</v>
      </c>
      <c r="V19" s="55">
        <f>+'24-02-012 Ind. JUNAEB Alimentac'!AG55</f>
        <v>0</v>
      </c>
      <c r="W19" s="55">
        <f>+'24-02-012 Ind. JUNAEB Alimentac'!AH55</f>
        <v>0</v>
      </c>
      <c r="X19" s="78">
        <f>+'24-02-012 Ind. JUNAEB Alimentac'!AI55</f>
        <v>0</v>
      </c>
      <c r="Y19" s="78">
        <f>+'24-02-012 Ind. JUNAEB Alimentac'!AJ55</f>
        <v>0</v>
      </c>
    </row>
    <row r="20" spans="1:25" ht="24.75" customHeight="1">
      <c r="A20" s="79" t="s">
        <v>70</v>
      </c>
      <c r="B20" s="55">
        <f>+'24-02-012 Ind. JUNAEB Alimentac'!J59</f>
        <v>0</v>
      </c>
      <c r="C20" s="55">
        <f>+'24-02-012 Ind. JUNAEB Alimentac'!K59</f>
        <v>0</v>
      </c>
      <c r="D20" s="55">
        <f>+'24-02-012 Ind. JUNAEB Alimentac'!M59</f>
        <v>0</v>
      </c>
      <c r="E20" s="55">
        <f>+'24-02-012 Ind. JUNAEB Alimentac'!N59</f>
        <v>0</v>
      </c>
      <c r="F20" s="55">
        <f>+'24-02-012 Ind. JUNAEB Alimentac'!O59</f>
        <v>0</v>
      </c>
      <c r="G20" s="55">
        <f>+'24-02-012 Ind. JUNAEB Alimentac'!R59</f>
        <v>0</v>
      </c>
      <c r="H20" s="55">
        <f>+'24-02-012 Ind. JUNAEB Alimentac'!S59</f>
        <v>0</v>
      </c>
      <c r="I20" s="55">
        <f>+'24-02-012 Ind. JUNAEB Alimentac'!T59</f>
        <v>0</v>
      </c>
      <c r="J20" s="55">
        <f>+'24-02-012 Ind. JUNAEB Alimentac'!U59</f>
        <v>0</v>
      </c>
      <c r="K20" s="55">
        <f>+'24-02-012 Ind. JUNAEB Alimentac'!V59</f>
        <v>0</v>
      </c>
      <c r="L20" s="55">
        <f>+'24-02-012 Ind. JUNAEB Alimentac'!W59</f>
        <v>0</v>
      </c>
      <c r="M20" s="55">
        <f>+'24-02-012 Ind. JUNAEB Alimentac'!X59</f>
        <v>0</v>
      </c>
      <c r="N20" s="55">
        <f>+'24-02-012 Ind. JUNAEB Alimentac'!Y59</f>
        <v>0</v>
      </c>
      <c r="O20" s="55">
        <f>+'24-02-012 Ind. JUNAEB Alimentac'!Z59</f>
        <v>0</v>
      </c>
      <c r="P20" s="55">
        <f>+'24-02-012 Ind. JUNAEB Alimentac'!AA59</f>
        <v>0</v>
      </c>
      <c r="Q20" s="55">
        <f>+'24-02-012 Ind. JUNAEB Alimentac'!AB59</f>
        <v>0</v>
      </c>
      <c r="R20" s="55">
        <f>+'24-02-012 Ind. JUNAEB Alimentac'!AC59</f>
        <v>0</v>
      </c>
      <c r="S20" s="55">
        <f>+'24-02-012 Ind. JUNAEB Alimentac'!AD59</f>
        <v>0</v>
      </c>
      <c r="T20" s="55">
        <f>+'24-02-012 Ind. JUNAEB Alimentac'!AE59</f>
        <v>0</v>
      </c>
      <c r="U20" s="55">
        <f>+'24-02-012 Ind. JUNAEB Alimentac'!AF59</f>
        <v>0</v>
      </c>
      <c r="V20" s="55">
        <f>+'24-02-012 Ind. JUNAEB Alimentac'!AG59</f>
        <v>0</v>
      </c>
      <c r="W20" s="55">
        <f>+'24-02-012 Ind. JUNAEB Alimentac'!AH59</f>
        <v>0</v>
      </c>
      <c r="X20" s="78">
        <f>+'24-02-012 Ind. JUNAEB Alimentac'!AI59</f>
        <v>0</v>
      </c>
      <c r="Y20" s="78">
        <f>+'24-02-012 Ind. JUNAEB Alimentac'!AJ59</f>
        <v>0</v>
      </c>
    </row>
    <row r="21" spans="1:25" ht="24.75" customHeight="1">
      <c r="A21" s="79" t="s">
        <v>72</v>
      </c>
      <c r="B21" s="55">
        <f>+'24-02-012 Ind. JUNAEB Alimentac'!J63</f>
        <v>0</v>
      </c>
      <c r="C21" s="55">
        <f>+'24-02-012 Ind. JUNAEB Alimentac'!K63</f>
        <v>0</v>
      </c>
      <c r="D21" s="55">
        <f>+'24-02-012 Ind. JUNAEB Alimentac'!M63</f>
        <v>0</v>
      </c>
      <c r="E21" s="55">
        <f>+'24-02-012 Ind. JUNAEB Alimentac'!N63</f>
        <v>0</v>
      </c>
      <c r="F21" s="55">
        <f>+'24-02-012 Ind. JUNAEB Alimentac'!O63</f>
        <v>0</v>
      </c>
      <c r="G21" s="55">
        <f>+'24-02-012 Ind. JUNAEB Alimentac'!R63</f>
        <v>0</v>
      </c>
      <c r="H21" s="55">
        <f>+'24-02-012 Ind. JUNAEB Alimentac'!S63</f>
        <v>0</v>
      </c>
      <c r="I21" s="55">
        <f>+'24-02-012 Ind. JUNAEB Alimentac'!T63</f>
        <v>0</v>
      </c>
      <c r="J21" s="55">
        <f>+'24-02-012 Ind. JUNAEB Alimentac'!U63</f>
        <v>0</v>
      </c>
      <c r="K21" s="55">
        <f>+'24-02-012 Ind. JUNAEB Alimentac'!V63</f>
        <v>0</v>
      </c>
      <c r="L21" s="55">
        <f>+'24-02-012 Ind. JUNAEB Alimentac'!W63</f>
        <v>0</v>
      </c>
      <c r="M21" s="55">
        <f>+'24-02-012 Ind. JUNAEB Alimentac'!X63</f>
        <v>0</v>
      </c>
      <c r="N21" s="55">
        <f>+'24-02-012 Ind. JUNAEB Alimentac'!Y63</f>
        <v>0</v>
      </c>
      <c r="O21" s="55">
        <f>+'24-02-012 Ind. JUNAEB Alimentac'!Z63</f>
        <v>0</v>
      </c>
      <c r="P21" s="55">
        <f>+'24-02-012 Ind. JUNAEB Alimentac'!AA63</f>
        <v>0</v>
      </c>
      <c r="Q21" s="55">
        <f>+'24-02-012 Ind. JUNAEB Alimentac'!AB63</f>
        <v>0</v>
      </c>
      <c r="R21" s="55">
        <f>+'24-02-012 Ind. JUNAEB Alimentac'!AC63</f>
        <v>0</v>
      </c>
      <c r="S21" s="55">
        <f>+'24-02-012 Ind. JUNAEB Alimentac'!AD63</f>
        <v>0</v>
      </c>
      <c r="T21" s="55">
        <f>+'24-02-012 Ind. JUNAEB Alimentac'!AE63</f>
        <v>0</v>
      </c>
      <c r="U21" s="55">
        <f>+'24-02-012 Ind. JUNAEB Alimentac'!AF63</f>
        <v>0</v>
      </c>
      <c r="V21" s="55">
        <f>+'24-02-012 Ind. JUNAEB Alimentac'!AG63</f>
        <v>0</v>
      </c>
      <c r="W21" s="55">
        <f>+'24-02-012 Ind. JUNAEB Alimentac'!AH63</f>
        <v>0</v>
      </c>
      <c r="X21" s="78">
        <f>+'24-02-012 Ind. JUNAEB Alimentac'!AI63</f>
        <v>0</v>
      </c>
      <c r="Y21" s="78">
        <f>+'24-02-012 Ind. JUNAEB Alimentac'!AJ63</f>
        <v>0</v>
      </c>
    </row>
    <row r="22" spans="1:25" ht="24.75" customHeight="1">
      <c r="A22" s="79" t="s">
        <v>74</v>
      </c>
      <c r="B22" s="55">
        <f>+'24-02-012 Ind. JUNAEB Alimentac'!J67</f>
        <v>0</v>
      </c>
      <c r="C22" s="55">
        <f>+'24-02-012 Ind. JUNAEB Alimentac'!K67</f>
        <v>0</v>
      </c>
      <c r="D22" s="55">
        <f>+'24-02-012 Ind. JUNAEB Alimentac'!M67</f>
        <v>0</v>
      </c>
      <c r="E22" s="55">
        <f>+'24-02-012 Ind. JUNAEB Alimentac'!N67</f>
        <v>0</v>
      </c>
      <c r="F22" s="55">
        <f>+'24-02-012 Ind. JUNAEB Alimentac'!O67</f>
        <v>0</v>
      </c>
      <c r="G22" s="55">
        <f>+'24-02-012 Ind. JUNAEB Alimentac'!R67</f>
        <v>0</v>
      </c>
      <c r="H22" s="55">
        <f>+'24-02-012 Ind. JUNAEB Alimentac'!S67</f>
        <v>0</v>
      </c>
      <c r="I22" s="55">
        <f>+'24-02-012 Ind. JUNAEB Alimentac'!T67</f>
        <v>0</v>
      </c>
      <c r="J22" s="55">
        <f>+'24-02-012 Ind. JUNAEB Alimentac'!U67</f>
        <v>0</v>
      </c>
      <c r="K22" s="55">
        <f>+'24-02-012 Ind. JUNAEB Alimentac'!V67</f>
        <v>0</v>
      </c>
      <c r="L22" s="55">
        <f>+'24-02-012 Ind. JUNAEB Alimentac'!W67</f>
        <v>0</v>
      </c>
      <c r="M22" s="55">
        <f>+'24-02-012 Ind. JUNAEB Alimentac'!X67</f>
        <v>0</v>
      </c>
      <c r="N22" s="55">
        <f>+'24-02-012 Ind. JUNAEB Alimentac'!Y67</f>
        <v>0</v>
      </c>
      <c r="O22" s="55">
        <f>+'24-02-012 Ind. JUNAEB Alimentac'!Z67</f>
        <v>0</v>
      </c>
      <c r="P22" s="55">
        <f>+'24-02-012 Ind. JUNAEB Alimentac'!AA67</f>
        <v>0</v>
      </c>
      <c r="Q22" s="55">
        <f>+'24-02-012 Ind. JUNAEB Alimentac'!AB67</f>
        <v>0</v>
      </c>
      <c r="R22" s="55">
        <f>+'24-02-012 Ind. JUNAEB Alimentac'!AC67</f>
        <v>0</v>
      </c>
      <c r="S22" s="55">
        <f>+'24-02-012 Ind. JUNAEB Alimentac'!AD67</f>
        <v>0</v>
      </c>
      <c r="T22" s="55">
        <f>+'24-02-012 Ind. JUNAEB Alimentac'!AE67</f>
        <v>0</v>
      </c>
      <c r="U22" s="55">
        <f>+'24-02-012 Ind. JUNAEB Alimentac'!AF67</f>
        <v>0</v>
      </c>
      <c r="V22" s="55">
        <f>+'24-02-012 Ind. JUNAEB Alimentac'!AG67</f>
        <v>0</v>
      </c>
      <c r="W22" s="55">
        <f>+'24-02-012 Ind. JUNAEB Alimentac'!AH67</f>
        <v>0</v>
      </c>
      <c r="X22" s="78">
        <f>+'24-02-012 Ind. JUNAEB Alimentac'!AI67</f>
        <v>0</v>
      </c>
      <c r="Y22" s="78">
        <f>+'24-02-012 Ind. JUNAEB Alimentac'!AJ67</f>
        <v>0</v>
      </c>
    </row>
    <row r="23" spans="1:25" ht="24.75" customHeight="1">
      <c r="A23" s="80" t="s">
        <v>76</v>
      </c>
      <c r="B23" s="55">
        <f>+'24-02-012 Ind. JUNAEB Alimentac'!J70</f>
        <v>4527072000</v>
      </c>
      <c r="C23" s="55">
        <f>+'24-02-012 Ind. JUNAEB Alimentac'!K70</f>
        <v>4527072000</v>
      </c>
      <c r="D23" s="55">
        <f>+'24-02-012 Ind. JUNAEB Alimentac'!M70</f>
        <v>0</v>
      </c>
      <c r="E23" s="55">
        <f>+'24-02-012 Ind. JUNAEB Alimentac'!N70</f>
        <v>0</v>
      </c>
      <c r="F23" s="55">
        <f>+'24-02-012 Ind. JUNAEB Alimentac'!O70</f>
        <v>0</v>
      </c>
      <c r="G23" s="55">
        <f>+'24-02-012 Ind. JUNAEB Alimentac'!R70</f>
        <v>0</v>
      </c>
      <c r="H23" s="55">
        <f>+'24-02-012 Ind. JUNAEB Alimentac'!S70</f>
        <v>0</v>
      </c>
      <c r="I23" s="55">
        <f>+'24-02-012 Ind. JUNAEB Alimentac'!T70</f>
        <v>0</v>
      </c>
      <c r="J23" s="55">
        <f>+'24-02-012 Ind. JUNAEB Alimentac'!U70</f>
        <v>0</v>
      </c>
      <c r="K23" s="55">
        <f>+'24-02-012 Ind. JUNAEB Alimentac'!V70</f>
        <v>0</v>
      </c>
      <c r="L23" s="55">
        <f>+'24-02-012 Ind. JUNAEB Alimentac'!W70</f>
        <v>0</v>
      </c>
      <c r="M23" s="55">
        <f>+'24-02-012 Ind. JUNAEB Alimentac'!X70</f>
        <v>0</v>
      </c>
      <c r="N23" s="55">
        <f>+'24-02-012 Ind. JUNAEB Alimentac'!Y70</f>
        <v>0</v>
      </c>
      <c r="O23" s="55">
        <f>+'24-02-012 Ind. JUNAEB Alimentac'!Z70</f>
        <v>0</v>
      </c>
      <c r="P23" s="55">
        <f>+'24-02-012 Ind. JUNAEB Alimentac'!AA70</f>
        <v>0</v>
      </c>
      <c r="Q23" s="55">
        <f>+'24-02-012 Ind. JUNAEB Alimentac'!AB70</f>
        <v>0</v>
      </c>
      <c r="R23" s="55">
        <f>+'24-02-012 Ind. JUNAEB Alimentac'!AC70</f>
        <v>0</v>
      </c>
      <c r="S23" s="55">
        <f>+'24-02-012 Ind. JUNAEB Alimentac'!AD70</f>
        <v>0</v>
      </c>
      <c r="T23" s="55">
        <f>+'24-02-012 Ind. JUNAEB Alimentac'!AE70</f>
        <v>0</v>
      </c>
      <c r="U23" s="55">
        <f>+'24-02-012 Ind. JUNAEB Alimentac'!AF70</f>
        <v>0</v>
      </c>
      <c r="V23" s="55">
        <f>+'24-02-012 Ind. JUNAEB Alimentac'!AG70</f>
        <v>0</v>
      </c>
      <c r="W23" s="55">
        <f>+'24-02-012 Ind. JUNAEB Alimentac'!AH70</f>
        <v>0</v>
      </c>
      <c r="X23" s="78">
        <f>+'24-02-012 Ind. JUNAEB Alimentac'!AI70</f>
        <v>0</v>
      </c>
      <c r="Y23" s="78">
        <f>+'24-02-012 Ind. JUNAEB Alimentac'!AJ70</f>
        <v>0</v>
      </c>
    </row>
    <row r="24" spans="1:25" ht="25.5">
      <c r="A24" s="200" t="str">
        <f>"TOTAL ASIG."&amp;" "&amp;$A$5</f>
        <v>TOTAL ASIG. 24-02-012 "Programa de Alimentación - JUNAEB"</v>
      </c>
      <c r="B24" s="66">
        <f>SUM(B8:B23)</f>
        <v>4527072000</v>
      </c>
      <c r="C24" s="66">
        <f t="shared" ref="C24:V24" si="0">SUM(C8:C23)</f>
        <v>4527072000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+'24-02-012 Ind. JUNAEB Alimentac'!AI71</f>
        <v>0</v>
      </c>
      <c r="Y24" s="81">
        <f>'24-02-012 Ind. JUNAEB Alimentac'!AJ71</f>
        <v>0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91"/>
  <sheetViews>
    <sheetView zoomScaleNormal="100" workbookViewId="0" xr3:uid="{9B253EF2-77E0-53E3-AE26-4D66ECD923F3}">
      <selection activeCell="F85" sqref="F85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5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93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17109418000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>
      <c r="A69" s="14">
        <v>1</v>
      </c>
      <c r="B69" s="14"/>
      <c r="C69" s="43" t="s">
        <v>94</v>
      </c>
      <c r="D69" s="44">
        <v>44956</v>
      </c>
      <c r="E69" s="60" t="s">
        <v>95</v>
      </c>
      <c r="F69" s="61" t="s">
        <v>96</v>
      </c>
      <c r="G69" s="93" t="s">
        <v>97</v>
      </c>
      <c r="H69" s="46"/>
      <c r="I69" s="48"/>
      <c r="J69" s="210"/>
      <c r="K69" s="63">
        <v>547195000</v>
      </c>
      <c r="L69" s="52"/>
      <c r="M69" s="40"/>
      <c r="N69" s="64"/>
      <c r="O69" s="40"/>
      <c r="P69" s="65"/>
      <c r="Q69" s="65"/>
      <c r="R69" s="19">
        <v>273597500</v>
      </c>
      <c r="S69" s="19"/>
      <c r="T69" s="19"/>
      <c r="U69" s="20">
        <f t="shared" ref="U69" si="15">SUM(R69:T69)</f>
        <v>273597500</v>
      </c>
      <c r="V69" s="20"/>
      <c r="W69" s="20"/>
      <c r="X69" s="20"/>
      <c r="Y69" s="20">
        <f>SUM(V69:X69)</f>
        <v>0</v>
      </c>
      <c r="Z69" s="19"/>
      <c r="AA69" s="19">
        <v>273597500</v>
      </c>
      <c r="AB69" s="19"/>
      <c r="AC69" s="20">
        <f>SUM(Z69:AB69)</f>
        <v>273597500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547195000</v>
      </c>
      <c r="AI69" s="21">
        <f>IF(ISERROR(AH69/J68),0,AH69/J68)</f>
        <v>3.1982093137241721E-2</v>
      </c>
      <c r="AJ69" s="22">
        <f>IF(ISERROR(AH69/$AH$72),"-",AH69/$AH$72)</f>
        <v>3.1982095006510156E-2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>
      <c r="A70" s="14">
        <v>2</v>
      </c>
      <c r="B70" s="14"/>
      <c r="C70" s="43" t="s">
        <v>98</v>
      </c>
      <c r="D70" s="44">
        <v>44956</v>
      </c>
      <c r="E70" s="60" t="s">
        <v>95</v>
      </c>
      <c r="F70" s="61" t="s">
        <v>99</v>
      </c>
      <c r="G70" s="93" t="s">
        <v>97</v>
      </c>
      <c r="H70" s="46"/>
      <c r="I70" s="48"/>
      <c r="J70" s="211"/>
      <c r="K70" s="63">
        <v>16562222000</v>
      </c>
      <c r="L70" s="52"/>
      <c r="M70" s="40"/>
      <c r="N70" s="64"/>
      <c r="O70" s="40"/>
      <c r="P70" s="65"/>
      <c r="Q70" s="65"/>
      <c r="R70" s="19"/>
      <c r="S70" s="19">
        <v>8281111000</v>
      </c>
      <c r="T70" s="19"/>
      <c r="U70" s="20">
        <f t="shared" ref="U70" si="16">SUM(R70:T70)</f>
        <v>8281111000</v>
      </c>
      <c r="V70" s="20"/>
      <c r="W70" s="20"/>
      <c r="X70" s="20"/>
      <c r="Y70" s="20">
        <f>SUM(V70:X70)</f>
        <v>0</v>
      </c>
      <c r="Z70" s="19"/>
      <c r="AA70" s="19">
        <v>8281111000</v>
      </c>
      <c r="AB70" s="19"/>
      <c r="AC70" s="20">
        <f>SUM(Z70:AB70)</f>
        <v>8281111000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16562222000</v>
      </c>
      <c r="AI70" s="21">
        <f>IF(ISERROR(AH70/J68),0,AH70/J68)</f>
        <v>0.9680178484154166</v>
      </c>
      <c r="AJ70" s="22">
        <f>IF(ISERROR(AH70/$AH$72),"-",AH70/$AH$72)</f>
        <v>0.96801790499348983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>
      <c r="A71" s="235" t="s">
        <v>79</v>
      </c>
      <c r="B71" s="236"/>
      <c r="C71" s="236"/>
      <c r="D71" s="236"/>
      <c r="E71" s="237"/>
      <c r="F71" s="235"/>
      <c r="G71" s="236"/>
      <c r="H71" s="236"/>
      <c r="I71" s="236"/>
      <c r="J71" s="66">
        <f>J68</f>
        <v>17109418000</v>
      </c>
      <c r="K71" s="66">
        <f>SUM(K69:K70)</f>
        <v>17109417000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201"/>
      <c r="R71" s="66">
        <f>SUM(R69:R69)</f>
        <v>273597500</v>
      </c>
      <c r="S71" s="66">
        <f>SUM(S69:S70)</f>
        <v>8281111000</v>
      </c>
      <c r="T71" s="66">
        <f>SUM(T69:T70)</f>
        <v>0</v>
      </c>
      <c r="U71" s="66">
        <f>SUM(U68:U70)</f>
        <v>8554708500</v>
      </c>
      <c r="V71" s="66">
        <f t="shared" ref="V71:AG71" si="17">SUM(V69:V69)</f>
        <v>0</v>
      </c>
      <c r="W71" s="66">
        <f t="shared" si="17"/>
        <v>0</v>
      </c>
      <c r="X71" s="66">
        <f t="shared" si="17"/>
        <v>0</v>
      </c>
      <c r="Y71" s="66">
        <f t="shared" si="17"/>
        <v>0</v>
      </c>
      <c r="Z71" s="66">
        <f t="shared" si="17"/>
        <v>0</v>
      </c>
      <c r="AA71" s="66">
        <f>SUM(AA68:AA70)</f>
        <v>8554708500</v>
      </c>
      <c r="AB71" s="66">
        <f t="shared" si="17"/>
        <v>0</v>
      </c>
      <c r="AC71" s="66">
        <f>SUM(AC68:AC70)</f>
        <v>8554708500</v>
      </c>
      <c r="AD71" s="66">
        <f t="shared" si="17"/>
        <v>0</v>
      </c>
      <c r="AE71" s="66">
        <f t="shared" si="17"/>
        <v>0</v>
      </c>
      <c r="AF71" s="66">
        <f t="shared" si="17"/>
        <v>0</v>
      </c>
      <c r="AG71" s="66">
        <f t="shared" si="17"/>
        <v>0</v>
      </c>
      <c r="AH71" s="66">
        <f>SUM(AH69:AH70)</f>
        <v>17109417000</v>
      </c>
      <c r="AI71" s="69">
        <f>IF(ISERROR(AH71/J71),0,AH71/J71)</f>
        <v>0.99999994155265826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>
      <c r="A72" s="232" t="str">
        <f>"TOTAL ASIG."&amp;" "&amp;$A$5</f>
        <v>TOTAL ASIG. 24-02-014 "Fondo de Solidaridad e Inversión Social"</v>
      </c>
      <c r="B72" s="233"/>
      <c r="C72" s="233"/>
      <c r="D72" s="233"/>
      <c r="E72" s="233"/>
      <c r="F72" s="233"/>
      <c r="G72" s="233"/>
      <c r="H72" s="233"/>
      <c r="I72" s="234"/>
      <c r="J72" s="27">
        <f>SUM(J11,J15,J19,J23,J27,J31,J35,J39,J43,J47,J51,J55,J59,J63,J67,J71)</f>
        <v>17109418000</v>
      </c>
      <c r="K72" s="27">
        <f>+K11+K15+K19+K23+K27+K31+K35+K39+K43+K47+K51+K55+K67+K59+K63+K71</f>
        <v>17109417000</v>
      </c>
      <c r="L72" s="199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>+R11+R15+R19+R23+R27+R31+R35+R39+R43+R47+R51+R55+R67+R59+R63+R71</f>
        <v>273597500</v>
      </c>
      <c r="S72" s="27">
        <f>+S11+S15+S19+S23+S27+S31+S35+S39+S43+S47+S51+S55+S67+S59+S63+S71</f>
        <v>8281111000</v>
      </c>
      <c r="T72" s="27">
        <f>+T11+T15+T19+T23+T27+T31+T35+T39+T43+T47+T51+T55+T67+T59+T63+T71</f>
        <v>0</v>
      </c>
      <c r="U72" s="27">
        <f t="shared" ref="U72:AH72" si="18">+U11+U15+U19+U23+U27+U31+U35+U39+U43+U47+U51+U55+U67+U59+U63+U71</f>
        <v>8554708500</v>
      </c>
      <c r="V72" s="27">
        <f t="shared" si="18"/>
        <v>0</v>
      </c>
      <c r="W72" s="27">
        <f t="shared" si="18"/>
        <v>0</v>
      </c>
      <c r="X72" s="27">
        <f t="shared" si="18"/>
        <v>0</v>
      </c>
      <c r="Y72" s="27">
        <f t="shared" si="18"/>
        <v>0</v>
      </c>
      <c r="Z72" s="27">
        <f t="shared" si="18"/>
        <v>0</v>
      </c>
      <c r="AA72" s="27">
        <f t="shared" si="18"/>
        <v>8554708500</v>
      </c>
      <c r="AB72" s="27">
        <f t="shared" si="18"/>
        <v>0</v>
      </c>
      <c r="AC72" s="27">
        <f t="shared" si="18"/>
        <v>8554708500</v>
      </c>
      <c r="AD72" s="27">
        <f t="shared" si="18"/>
        <v>0</v>
      </c>
      <c r="AE72" s="27">
        <f t="shared" si="18"/>
        <v>0</v>
      </c>
      <c r="AF72" s="27">
        <f t="shared" si="18"/>
        <v>0</v>
      </c>
      <c r="AG72" s="27">
        <f t="shared" si="18"/>
        <v>0</v>
      </c>
      <c r="AH72" s="27">
        <f t="shared" si="18"/>
        <v>17109417000</v>
      </c>
      <c r="AI72" s="30">
        <f>IF(ISERROR(AH72/J72),0,AH72/J72)</f>
        <v>0.99999994155265826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>
      <c r="E91" s="76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Z69:AB70 AD69:AF70 R69:T70" xr:uid="{00000000-0002-0000-0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1"/>
  <sheetViews>
    <sheetView zoomScaleNormal="100" workbookViewId="0" xr3:uid="{85D5C41F-068E-5C55-9968-509E7C2A5619}">
      <selection activeCell="A5" sqref="A5:Y5"/>
    </sheetView>
  </sheetViews>
  <sheetFormatPr defaultColWidth="11.42578125" defaultRowHeight="12.75" outlineLevelCol="1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customWidth="1" outlineLevel="1"/>
    <col min="18" max="18" width="11.42578125" style="74" customWidth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>
      <c r="A1" s="225" t="s">
        <v>80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s="1" customFormat="1" ht="1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s="1" customFormat="1" ht="15" customHeight="1">
      <c r="A3" s="218" t="s">
        <v>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</row>
    <row r="4" spans="1:25" s="1" customFormat="1" ht="1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18" customHeight="1">
      <c r="A5" s="226" t="str">
        <f>'24-02-014 Ind. FOSIS'!A5:U5</f>
        <v>24-02-014 "Fondo de Solidaridad e Inversión Social"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8"/>
    </row>
    <row r="6" spans="1:25" s="71" customFormat="1">
      <c r="A6" s="215" t="s">
        <v>7</v>
      </c>
      <c r="B6" s="222" t="s">
        <v>13</v>
      </c>
      <c r="C6" s="222" t="s">
        <v>81</v>
      </c>
      <c r="D6" s="229" t="s">
        <v>16</v>
      </c>
      <c r="E6" s="230"/>
      <c r="F6" s="231"/>
      <c r="G6" s="214" t="s">
        <v>19</v>
      </c>
      <c r="H6" s="214"/>
      <c r="I6" s="214"/>
      <c r="J6" s="222" t="s">
        <v>20</v>
      </c>
      <c r="K6" s="214" t="s">
        <v>19</v>
      </c>
      <c r="L6" s="214"/>
      <c r="M6" s="214"/>
      <c r="N6" s="222" t="s">
        <v>21</v>
      </c>
      <c r="O6" s="214" t="s">
        <v>19</v>
      </c>
      <c r="P6" s="214"/>
      <c r="Q6" s="214"/>
      <c r="R6" s="222" t="s">
        <v>22</v>
      </c>
      <c r="S6" s="214" t="s">
        <v>19</v>
      </c>
      <c r="T6" s="214"/>
      <c r="U6" s="214"/>
      <c r="V6" s="222" t="s">
        <v>23</v>
      </c>
      <c r="W6" s="222" t="s">
        <v>24</v>
      </c>
      <c r="X6" s="224" t="s">
        <v>82</v>
      </c>
      <c r="Y6" s="224"/>
    </row>
    <row r="7" spans="1:25" s="71" customFormat="1" ht="25.5">
      <c r="A7" s="215"/>
      <c r="B7" s="223"/>
      <c r="C7" s="223"/>
      <c r="D7" s="190" t="s">
        <v>29</v>
      </c>
      <c r="E7" s="190" t="s">
        <v>30</v>
      </c>
      <c r="F7" s="190" t="s">
        <v>31</v>
      </c>
      <c r="G7" s="190" t="s">
        <v>32</v>
      </c>
      <c r="H7" s="190" t="s">
        <v>33</v>
      </c>
      <c r="I7" s="190" t="s">
        <v>34</v>
      </c>
      <c r="J7" s="223"/>
      <c r="K7" s="190" t="s">
        <v>35</v>
      </c>
      <c r="L7" s="190" t="s">
        <v>36</v>
      </c>
      <c r="M7" s="190" t="s">
        <v>43</v>
      </c>
      <c r="N7" s="223"/>
      <c r="O7" s="190" t="s">
        <v>38</v>
      </c>
      <c r="P7" s="190" t="s">
        <v>39</v>
      </c>
      <c r="Q7" s="190" t="s">
        <v>40</v>
      </c>
      <c r="R7" s="223"/>
      <c r="S7" s="190" t="s">
        <v>41</v>
      </c>
      <c r="T7" s="190" t="s">
        <v>42</v>
      </c>
      <c r="U7" s="190" t="s">
        <v>83</v>
      </c>
      <c r="V7" s="223"/>
      <c r="W7" s="223"/>
      <c r="X7" s="191" t="s">
        <v>44</v>
      </c>
      <c r="Y7" s="191" t="s">
        <v>84</v>
      </c>
    </row>
    <row r="8" spans="1:25" ht="24.75" customHeight="1">
      <c r="A8" s="77" t="s">
        <v>46</v>
      </c>
      <c r="B8" s="55">
        <f>+'24-02-014 Ind. FOSIS'!J11</f>
        <v>0</v>
      </c>
      <c r="C8" s="55">
        <f>+'24-02-014 Ind. FOSIS'!K11</f>
        <v>0</v>
      </c>
      <c r="D8" s="55">
        <f>+'24-02-014 Ind. FOSIS'!M11</f>
        <v>0</v>
      </c>
      <c r="E8" s="55">
        <f>+'24-02-014 Ind. FOSIS'!N11</f>
        <v>0</v>
      </c>
      <c r="F8" s="55">
        <f>+'24-02-014 Ind. FOSIS'!O11</f>
        <v>0</v>
      </c>
      <c r="G8" s="55">
        <f>+'24-02-014 Ind. FOSIS'!R11</f>
        <v>0</v>
      </c>
      <c r="H8" s="55">
        <f>+'24-02-014 Ind. FOSIS'!S11</f>
        <v>0</v>
      </c>
      <c r="I8" s="55">
        <f>+'24-02-014 Ind. FOSIS'!T11</f>
        <v>0</v>
      </c>
      <c r="J8" s="55">
        <f>+'24-02-014 Ind. FOSIS'!U11</f>
        <v>0</v>
      </c>
      <c r="K8" s="55">
        <f>+'24-02-014 Ind. FOSIS'!V11</f>
        <v>0</v>
      </c>
      <c r="L8" s="55">
        <f>+'24-02-014 Ind. FOSIS'!W11</f>
        <v>0</v>
      </c>
      <c r="M8" s="55">
        <f>+'24-02-014 Ind. FOSIS'!X11</f>
        <v>0</v>
      </c>
      <c r="N8" s="55">
        <f>+'24-02-014 Ind. FOSIS'!Y11</f>
        <v>0</v>
      </c>
      <c r="O8" s="55">
        <f>+'24-02-014 Ind. FOSIS'!Z11</f>
        <v>0</v>
      </c>
      <c r="P8" s="55">
        <f>+'24-02-014 Ind. FOSIS'!AA11</f>
        <v>0</v>
      </c>
      <c r="Q8" s="55">
        <f>+'24-02-014 Ind. FOSIS'!AB11</f>
        <v>0</v>
      </c>
      <c r="R8" s="55">
        <f>+'24-02-014 Ind. FOSIS'!AC11</f>
        <v>0</v>
      </c>
      <c r="S8" s="55">
        <f>+'24-02-014 Ind. FOSIS'!AD11</f>
        <v>0</v>
      </c>
      <c r="T8" s="55">
        <f>+'24-02-014 Ind. FOSIS'!AE11</f>
        <v>0</v>
      </c>
      <c r="U8" s="55">
        <f>+'24-02-014 Ind. FOSIS'!AF11</f>
        <v>0</v>
      </c>
      <c r="V8" s="55">
        <f>+'24-02-014 Ind. FOSIS'!AG11</f>
        <v>0</v>
      </c>
      <c r="W8" s="55">
        <f>+'24-02-014 Ind. FOSIS'!AH11</f>
        <v>0</v>
      </c>
      <c r="X8" s="78">
        <f>+'24-02-014 Ind. FOSIS'!AI11</f>
        <v>0</v>
      </c>
      <c r="Y8" s="78">
        <f>+'24-02-014 Ind. FOSIS'!AJ11</f>
        <v>0</v>
      </c>
    </row>
    <row r="9" spans="1:25" ht="24.75" customHeight="1">
      <c r="A9" s="77" t="s">
        <v>48</v>
      </c>
      <c r="B9" s="55">
        <f>+'24-02-014 Ind. FOSIS'!J15</f>
        <v>0</v>
      </c>
      <c r="C9" s="55">
        <f>+'24-02-014 Ind. FOSIS'!K15</f>
        <v>0</v>
      </c>
      <c r="D9" s="55">
        <f>+'24-02-014 Ind. FOSIS'!M15</f>
        <v>0</v>
      </c>
      <c r="E9" s="55">
        <f>+'24-02-014 Ind. FOSIS'!N15</f>
        <v>0</v>
      </c>
      <c r="F9" s="55">
        <f>+'24-02-014 Ind. FOSIS'!O15</f>
        <v>0</v>
      </c>
      <c r="G9" s="55">
        <f>+'24-02-014 Ind. FOSIS'!R15</f>
        <v>0</v>
      </c>
      <c r="H9" s="55">
        <f>+'24-02-014 Ind. FOSIS'!S15</f>
        <v>0</v>
      </c>
      <c r="I9" s="55">
        <f>+'24-02-014 Ind. FOSIS'!T15</f>
        <v>0</v>
      </c>
      <c r="J9" s="55">
        <f>+'24-02-014 Ind. FOSIS'!U15</f>
        <v>0</v>
      </c>
      <c r="K9" s="55">
        <f>+'24-02-014 Ind. FOSIS'!V15</f>
        <v>0</v>
      </c>
      <c r="L9" s="55">
        <f>+'24-02-014 Ind. FOSIS'!W15</f>
        <v>0</v>
      </c>
      <c r="M9" s="55">
        <f>+'24-02-014 Ind. FOSIS'!X15</f>
        <v>0</v>
      </c>
      <c r="N9" s="55">
        <f>+'24-02-014 Ind. FOSIS'!Y15</f>
        <v>0</v>
      </c>
      <c r="O9" s="55">
        <f>+'24-02-014 Ind. FOSIS'!Z15</f>
        <v>0</v>
      </c>
      <c r="P9" s="55">
        <f>+'24-02-014 Ind. FOSIS'!AA15</f>
        <v>0</v>
      </c>
      <c r="Q9" s="55">
        <f>+'24-02-014 Ind. FOSIS'!AB15</f>
        <v>0</v>
      </c>
      <c r="R9" s="55">
        <f>+'24-02-014 Ind. FOSIS'!AC15</f>
        <v>0</v>
      </c>
      <c r="S9" s="55">
        <f>+'24-02-014 Ind. FOSIS'!AD15</f>
        <v>0</v>
      </c>
      <c r="T9" s="55">
        <f>+'24-02-014 Ind. FOSIS'!AE15</f>
        <v>0</v>
      </c>
      <c r="U9" s="55">
        <f>+'24-02-014 Ind. FOSIS'!AF15</f>
        <v>0</v>
      </c>
      <c r="V9" s="55">
        <f>+'24-02-014 Ind. FOSIS'!AG15</f>
        <v>0</v>
      </c>
      <c r="W9" s="55">
        <f>+'24-02-014 Ind. FOSIS'!AH15</f>
        <v>0</v>
      </c>
      <c r="X9" s="78">
        <f>+'24-02-014 Ind. FOSIS'!AI15</f>
        <v>0</v>
      </c>
      <c r="Y9" s="78">
        <f>+'24-02-014 Ind. FOSIS'!AJ15</f>
        <v>0</v>
      </c>
    </row>
    <row r="10" spans="1:25" ht="24.75" customHeight="1">
      <c r="A10" s="77" t="s">
        <v>50</v>
      </c>
      <c r="B10" s="55">
        <f>+'24-02-014 Ind. FOSIS'!J19</f>
        <v>0</v>
      </c>
      <c r="C10" s="55">
        <f>+'24-02-014 Ind. FOSIS'!K19</f>
        <v>0</v>
      </c>
      <c r="D10" s="55">
        <f>+'24-02-014 Ind. FOSIS'!M19</f>
        <v>0</v>
      </c>
      <c r="E10" s="55">
        <f>+'24-02-014 Ind. FOSIS'!N19</f>
        <v>0</v>
      </c>
      <c r="F10" s="55">
        <f>+'24-02-014 Ind. FOSIS'!O19</f>
        <v>0</v>
      </c>
      <c r="G10" s="55">
        <f>+'24-02-014 Ind. FOSIS'!R19</f>
        <v>0</v>
      </c>
      <c r="H10" s="55">
        <f>+'24-02-014 Ind. FOSIS'!S19</f>
        <v>0</v>
      </c>
      <c r="I10" s="55">
        <f>+'24-02-014 Ind. FOSIS'!T19</f>
        <v>0</v>
      </c>
      <c r="J10" s="55">
        <f>+'24-02-014 Ind. FOSIS'!U19</f>
        <v>0</v>
      </c>
      <c r="K10" s="55">
        <f>+'24-02-014 Ind. FOSIS'!V19</f>
        <v>0</v>
      </c>
      <c r="L10" s="55">
        <f>+'24-02-014 Ind. FOSIS'!W19</f>
        <v>0</v>
      </c>
      <c r="M10" s="55">
        <f>+'24-02-014 Ind. FOSIS'!X19</f>
        <v>0</v>
      </c>
      <c r="N10" s="55">
        <f>+'24-02-014 Ind. FOSIS'!Y19</f>
        <v>0</v>
      </c>
      <c r="O10" s="55">
        <f>+'24-02-014 Ind. FOSIS'!Z19</f>
        <v>0</v>
      </c>
      <c r="P10" s="55">
        <f>+'24-02-014 Ind. FOSIS'!AA19</f>
        <v>0</v>
      </c>
      <c r="Q10" s="55">
        <f>+'24-02-014 Ind. FOSIS'!AB19</f>
        <v>0</v>
      </c>
      <c r="R10" s="55">
        <f>+'24-02-014 Ind. FOSIS'!AC19</f>
        <v>0</v>
      </c>
      <c r="S10" s="55">
        <f>+'24-02-014 Ind. FOSIS'!AD19</f>
        <v>0</v>
      </c>
      <c r="T10" s="55">
        <f>+'24-02-014 Ind. FOSIS'!AE19</f>
        <v>0</v>
      </c>
      <c r="U10" s="55">
        <f>+'24-02-014 Ind. FOSIS'!AF19</f>
        <v>0</v>
      </c>
      <c r="V10" s="55">
        <f>+'24-02-014 Ind. FOSIS'!AG19</f>
        <v>0</v>
      </c>
      <c r="W10" s="55">
        <f>+'24-02-014 Ind. FOSIS'!AH19</f>
        <v>0</v>
      </c>
      <c r="X10" s="78">
        <f>+'24-02-014 Ind. FOSIS'!AI19</f>
        <v>0</v>
      </c>
      <c r="Y10" s="78">
        <f>+'24-02-014 Ind. FOSIS'!AJ19</f>
        <v>0</v>
      </c>
    </row>
    <row r="11" spans="1:25" ht="24.75" customHeight="1">
      <c r="A11" s="77" t="s">
        <v>52</v>
      </c>
      <c r="B11" s="55">
        <f>+'24-02-014 Ind. FOSIS'!J23</f>
        <v>0</v>
      </c>
      <c r="C11" s="55">
        <f>+'24-02-014 Ind. FOSIS'!K23</f>
        <v>0</v>
      </c>
      <c r="D11" s="55">
        <f>+'24-02-014 Ind. FOSIS'!M23</f>
        <v>0</v>
      </c>
      <c r="E11" s="55">
        <f>+'24-02-014 Ind. FOSIS'!N23</f>
        <v>0</v>
      </c>
      <c r="F11" s="55">
        <f>+'24-02-014 Ind. FOSIS'!O23</f>
        <v>0</v>
      </c>
      <c r="G11" s="55">
        <f>+'24-02-014 Ind. FOSIS'!R23</f>
        <v>0</v>
      </c>
      <c r="H11" s="55">
        <f>+'24-02-014 Ind. FOSIS'!S23</f>
        <v>0</v>
      </c>
      <c r="I11" s="55">
        <f>+'24-02-014 Ind. FOSIS'!T23</f>
        <v>0</v>
      </c>
      <c r="J11" s="55">
        <f>+'24-02-014 Ind. FOSIS'!U23</f>
        <v>0</v>
      </c>
      <c r="K11" s="55">
        <f>+'24-02-014 Ind. FOSIS'!V23</f>
        <v>0</v>
      </c>
      <c r="L11" s="55">
        <f>+'24-02-014 Ind. FOSIS'!W23</f>
        <v>0</v>
      </c>
      <c r="M11" s="55">
        <f>+'24-02-014 Ind. FOSIS'!X23</f>
        <v>0</v>
      </c>
      <c r="N11" s="55">
        <f>+'24-02-014 Ind. FOSIS'!Y23</f>
        <v>0</v>
      </c>
      <c r="O11" s="55">
        <f>+'24-02-014 Ind. FOSIS'!Z23</f>
        <v>0</v>
      </c>
      <c r="P11" s="55">
        <f>+'24-02-014 Ind. FOSIS'!AA23</f>
        <v>0</v>
      </c>
      <c r="Q11" s="55">
        <f>+'24-02-014 Ind. FOSIS'!AB23</f>
        <v>0</v>
      </c>
      <c r="R11" s="55">
        <f>+'24-02-014 Ind. FOSIS'!AC23</f>
        <v>0</v>
      </c>
      <c r="S11" s="55">
        <f>+'24-02-014 Ind. FOSIS'!AD23</f>
        <v>0</v>
      </c>
      <c r="T11" s="55">
        <f>+'24-02-014 Ind. FOSIS'!AE23</f>
        <v>0</v>
      </c>
      <c r="U11" s="55">
        <f>+'24-02-014 Ind. FOSIS'!AF23</f>
        <v>0</v>
      </c>
      <c r="V11" s="55">
        <f>+'24-02-014 Ind. FOSIS'!AG23</f>
        <v>0</v>
      </c>
      <c r="W11" s="55">
        <f>+'24-02-014 Ind. FOSIS'!AH23</f>
        <v>0</v>
      </c>
      <c r="X11" s="78">
        <f>+'24-02-014 Ind. FOSIS'!AI23</f>
        <v>0</v>
      </c>
      <c r="Y11" s="78">
        <f>+'24-02-014 Ind. FOSIS'!AJ23</f>
        <v>0</v>
      </c>
    </row>
    <row r="12" spans="1:25" ht="24.75" customHeight="1">
      <c r="A12" s="77" t="s">
        <v>54</v>
      </c>
      <c r="B12" s="55">
        <f>+'24-02-014 Ind. FOSIS'!J27</f>
        <v>0</v>
      </c>
      <c r="C12" s="55">
        <f>+'24-02-014 Ind. FOSIS'!K27</f>
        <v>0</v>
      </c>
      <c r="D12" s="55">
        <f>+'24-02-014 Ind. FOSIS'!M27</f>
        <v>0</v>
      </c>
      <c r="E12" s="55">
        <f>+'24-02-014 Ind. FOSIS'!N27</f>
        <v>0</v>
      </c>
      <c r="F12" s="55">
        <f>+'24-02-014 Ind. FOSIS'!O27</f>
        <v>0</v>
      </c>
      <c r="G12" s="55">
        <f>+'24-02-014 Ind. FOSIS'!R27</f>
        <v>0</v>
      </c>
      <c r="H12" s="55">
        <f>+'24-02-014 Ind. FOSIS'!S27</f>
        <v>0</v>
      </c>
      <c r="I12" s="55">
        <f>+'24-02-014 Ind. FOSIS'!T27</f>
        <v>0</v>
      </c>
      <c r="J12" s="55">
        <f>+'24-02-014 Ind. FOSIS'!U27</f>
        <v>0</v>
      </c>
      <c r="K12" s="55">
        <f>+'24-02-014 Ind. FOSIS'!V27</f>
        <v>0</v>
      </c>
      <c r="L12" s="55">
        <f>+'24-02-014 Ind. FOSIS'!W27</f>
        <v>0</v>
      </c>
      <c r="M12" s="55">
        <f>+'24-02-014 Ind. FOSIS'!X27</f>
        <v>0</v>
      </c>
      <c r="N12" s="55">
        <f>+'24-02-014 Ind. FOSIS'!Y27</f>
        <v>0</v>
      </c>
      <c r="O12" s="55">
        <f>+'24-02-014 Ind. FOSIS'!Z27</f>
        <v>0</v>
      </c>
      <c r="P12" s="55">
        <f>+'24-02-014 Ind. FOSIS'!AA27</f>
        <v>0</v>
      </c>
      <c r="Q12" s="55">
        <f>+'24-02-014 Ind. FOSIS'!AB27</f>
        <v>0</v>
      </c>
      <c r="R12" s="55">
        <f>+'24-02-014 Ind. FOSIS'!AC27</f>
        <v>0</v>
      </c>
      <c r="S12" s="55">
        <f>+'24-02-014 Ind. FOSIS'!AD27</f>
        <v>0</v>
      </c>
      <c r="T12" s="55">
        <f>+'24-02-014 Ind. FOSIS'!AE27</f>
        <v>0</v>
      </c>
      <c r="U12" s="55">
        <f>+'24-02-014 Ind. FOSIS'!AF27</f>
        <v>0</v>
      </c>
      <c r="V12" s="55">
        <f>+'24-02-014 Ind. FOSIS'!AG27</f>
        <v>0</v>
      </c>
      <c r="W12" s="55">
        <f>+'24-02-014 Ind. FOSIS'!AH27</f>
        <v>0</v>
      </c>
      <c r="X12" s="78">
        <f>+'24-02-014 Ind. FOSIS'!AI27</f>
        <v>0</v>
      </c>
      <c r="Y12" s="78">
        <f>+'24-02-014 Ind. FOSIS'!AJ27</f>
        <v>0</v>
      </c>
    </row>
    <row r="13" spans="1:25" ht="24.75" customHeight="1">
      <c r="A13" s="77" t="s">
        <v>56</v>
      </c>
      <c r="B13" s="55">
        <f>+'24-02-014 Ind. FOSIS'!J31</f>
        <v>0</v>
      </c>
      <c r="C13" s="55">
        <f>+'24-02-014 Ind. FOSIS'!K31</f>
        <v>0</v>
      </c>
      <c r="D13" s="55">
        <f>+'24-02-014 Ind. FOSIS'!M31</f>
        <v>0</v>
      </c>
      <c r="E13" s="55">
        <f>+'24-02-014 Ind. FOSIS'!N31</f>
        <v>0</v>
      </c>
      <c r="F13" s="55">
        <f>+'24-02-014 Ind. FOSIS'!O31</f>
        <v>0</v>
      </c>
      <c r="G13" s="55">
        <f>+'24-02-014 Ind. FOSIS'!R31</f>
        <v>0</v>
      </c>
      <c r="H13" s="55">
        <f>+'24-02-014 Ind. FOSIS'!S31</f>
        <v>0</v>
      </c>
      <c r="I13" s="55">
        <f>+'24-02-014 Ind. FOSIS'!T31</f>
        <v>0</v>
      </c>
      <c r="J13" s="55">
        <f>+'24-02-014 Ind. FOSIS'!U31</f>
        <v>0</v>
      </c>
      <c r="K13" s="55">
        <f>+'24-02-014 Ind. FOSIS'!V31</f>
        <v>0</v>
      </c>
      <c r="L13" s="55">
        <f>+'24-02-014 Ind. FOSIS'!W31</f>
        <v>0</v>
      </c>
      <c r="M13" s="55">
        <f>+'24-02-014 Ind. FOSIS'!X31</f>
        <v>0</v>
      </c>
      <c r="N13" s="55">
        <f>+'24-02-014 Ind. FOSIS'!Y31</f>
        <v>0</v>
      </c>
      <c r="O13" s="55">
        <f>+'24-02-014 Ind. FOSIS'!Z31</f>
        <v>0</v>
      </c>
      <c r="P13" s="55">
        <f>+'24-02-014 Ind. FOSIS'!AA31</f>
        <v>0</v>
      </c>
      <c r="Q13" s="55">
        <f>+'24-02-014 Ind. FOSIS'!AB31</f>
        <v>0</v>
      </c>
      <c r="R13" s="55">
        <f>+'24-02-014 Ind. FOSIS'!AC31</f>
        <v>0</v>
      </c>
      <c r="S13" s="55">
        <f>+'24-02-014 Ind. FOSIS'!AD31</f>
        <v>0</v>
      </c>
      <c r="T13" s="55">
        <f>+'24-02-014 Ind. FOSIS'!AE31</f>
        <v>0</v>
      </c>
      <c r="U13" s="55">
        <f>+'24-02-014 Ind. FOSIS'!AF31</f>
        <v>0</v>
      </c>
      <c r="V13" s="55">
        <f>+'24-02-014 Ind. FOSIS'!AG31</f>
        <v>0</v>
      </c>
      <c r="W13" s="55">
        <f>+'24-02-014 Ind. FOSIS'!AH31</f>
        <v>0</v>
      </c>
      <c r="X13" s="78">
        <f>+'24-02-014 Ind. FOSIS'!AI31</f>
        <v>0</v>
      </c>
      <c r="Y13" s="78">
        <f>+'24-02-014 Ind. FOSIS'!AJ31</f>
        <v>0</v>
      </c>
    </row>
    <row r="14" spans="1:25" ht="24.75" customHeight="1">
      <c r="A14" s="77" t="s">
        <v>58</v>
      </c>
      <c r="B14" s="55">
        <f>+'24-02-014 Ind. FOSIS'!J35</f>
        <v>0</v>
      </c>
      <c r="C14" s="55">
        <f>+'24-02-014 Ind. FOSIS'!K35</f>
        <v>0</v>
      </c>
      <c r="D14" s="55">
        <f>+'24-02-014 Ind. FOSIS'!M35</f>
        <v>0</v>
      </c>
      <c r="E14" s="55">
        <f>+'24-02-014 Ind. FOSIS'!N35</f>
        <v>0</v>
      </c>
      <c r="F14" s="55">
        <f>+'24-02-014 Ind. FOSIS'!O35</f>
        <v>0</v>
      </c>
      <c r="G14" s="55">
        <f>+'24-02-014 Ind. FOSIS'!R35</f>
        <v>0</v>
      </c>
      <c r="H14" s="55">
        <f>+'24-02-014 Ind. FOSIS'!S35</f>
        <v>0</v>
      </c>
      <c r="I14" s="55">
        <f>+'24-02-014 Ind. FOSIS'!T35</f>
        <v>0</v>
      </c>
      <c r="J14" s="55">
        <f>+'24-02-014 Ind. FOSIS'!U35</f>
        <v>0</v>
      </c>
      <c r="K14" s="55">
        <f>+'24-02-014 Ind. FOSIS'!V35</f>
        <v>0</v>
      </c>
      <c r="L14" s="55">
        <f>+'24-02-014 Ind. FOSIS'!W35</f>
        <v>0</v>
      </c>
      <c r="M14" s="55">
        <f>+'24-02-014 Ind. FOSIS'!X35</f>
        <v>0</v>
      </c>
      <c r="N14" s="55">
        <f>+'24-02-014 Ind. FOSIS'!Y35</f>
        <v>0</v>
      </c>
      <c r="O14" s="55">
        <f>+'24-02-014 Ind. FOSIS'!Z35</f>
        <v>0</v>
      </c>
      <c r="P14" s="55">
        <f>+'24-02-014 Ind. FOSIS'!AA35</f>
        <v>0</v>
      </c>
      <c r="Q14" s="55">
        <f>+'24-02-014 Ind. FOSIS'!AB35</f>
        <v>0</v>
      </c>
      <c r="R14" s="55">
        <f>+'24-02-014 Ind. FOSIS'!AC35</f>
        <v>0</v>
      </c>
      <c r="S14" s="55">
        <f>+'24-02-014 Ind. FOSIS'!AD35</f>
        <v>0</v>
      </c>
      <c r="T14" s="55">
        <f>+'24-02-014 Ind. FOSIS'!AE35</f>
        <v>0</v>
      </c>
      <c r="U14" s="55">
        <f>+'24-02-014 Ind. FOSIS'!AF35</f>
        <v>0</v>
      </c>
      <c r="V14" s="55">
        <f>+'24-02-014 Ind. FOSIS'!AG35</f>
        <v>0</v>
      </c>
      <c r="W14" s="55">
        <f>+'24-02-014 Ind. FOSIS'!AH35</f>
        <v>0</v>
      </c>
      <c r="X14" s="78">
        <f>+'24-02-014 Ind. FOSIS'!AI35</f>
        <v>0</v>
      </c>
      <c r="Y14" s="78">
        <f>+'24-02-014 Ind. FOSIS'!AJ35</f>
        <v>0</v>
      </c>
    </row>
    <row r="15" spans="1:25" ht="24.75" customHeight="1">
      <c r="A15" s="77" t="s">
        <v>60</v>
      </c>
      <c r="B15" s="55">
        <f>+'24-02-014 Ind. FOSIS'!J39</f>
        <v>0</v>
      </c>
      <c r="C15" s="55">
        <f>+'24-02-014 Ind. FOSIS'!K39</f>
        <v>0</v>
      </c>
      <c r="D15" s="55">
        <f>+'24-02-014 Ind. FOSIS'!M39</f>
        <v>0</v>
      </c>
      <c r="E15" s="55">
        <f>+'24-02-014 Ind. FOSIS'!N39</f>
        <v>0</v>
      </c>
      <c r="F15" s="55">
        <f>+'24-02-014 Ind. FOSIS'!O39</f>
        <v>0</v>
      </c>
      <c r="G15" s="55">
        <f>+'24-02-014 Ind. FOSIS'!R39</f>
        <v>0</v>
      </c>
      <c r="H15" s="55">
        <f>+'24-02-014 Ind. FOSIS'!S39</f>
        <v>0</v>
      </c>
      <c r="I15" s="55">
        <f>+'24-02-014 Ind. FOSIS'!T39</f>
        <v>0</v>
      </c>
      <c r="J15" s="55">
        <f>+'24-02-014 Ind. FOSIS'!U39</f>
        <v>0</v>
      </c>
      <c r="K15" s="55">
        <f>+'24-02-014 Ind. FOSIS'!V39</f>
        <v>0</v>
      </c>
      <c r="L15" s="55">
        <f>+'24-02-014 Ind. FOSIS'!W39</f>
        <v>0</v>
      </c>
      <c r="M15" s="55">
        <f>+'24-02-014 Ind. FOSIS'!X39</f>
        <v>0</v>
      </c>
      <c r="N15" s="55">
        <f>+'24-02-014 Ind. FOSIS'!Y39</f>
        <v>0</v>
      </c>
      <c r="O15" s="55">
        <f>+'24-02-014 Ind. FOSIS'!Z39</f>
        <v>0</v>
      </c>
      <c r="P15" s="55">
        <f>+'24-02-014 Ind. FOSIS'!AA39</f>
        <v>0</v>
      </c>
      <c r="Q15" s="55">
        <f>+'24-02-014 Ind. FOSIS'!AB39</f>
        <v>0</v>
      </c>
      <c r="R15" s="55">
        <f>+'24-02-014 Ind. FOSIS'!AC39</f>
        <v>0</v>
      </c>
      <c r="S15" s="55">
        <f>+'24-02-014 Ind. FOSIS'!AD39</f>
        <v>0</v>
      </c>
      <c r="T15" s="55">
        <f>+'24-02-014 Ind. FOSIS'!AE39</f>
        <v>0</v>
      </c>
      <c r="U15" s="55">
        <f>+'24-02-014 Ind. FOSIS'!AF39</f>
        <v>0</v>
      </c>
      <c r="V15" s="55">
        <f>+'24-02-014 Ind. FOSIS'!AG39</f>
        <v>0</v>
      </c>
      <c r="W15" s="55">
        <f>+'24-02-014 Ind. FOSIS'!AH39</f>
        <v>0</v>
      </c>
      <c r="X15" s="78">
        <f>+'24-02-014 Ind. FOSIS'!AI39</f>
        <v>0</v>
      </c>
      <c r="Y15" s="78">
        <f>+'24-02-014 Ind. FOSIS'!AJ39</f>
        <v>0</v>
      </c>
    </row>
    <row r="16" spans="1:25" ht="24.75" customHeight="1">
      <c r="A16" s="77" t="s">
        <v>62</v>
      </c>
      <c r="B16" s="55">
        <f>+'24-02-014 Ind. FOSIS'!J43</f>
        <v>0</v>
      </c>
      <c r="C16" s="55">
        <f>+'24-02-014 Ind. FOSIS'!K43</f>
        <v>0</v>
      </c>
      <c r="D16" s="55">
        <f>+'24-02-014 Ind. FOSIS'!M43</f>
        <v>0</v>
      </c>
      <c r="E16" s="55">
        <f>+'24-02-014 Ind. FOSIS'!N43</f>
        <v>0</v>
      </c>
      <c r="F16" s="55">
        <f>+'24-02-014 Ind. FOSIS'!O43</f>
        <v>0</v>
      </c>
      <c r="G16" s="55">
        <f>+'24-02-014 Ind. FOSIS'!R43</f>
        <v>0</v>
      </c>
      <c r="H16" s="55">
        <f>+'24-02-014 Ind. FOSIS'!S43</f>
        <v>0</v>
      </c>
      <c r="I16" s="55">
        <f>+'24-02-014 Ind. FOSIS'!T43</f>
        <v>0</v>
      </c>
      <c r="J16" s="55">
        <f>+'24-02-014 Ind. FOSIS'!U43</f>
        <v>0</v>
      </c>
      <c r="K16" s="55">
        <f>+'24-02-014 Ind. FOSIS'!V43</f>
        <v>0</v>
      </c>
      <c r="L16" s="55">
        <f>+'24-02-014 Ind. FOSIS'!W43</f>
        <v>0</v>
      </c>
      <c r="M16" s="55">
        <f>+'24-02-014 Ind. FOSIS'!X43</f>
        <v>0</v>
      </c>
      <c r="N16" s="55">
        <f>+'24-02-014 Ind. FOSIS'!Y43</f>
        <v>0</v>
      </c>
      <c r="O16" s="55">
        <f>+'24-02-014 Ind. FOSIS'!Z43</f>
        <v>0</v>
      </c>
      <c r="P16" s="55">
        <f>+'24-02-014 Ind. FOSIS'!AA43</f>
        <v>0</v>
      </c>
      <c r="Q16" s="55">
        <f>+'24-02-014 Ind. FOSIS'!AB43</f>
        <v>0</v>
      </c>
      <c r="R16" s="55">
        <f>+'24-02-014 Ind. FOSIS'!AC43</f>
        <v>0</v>
      </c>
      <c r="S16" s="55">
        <f>+'24-02-014 Ind. FOSIS'!AD43</f>
        <v>0</v>
      </c>
      <c r="T16" s="55">
        <f>+'24-02-014 Ind. FOSIS'!AE43</f>
        <v>0</v>
      </c>
      <c r="U16" s="55">
        <f>+'24-02-014 Ind. FOSIS'!AF43</f>
        <v>0</v>
      </c>
      <c r="V16" s="55">
        <f>+'24-02-014 Ind. FOSIS'!AG43</f>
        <v>0</v>
      </c>
      <c r="W16" s="55">
        <f>+'24-02-014 Ind. FOSIS'!AH43</f>
        <v>0</v>
      </c>
      <c r="X16" s="78">
        <f>+'24-02-014 Ind. FOSIS'!AI43</f>
        <v>0</v>
      </c>
      <c r="Y16" s="78">
        <f>+'24-02-014 Ind. FOSIS'!AJ43</f>
        <v>0</v>
      </c>
    </row>
    <row r="17" spans="1:25" ht="24.75" customHeight="1">
      <c r="A17" s="77" t="s">
        <v>64</v>
      </c>
      <c r="B17" s="55">
        <f>+'24-02-014 Ind. FOSIS'!J47</f>
        <v>0</v>
      </c>
      <c r="C17" s="55">
        <f>+'24-02-014 Ind. FOSIS'!K47</f>
        <v>0</v>
      </c>
      <c r="D17" s="55">
        <f>+'24-02-014 Ind. FOSIS'!M47</f>
        <v>0</v>
      </c>
      <c r="E17" s="55">
        <f>+'24-02-014 Ind. FOSIS'!N47</f>
        <v>0</v>
      </c>
      <c r="F17" s="55">
        <f>+'24-02-014 Ind. FOSIS'!O47</f>
        <v>0</v>
      </c>
      <c r="G17" s="55">
        <f>+'24-02-014 Ind. FOSIS'!R47</f>
        <v>0</v>
      </c>
      <c r="H17" s="55">
        <f>+'24-02-014 Ind. FOSIS'!S47</f>
        <v>0</v>
      </c>
      <c r="I17" s="55">
        <f>+'24-02-014 Ind. FOSIS'!T47</f>
        <v>0</v>
      </c>
      <c r="J17" s="55">
        <f>+'24-02-014 Ind. FOSIS'!U47</f>
        <v>0</v>
      </c>
      <c r="K17" s="55">
        <f>+'24-02-014 Ind. FOSIS'!V47</f>
        <v>0</v>
      </c>
      <c r="L17" s="55">
        <f>+'24-02-014 Ind. FOSIS'!W47</f>
        <v>0</v>
      </c>
      <c r="M17" s="55">
        <f>+'24-02-014 Ind. FOSIS'!X47</f>
        <v>0</v>
      </c>
      <c r="N17" s="55">
        <f>+'24-02-014 Ind. FOSIS'!Y47</f>
        <v>0</v>
      </c>
      <c r="O17" s="55">
        <f>+'24-02-014 Ind. FOSIS'!Z47</f>
        <v>0</v>
      </c>
      <c r="P17" s="55">
        <f>+'24-02-014 Ind. FOSIS'!AA47</f>
        <v>0</v>
      </c>
      <c r="Q17" s="55">
        <f>+'24-02-014 Ind. FOSIS'!AB47</f>
        <v>0</v>
      </c>
      <c r="R17" s="55">
        <f>+'24-02-014 Ind. FOSIS'!AC47</f>
        <v>0</v>
      </c>
      <c r="S17" s="55">
        <f>+'24-02-014 Ind. FOSIS'!AD47</f>
        <v>0</v>
      </c>
      <c r="T17" s="55">
        <f>+'24-02-014 Ind. FOSIS'!AE47</f>
        <v>0</v>
      </c>
      <c r="U17" s="55">
        <f>+'24-02-014 Ind. FOSIS'!AF47</f>
        <v>0</v>
      </c>
      <c r="V17" s="55">
        <f>+'24-02-014 Ind. FOSIS'!AG47</f>
        <v>0</v>
      </c>
      <c r="W17" s="55">
        <f>+'24-02-014 Ind. FOSIS'!AH47</f>
        <v>0</v>
      </c>
      <c r="X17" s="78">
        <f>+'24-02-014 Ind. FOSIS'!AI47</f>
        <v>0</v>
      </c>
      <c r="Y17" s="78">
        <f>+'24-02-014 Ind. FOSIS'!AJ44</f>
        <v>0</v>
      </c>
    </row>
    <row r="18" spans="1:25" ht="24.75" customHeight="1">
      <c r="A18" s="77" t="s">
        <v>66</v>
      </c>
      <c r="B18" s="55">
        <f>+'24-02-014 Ind. FOSIS'!J51</f>
        <v>0</v>
      </c>
      <c r="C18" s="55">
        <f>+'24-02-014 Ind. FOSIS'!K51</f>
        <v>0</v>
      </c>
      <c r="D18" s="55">
        <f>+'24-02-014 Ind. FOSIS'!M51</f>
        <v>0</v>
      </c>
      <c r="E18" s="55">
        <f>+'24-02-014 Ind. FOSIS'!N51</f>
        <v>0</v>
      </c>
      <c r="F18" s="55">
        <f>+'24-02-014 Ind. FOSIS'!O51</f>
        <v>0</v>
      </c>
      <c r="G18" s="55">
        <f>+'24-02-014 Ind. FOSIS'!R51</f>
        <v>0</v>
      </c>
      <c r="H18" s="55">
        <f>+'24-02-014 Ind. FOSIS'!S51</f>
        <v>0</v>
      </c>
      <c r="I18" s="55">
        <f>+'24-02-014 Ind. FOSIS'!T51</f>
        <v>0</v>
      </c>
      <c r="J18" s="55">
        <f>+'24-02-014 Ind. FOSIS'!U51</f>
        <v>0</v>
      </c>
      <c r="K18" s="55">
        <f>+'24-02-014 Ind. FOSIS'!V51</f>
        <v>0</v>
      </c>
      <c r="L18" s="55">
        <f>+'24-02-014 Ind. FOSIS'!W51</f>
        <v>0</v>
      </c>
      <c r="M18" s="55">
        <f>+'24-02-014 Ind. FOSIS'!X51</f>
        <v>0</v>
      </c>
      <c r="N18" s="55">
        <f>+'24-02-014 Ind. FOSIS'!Y51</f>
        <v>0</v>
      </c>
      <c r="O18" s="55">
        <f>+'24-02-014 Ind. FOSIS'!Z51</f>
        <v>0</v>
      </c>
      <c r="P18" s="55">
        <f>+'24-02-014 Ind. FOSIS'!AA51</f>
        <v>0</v>
      </c>
      <c r="Q18" s="55">
        <f>+'24-02-014 Ind. FOSIS'!AB51</f>
        <v>0</v>
      </c>
      <c r="R18" s="55">
        <f>+'24-02-014 Ind. FOSIS'!AC51</f>
        <v>0</v>
      </c>
      <c r="S18" s="55">
        <f>+'24-02-014 Ind. FOSIS'!AD51</f>
        <v>0</v>
      </c>
      <c r="T18" s="55">
        <f>+'24-02-014 Ind. FOSIS'!AE51</f>
        <v>0</v>
      </c>
      <c r="U18" s="55">
        <f>+'24-02-014 Ind. FOSIS'!AF51</f>
        <v>0</v>
      </c>
      <c r="V18" s="55">
        <f>+'24-02-014 Ind. FOSIS'!AG51</f>
        <v>0</v>
      </c>
      <c r="W18" s="55">
        <f>+'24-02-014 Ind. FOSIS'!AH51</f>
        <v>0</v>
      </c>
      <c r="X18" s="78">
        <f>+'24-02-014 Ind. FOSIS'!AI51</f>
        <v>0</v>
      </c>
      <c r="Y18" s="78">
        <f>+'24-02-014 Ind. FOSIS'!AJ51</f>
        <v>0</v>
      </c>
    </row>
    <row r="19" spans="1:25" ht="24.75" customHeight="1">
      <c r="A19" s="77" t="s">
        <v>68</v>
      </c>
      <c r="B19" s="55">
        <f>+'24-02-014 Ind. FOSIS'!J55</f>
        <v>0</v>
      </c>
      <c r="C19" s="55">
        <f>+'24-02-014 Ind. FOSIS'!K55</f>
        <v>0</v>
      </c>
      <c r="D19" s="55">
        <f>+'24-02-014 Ind. FOSIS'!M55</f>
        <v>0</v>
      </c>
      <c r="E19" s="55">
        <f>+'24-02-014 Ind. FOSIS'!N55</f>
        <v>0</v>
      </c>
      <c r="F19" s="55">
        <f>+'24-02-014 Ind. FOSIS'!O55</f>
        <v>0</v>
      </c>
      <c r="G19" s="55">
        <f>+'24-02-014 Ind. FOSIS'!R55</f>
        <v>0</v>
      </c>
      <c r="H19" s="55">
        <f>+'24-02-014 Ind. FOSIS'!S55</f>
        <v>0</v>
      </c>
      <c r="I19" s="55">
        <f>+'24-02-014 Ind. FOSIS'!T55</f>
        <v>0</v>
      </c>
      <c r="J19" s="55">
        <f>+'24-02-014 Ind. FOSIS'!U55</f>
        <v>0</v>
      </c>
      <c r="K19" s="55">
        <f>+'24-02-014 Ind. FOSIS'!V55</f>
        <v>0</v>
      </c>
      <c r="L19" s="55">
        <f>+'24-02-014 Ind. FOSIS'!W55</f>
        <v>0</v>
      </c>
      <c r="M19" s="55">
        <f>+'24-02-014 Ind. FOSIS'!X55</f>
        <v>0</v>
      </c>
      <c r="N19" s="55">
        <f>+'24-02-014 Ind. FOSIS'!Y55</f>
        <v>0</v>
      </c>
      <c r="O19" s="55">
        <f>+'24-02-014 Ind. FOSIS'!Z55</f>
        <v>0</v>
      </c>
      <c r="P19" s="55">
        <f>+'24-02-014 Ind. FOSIS'!AA55</f>
        <v>0</v>
      </c>
      <c r="Q19" s="55">
        <f>+'24-02-014 Ind. FOSIS'!AB55</f>
        <v>0</v>
      </c>
      <c r="R19" s="55">
        <f>+'24-02-014 Ind. FOSIS'!AC55</f>
        <v>0</v>
      </c>
      <c r="S19" s="55">
        <f>+'24-02-014 Ind. FOSIS'!AD55</f>
        <v>0</v>
      </c>
      <c r="T19" s="55">
        <f>+'24-02-014 Ind. FOSIS'!AE55</f>
        <v>0</v>
      </c>
      <c r="U19" s="55">
        <f>+'24-02-014 Ind. FOSIS'!AF55</f>
        <v>0</v>
      </c>
      <c r="V19" s="55">
        <f>+'24-02-014 Ind. FOSIS'!AG55</f>
        <v>0</v>
      </c>
      <c r="W19" s="55">
        <f>+'24-02-014 Ind. FOSIS'!AH55</f>
        <v>0</v>
      </c>
      <c r="X19" s="78">
        <f>+'24-02-014 Ind. FOSIS'!AI55</f>
        <v>0</v>
      </c>
      <c r="Y19" s="78">
        <f>+'24-02-014 Ind. FOSIS'!AJ55</f>
        <v>0</v>
      </c>
    </row>
    <row r="20" spans="1:25" ht="24.75" customHeight="1">
      <c r="A20" s="79" t="s">
        <v>70</v>
      </c>
      <c r="B20" s="55">
        <f>+'24-02-014 Ind. FOSIS'!J59</f>
        <v>0</v>
      </c>
      <c r="C20" s="55">
        <f>+'24-02-014 Ind. FOSIS'!K59</f>
        <v>0</v>
      </c>
      <c r="D20" s="55">
        <f>+'24-02-014 Ind. FOSIS'!M59</f>
        <v>0</v>
      </c>
      <c r="E20" s="55">
        <f>+'24-02-014 Ind. FOSIS'!N59</f>
        <v>0</v>
      </c>
      <c r="F20" s="55">
        <f>+'24-02-014 Ind. FOSIS'!O59</f>
        <v>0</v>
      </c>
      <c r="G20" s="55">
        <f>+'24-02-014 Ind. FOSIS'!R59</f>
        <v>0</v>
      </c>
      <c r="H20" s="55">
        <f>+'24-02-014 Ind. FOSIS'!S59</f>
        <v>0</v>
      </c>
      <c r="I20" s="55">
        <f>+'24-02-014 Ind. FOSIS'!T59</f>
        <v>0</v>
      </c>
      <c r="J20" s="55">
        <f>+'24-02-014 Ind. FOSIS'!U59</f>
        <v>0</v>
      </c>
      <c r="K20" s="55">
        <f>+'24-02-014 Ind. FOSIS'!V59</f>
        <v>0</v>
      </c>
      <c r="L20" s="55">
        <f>+'24-02-014 Ind. FOSIS'!W59</f>
        <v>0</v>
      </c>
      <c r="M20" s="55">
        <f>+'24-02-014 Ind. FOSIS'!X59</f>
        <v>0</v>
      </c>
      <c r="N20" s="55">
        <f>+'24-02-014 Ind. FOSIS'!Y59</f>
        <v>0</v>
      </c>
      <c r="O20" s="55">
        <f>+'24-02-014 Ind. FOSIS'!Z59</f>
        <v>0</v>
      </c>
      <c r="P20" s="55">
        <f>+'24-02-014 Ind. FOSIS'!AA59</f>
        <v>0</v>
      </c>
      <c r="Q20" s="55">
        <f>+'24-02-014 Ind. FOSIS'!AB59</f>
        <v>0</v>
      </c>
      <c r="R20" s="55">
        <f>+'24-02-014 Ind. FOSIS'!AC59</f>
        <v>0</v>
      </c>
      <c r="S20" s="55">
        <f>+'24-02-014 Ind. FOSIS'!AD59</f>
        <v>0</v>
      </c>
      <c r="T20" s="55">
        <f>+'24-02-014 Ind. FOSIS'!AE59</f>
        <v>0</v>
      </c>
      <c r="U20" s="55">
        <f>+'24-02-014 Ind. FOSIS'!AF59</f>
        <v>0</v>
      </c>
      <c r="V20" s="55">
        <f>+'24-02-014 Ind. FOSIS'!AG59</f>
        <v>0</v>
      </c>
      <c r="W20" s="55">
        <f>+'24-02-014 Ind. FOSIS'!AH59</f>
        <v>0</v>
      </c>
      <c r="X20" s="78">
        <f>+'24-02-014 Ind. FOSIS'!AI59</f>
        <v>0</v>
      </c>
      <c r="Y20" s="78">
        <f>+'24-02-014 Ind. FOSIS'!AJ59</f>
        <v>0</v>
      </c>
    </row>
    <row r="21" spans="1:25" ht="24.75" customHeight="1">
      <c r="A21" s="79" t="s">
        <v>72</v>
      </c>
      <c r="B21" s="55">
        <f>+'24-02-014 Ind. FOSIS'!J63</f>
        <v>0</v>
      </c>
      <c r="C21" s="55">
        <f>+'24-02-014 Ind. FOSIS'!K63</f>
        <v>0</v>
      </c>
      <c r="D21" s="55">
        <f>+'24-02-014 Ind. FOSIS'!M63</f>
        <v>0</v>
      </c>
      <c r="E21" s="55">
        <f>+'24-02-014 Ind. FOSIS'!N63</f>
        <v>0</v>
      </c>
      <c r="F21" s="55">
        <f>+'24-02-014 Ind. FOSIS'!O63</f>
        <v>0</v>
      </c>
      <c r="G21" s="55">
        <f>+'24-02-014 Ind. FOSIS'!R63</f>
        <v>0</v>
      </c>
      <c r="H21" s="55">
        <f>+'24-02-014 Ind. FOSIS'!S63</f>
        <v>0</v>
      </c>
      <c r="I21" s="55">
        <f>+'24-02-014 Ind. FOSIS'!T63</f>
        <v>0</v>
      </c>
      <c r="J21" s="55">
        <f>+'24-02-014 Ind. FOSIS'!U63</f>
        <v>0</v>
      </c>
      <c r="K21" s="55">
        <f>+'24-02-014 Ind. FOSIS'!V63</f>
        <v>0</v>
      </c>
      <c r="L21" s="55">
        <f>+'24-02-014 Ind. FOSIS'!W63</f>
        <v>0</v>
      </c>
      <c r="M21" s="55">
        <f>+'24-02-014 Ind. FOSIS'!X63</f>
        <v>0</v>
      </c>
      <c r="N21" s="55">
        <f>+'24-02-014 Ind. FOSIS'!Y63</f>
        <v>0</v>
      </c>
      <c r="O21" s="55">
        <f>+'24-02-014 Ind. FOSIS'!Z63</f>
        <v>0</v>
      </c>
      <c r="P21" s="55">
        <f>+'24-02-014 Ind. FOSIS'!AA63</f>
        <v>0</v>
      </c>
      <c r="Q21" s="55">
        <f>+'24-02-014 Ind. FOSIS'!AB63</f>
        <v>0</v>
      </c>
      <c r="R21" s="55">
        <f>+'24-02-014 Ind. FOSIS'!AC63</f>
        <v>0</v>
      </c>
      <c r="S21" s="55">
        <f>+'24-02-014 Ind. FOSIS'!AD63</f>
        <v>0</v>
      </c>
      <c r="T21" s="55">
        <f>+'24-02-014 Ind. FOSIS'!AE63</f>
        <v>0</v>
      </c>
      <c r="U21" s="55">
        <f>+'24-02-014 Ind. FOSIS'!AF63</f>
        <v>0</v>
      </c>
      <c r="V21" s="55">
        <f>+'24-02-014 Ind. FOSIS'!AG63</f>
        <v>0</v>
      </c>
      <c r="W21" s="55">
        <f>+'24-02-014 Ind. FOSIS'!AH63</f>
        <v>0</v>
      </c>
      <c r="X21" s="78">
        <f>+'24-02-014 Ind. FOSIS'!AI63</f>
        <v>0</v>
      </c>
      <c r="Y21" s="78">
        <f>+'24-02-014 Ind. FOSIS'!AJ63</f>
        <v>0</v>
      </c>
    </row>
    <row r="22" spans="1:25" ht="24.75" customHeight="1">
      <c r="A22" s="79" t="s">
        <v>74</v>
      </c>
      <c r="B22" s="55">
        <f>+'24-02-014 Ind. FOSIS'!J67</f>
        <v>0</v>
      </c>
      <c r="C22" s="55">
        <f>+'24-02-014 Ind. FOSIS'!K67</f>
        <v>0</v>
      </c>
      <c r="D22" s="55">
        <f>+'24-02-014 Ind. FOSIS'!M67</f>
        <v>0</v>
      </c>
      <c r="E22" s="55">
        <f>+'24-02-014 Ind. FOSIS'!N67</f>
        <v>0</v>
      </c>
      <c r="F22" s="55">
        <f>+'24-02-014 Ind. FOSIS'!O67</f>
        <v>0</v>
      </c>
      <c r="G22" s="55">
        <f>+'24-02-014 Ind. FOSIS'!R67</f>
        <v>0</v>
      </c>
      <c r="H22" s="55">
        <f>+'24-02-014 Ind. FOSIS'!S67</f>
        <v>0</v>
      </c>
      <c r="I22" s="55">
        <f>+'24-02-014 Ind. FOSIS'!T67</f>
        <v>0</v>
      </c>
      <c r="J22" s="55">
        <f>+'24-02-014 Ind. FOSIS'!U67</f>
        <v>0</v>
      </c>
      <c r="K22" s="55">
        <f>+'24-02-014 Ind. FOSIS'!V67</f>
        <v>0</v>
      </c>
      <c r="L22" s="55">
        <f>+'24-02-014 Ind. FOSIS'!W67</f>
        <v>0</v>
      </c>
      <c r="M22" s="55">
        <f>+'24-02-014 Ind. FOSIS'!X67</f>
        <v>0</v>
      </c>
      <c r="N22" s="55">
        <f>+'24-02-014 Ind. FOSIS'!Y67</f>
        <v>0</v>
      </c>
      <c r="O22" s="55">
        <f>+'24-02-014 Ind. FOSIS'!Z67</f>
        <v>0</v>
      </c>
      <c r="P22" s="55">
        <f>+'24-02-014 Ind. FOSIS'!AA67</f>
        <v>0</v>
      </c>
      <c r="Q22" s="55">
        <f>+'24-02-014 Ind. FOSIS'!AB67</f>
        <v>0</v>
      </c>
      <c r="R22" s="55">
        <f>+'24-02-014 Ind. FOSIS'!AC67</f>
        <v>0</v>
      </c>
      <c r="S22" s="55">
        <f>+'24-02-014 Ind. FOSIS'!AD67</f>
        <v>0</v>
      </c>
      <c r="T22" s="55">
        <f>+'24-02-014 Ind. FOSIS'!AE67</f>
        <v>0</v>
      </c>
      <c r="U22" s="55">
        <f>+'24-02-014 Ind. FOSIS'!AF67</f>
        <v>0</v>
      </c>
      <c r="V22" s="55">
        <f>+'24-02-014 Ind. FOSIS'!AG67</f>
        <v>0</v>
      </c>
      <c r="W22" s="55">
        <f>+'24-02-014 Ind. FOSIS'!AH67</f>
        <v>0</v>
      </c>
      <c r="X22" s="78">
        <f>+'24-02-014 Ind. FOSIS'!AI67</f>
        <v>0</v>
      </c>
      <c r="Y22" s="78">
        <f>+'24-02-014 Ind. FOSIS'!AJ67</f>
        <v>0</v>
      </c>
    </row>
    <row r="23" spans="1:25" ht="24.75" customHeight="1">
      <c r="A23" s="80" t="s">
        <v>76</v>
      </c>
      <c r="B23" s="55">
        <f>+'24-02-014 Ind. FOSIS'!J71</f>
        <v>17109418000</v>
      </c>
      <c r="C23" s="55">
        <f>+'24-02-014 Ind. FOSIS'!K71</f>
        <v>17109417000</v>
      </c>
      <c r="D23" s="55">
        <f>+'24-02-014 Ind. FOSIS'!M71</f>
        <v>0</v>
      </c>
      <c r="E23" s="55">
        <f>+'24-02-014 Ind. FOSIS'!N71</f>
        <v>0</v>
      </c>
      <c r="F23" s="55">
        <f>+'24-02-014 Ind. FOSIS'!O71</f>
        <v>0</v>
      </c>
      <c r="G23" s="55">
        <f>+'24-02-014 Ind. FOSIS'!R71</f>
        <v>273597500</v>
      </c>
      <c r="H23" s="55">
        <f>+'24-02-014 Ind. FOSIS'!S71</f>
        <v>8281111000</v>
      </c>
      <c r="I23" s="55">
        <f>+'24-02-014 Ind. FOSIS'!T71</f>
        <v>0</v>
      </c>
      <c r="J23" s="55">
        <f>+'24-02-014 Ind. FOSIS'!U71</f>
        <v>8554708500</v>
      </c>
      <c r="K23" s="55">
        <f>+'24-02-014 Ind. FOSIS'!V71</f>
        <v>0</v>
      </c>
      <c r="L23" s="55">
        <f>+'24-02-014 Ind. FOSIS'!W71</f>
        <v>0</v>
      </c>
      <c r="M23" s="55">
        <f>+'24-02-014 Ind. FOSIS'!X71</f>
        <v>0</v>
      </c>
      <c r="N23" s="55">
        <f>+'24-02-014 Ind. FOSIS'!Y71</f>
        <v>0</v>
      </c>
      <c r="O23" s="55">
        <f>+'24-02-014 Ind. FOSIS'!Z71</f>
        <v>0</v>
      </c>
      <c r="P23" s="55">
        <f>+'24-02-014 Ind. FOSIS'!AA71</f>
        <v>8554708500</v>
      </c>
      <c r="Q23" s="55">
        <f>+'24-02-014 Ind. FOSIS'!AB71</f>
        <v>0</v>
      </c>
      <c r="R23" s="55">
        <f>+'24-02-014 Ind. FOSIS'!AC71</f>
        <v>8554708500</v>
      </c>
      <c r="S23" s="55">
        <f>+'24-02-014 Ind. FOSIS'!AD71</f>
        <v>0</v>
      </c>
      <c r="T23" s="55">
        <f>+'24-02-014 Ind. FOSIS'!AE71</f>
        <v>0</v>
      </c>
      <c r="U23" s="55">
        <f>+'24-02-014 Ind. FOSIS'!AF71</f>
        <v>0</v>
      </c>
      <c r="V23" s="55">
        <f>+'24-02-014 Ind. FOSIS'!AG71</f>
        <v>0</v>
      </c>
      <c r="W23" s="55">
        <f>+'24-02-014 Ind. FOSIS'!AH71</f>
        <v>17109417000</v>
      </c>
      <c r="X23" s="78">
        <f>+'24-02-014 Ind. FOSIS'!AI71</f>
        <v>0.99999994155265826</v>
      </c>
      <c r="Y23" s="78">
        <f>+'24-02-014 Ind. FOSIS'!AJ71</f>
        <v>1</v>
      </c>
    </row>
    <row r="24" spans="1:25" ht="25.5">
      <c r="A24" s="200" t="str">
        <f>"TOTAL ASIG."&amp;" "&amp;$A$5</f>
        <v>TOTAL ASIG. 24-02-014 "Fondo de Solidaridad e Inversión Social"</v>
      </c>
      <c r="B24" s="66">
        <f>SUM(B8:B23)</f>
        <v>17109418000</v>
      </c>
      <c r="C24" s="66">
        <f t="shared" ref="C24:V24" si="0">SUM(C8:C23)</f>
        <v>17109417000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273597500</v>
      </c>
      <c r="H24" s="66">
        <f t="shared" si="0"/>
        <v>8281111000</v>
      </c>
      <c r="I24" s="66">
        <f t="shared" si="0"/>
        <v>0</v>
      </c>
      <c r="J24" s="66">
        <f t="shared" si="0"/>
        <v>8554708500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8554708500</v>
      </c>
      <c r="Q24" s="66">
        <f t="shared" si="0"/>
        <v>0</v>
      </c>
      <c r="R24" s="66">
        <f t="shared" si="0"/>
        <v>8554708500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17109417000</v>
      </c>
      <c r="X24" s="81">
        <f>+'24-02-014 Ind. FOSIS'!AI72</f>
        <v>0.99999994155265826</v>
      </c>
      <c r="Y24" s="81">
        <f>'24-02-014 Ind. FOSIS'!AJ72</f>
        <v>1</v>
      </c>
    </row>
    <row r="25" spans="1: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0"/>
  <sheetViews>
    <sheetView zoomScaleNormal="100" workbookViewId="0" xr3:uid="{44B22561-5205-5C8A-B808-2C70100D228F}">
      <selection activeCell="J68" sqref="J68:J69"/>
    </sheetView>
  </sheetViews>
  <sheetFormatPr defaultColWidth="11.42578125" defaultRowHeight="12.75" outlineLevelRow="1" outlineLevelCol="1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2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>
      <c r="A1" s="217" t="s">
        <v>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</row>
    <row r="2" spans="1:106" s="1" customFormat="1" ht="16.5" customHeight="1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</row>
    <row r="3" spans="1:106" s="1" customFormat="1" ht="16.5" customHeight="1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</row>
    <row r="4" spans="1:106" s="1" customFormat="1" ht="16.5" customHeight="1">
      <c r="A4" s="220" t="s">
        <v>3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</row>
    <row r="5" spans="1:106" ht="17.25" customHeight="1">
      <c r="A5" s="250" t="s">
        <v>100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2"/>
    </row>
    <row r="6" spans="1:106" s="3" customFormat="1">
      <c r="A6" s="215" t="s">
        <v>5</v>
      </c>
      <c r="B6" s="248" t="s">
        <v>6</v>
      </c>
      <c r="C6" s="197" t="s">
        <v>7</v>
      </c>
      <c r="D6" s="248" t="s">
        <v>8</v>
      </c>
      <c r="E6" s="215" t="s">
        <v>9</v>
      </c>
      <c r="F6" s="248" t="s">
        <v>10</v>
      </c>
      <c r="G6" s="215" t="s">
        <v>11</v>
      </c>
      <c r="H6" s="215" t="s">
        <v>12</v>
      </c>
      <c r="I6" s="215"/>
      <c r="J6" s="222" t="s">
        <v>13</v>
      </c>
      <c r="K6" s="222" t="s">
        <v>14</v>
      </c>
      <c r="L6" s="215" t="s">
        <v>15</v>
      </c>
      <c r="M6" s="229" t="s">
        <v>16</v>
      </c>
      <c r="N6" s="230"/>
      <c r="O6" s="231"/>
      <c r="P6" s="215" t="s">
        <v>17</v>
      </c>
      <c r="Q6" s="248" t="s">
        <v>18</v>
      </c>
      <c r="R6" s="214" t="s">
        <v>19</v>
      </c>
      <c r="S6" s="214"/>
      <c r="T6" s="214"/>
      <c r="U6" s="222" t="s">
        <v>20</v>
      </c>
      <c r="V6" s="214" t="s">
        <v>19</v>
      </c>
      <c r="W6" s="214"/>
      <c r="X6" s="214"/>
      <c r="Y6" s="222" t="s">
        <v>21</v>
      </c>
      <c r="Z6" s="214" t="s">
        <v>19</v>
      </c>
      <c r="AA6" s="214"/>
      <c r="AB6" s="214"/>
      <c r="AC6" s="222" t="s">
        <v>22</v>
      </c>
      <c r="AD6" s="214" t="s">
        <v>19</v>
      </c>
      <c r="AE6" s="214"/>
      <c r="AF6" s="214"/>
      <c r="AG6" s="222" t="s">
        <v>23</v>
      </c>
      <c r="AH6" s="222" t="s">
        <v>24</v>
      </c>
      <c r="AI6" s="224" t="s">
        <v>25</v>
      </c>
      <c r="AJ6" s="22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>
      <c r="A7" s="215"/>
      <c r="B7" s="249"/>
      <c r="C7" s="197" t="s">
        <v>26</v>
      </c>
      <c r="D7" s="249"/>
      <c r="E7" s="215"/>
      <c r="F7" s="249"/>
      <c r="G7" s="215"/>
      <c r="H7" s="192" t="s">
        <v>27</v>
      </c>
      <c r="I7" s="192" t="s">
        <v>28</v>
      </c>
      <c r="J7" s="223"/>
      <c r="K7" s="223"/>
      <c r="L7" s="215"/>
      <c r="M7" s="190" t="s">
        <v>29</v>
      </c>
      <c r="N7" s="190" t="s">
        <v>30</v>
      </c>
      <c r="O7" s="190" t="s">
        <v>31</v>
      </c>
      <c r="P7" s="215"/>
      <c r="Q7" s="249"/>
      <c r="R7" s="190" t="s">
        <v>32</v>
      </c>
      <c r="S7" s="190" t="s">
        <v>33</v>
      </c>
      <c r="T7" s="190" t="s">
        <v>34</v>
      </c>
      <c r="U7" s="223"/>
      <c r="V7" s="190" t="s">
        <v>35</v>
      </c>
      <c r="W7" s="190" t="s">
        <v>36</v>
      </c>
      <c r="X7" s="190" t="s">
        <v>37</v>
      </c>
      <c r="Y7" s="223"/>
      <c r="Z7" s="190" t="s">
        <v>38</v>
      </c>
      <c r="AA7" s="190" t="s">
        <v>39</v>
      </c>
      <c r="AB7" s="190" t="s">
        <v>40</v>
      </c>
      <c r="AC7" s="223"/>
      <c r="AD7" s="190" t="s">
        <v>41</v>
      </c>
      <c r="AE7" s="190" t="s">
        <v>42</v>
      </c>
      <c r="AF7" s="190" t="s">
        <v>43</v>
      </c>
      <c r="AG7" s="223"/>
      <c r="AH7" s="223"/>
      <c r="AI7" s="191" t="s">
        <v>44</v>
      </c>
      <c r="AJ7" s="191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>
      <c r="A8" s="245" t="s">
        <v>46</v>
      </c>
      <c r="B8" s="227"/>
      <c r="C8" s="227"/>
      <c r="D8" s="227"/>
      <c r="E8" s="22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>
      <c r="A9" s="13">
        <v>1</v>
      </c>
      <c r="B9" s="14"/>
      <c r="C9" s="15"/>
      <c r="D9" s="16"/>
      <c r="E9" s="17"/>
      <c r="F9" s="17"/>
      <c r="G9" s="17"/>
      <c r="H9" s="16"/>
      <c r="I9" s="16"/>
      <c r="J9" s="209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211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>
      <c r="A11" s="238" t="s">
        <v>47</v>
      </c>
      <c r="B11" s="244"/>
      <c r="C11" s="239"/>
      <c r="D11" s="239"/>
      <c r="E11" s="239"/>
      <c r="F11" s="239"/>
      <c r="G11" s="239"/>
      <c r="H11" s="239"/>
      <c r="I11" s="240"/>
      <c r="J11" s="27">
        <f>SUM(J9:J10)</f>
        <v>0</v>
      </c>
      <c r="K11" s="27">
        <f>SUM(K9:K10)</f>
        <v>0</v>
      </c>
      <c r="L11" s="199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>
      <c r="A12" s="235" t="s">
        <v>48</v>
      </c>
      <c r="B12" s="236"/>
      <c r="C12" s="236"/>
      <c r="D12" s="236"/>
      <c r="E12" s="237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246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247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>
      <c r="A15" s="238" t="s">
        <v>49</v>
      </c>
      <c r="B15" s="244"/>
      <c r="C15" s="239"/>
      <c r="D15" s="239"/>
      <c r="E15" s="239"/>
      <c r="F15" s="239"/>
      <c r="G15" s="239"/>
      <c r="H15" s="239"/>
      <c r="I15" s="240"/>
      <c r="J15" s="27">
        <f>SUM(J13:J14)</f>
        <v>0</v>
      </c>
      <c r="K15" s="27">
        <f>SUM(K13:K14)</f>
        <v>0</v>
      </c>
      <c r="L15" s="199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>
      <c r="A16" s="235" t="s">
        <v>50</v>
      </c>
      <c r="B16" s="236"/>
      <c r="C16" s="236"/>
      <c r="D16" s="236"/>
      <c r="E16" s="23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209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211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>
      <c r="A19" s="238" t="s">
        <v>51</v>
      </c>
      <c r="B19" s="244"/>
      <c r="C19" s="239"/>
      <c r="D19" s="239"/>
      <c r="E19" s="239"/>
      <c r="F19" s="239"/>
      <c r="G19" s="239"/>
      <c r="H19" s="239"/>
      <c r="I19" s="240"/>
      <c r="J19" s="27">
        <f>SUM(J17:J18)</f>
        <v>0</v>
      </c>
      <c r="K19" s="27">
        <f>SUM(K17:K18)</f>
        <v>0</v>
      </c>
      <c r="L19" s="199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>
      <c r="A20" s="235" t="s">
        <v>52</v>
      </c>
      <c r="B20" s="236"/>
      <c r="C20" s="236"/>
      <c r="D20" s="236"/>
      <c r="E20" s="23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209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211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>
      <c r="A23" s="238" t="s">
        <v>53</v>
      </c>
      <c r="B23" s="244"/>
      <c r="C23" s="239"/>
      <c r="D23" s="239"/>
      <c r="E23" s="239"/>
      <c r="F23" s="239"/>
      <c r="G23" s="239"/>
      <c r="H23" s="239"/>
      <c r="I23" s="240"/>
      <c r="J23" s="27">
        <f>SUM(J21:J22)</f>
        <v>0</v>
      </c>
      <c r="K23" s="27">
        <f>SUM(K21:K22)</f>
        <v>0</v>
      </c>
      <c r="L23" s="199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>
      <c r="A24" s="235" t="s">
        <v>54</v>
      </c>
      <c r="B24" s="236"/>
      <c r="C24" s="236"/>
      <c r="D24" s="236"/>
      <c r="E24" s="23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209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211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>
      <c r="A27" s="238" t="s">
        <v>55</v>
      </c>
      <c r="B27" s="244"/>
      <c r="C27" s="239"/>
      <c r="D27" s="239"/>
      <c r="E27" s="239"/>
      <c r="F27" s="239"/>
      <c r="G27" s="239"/>
      <c r="H27" s="239"/>
      <c r="I27" s="240"/>
      <c r="J27" s="27">
        <f>SUM(J25:J26)</f>
        <v>0</v>
      </c>
      <c r="K27" s="27">
        <f>SUM(K25:K26)</f>
        <v>0</v>
      </c>
      <c r="L27" s="199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>
      <c r="A28" s="235" t="s">
        <v>56</v>
      </c>
      <c r="B28" s="236"/>
      <c r="C28" s="236"/>
      <c r="D28" s="236"/>
      <c r="E28" s="23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209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211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>
      <c r="A31" s="238" t="s">
        <v>57</v>
      </c>
      <c r="B31" s="244"/>
      <c r="C31" s="239"/>
      <c r="D31" s="239"/>
      <c r="E31" s="239"/>
      <c r="F31" s="239"/>
      <c r="G31" s="239"/>
      <c r="H31" s="239"/>
      <c r="I31" s="240"/>
      <c r="J31" s="27">
        <f>SUM(J29:J30)</f>
        <v>0</v>
      </c>
      <c r="K31" s="27">
        <f>SUM(K29:K30)</f>
        <v>0</v>
      </c>
      <c r="L31" s="199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>
      <c r="A32" s="235" t="s">
        <v>58</v>
      </c>
      <c r="B32" s="236"/>
      <c r="C32" s="236"/>
      <c r="D32" s="236"/>
      <c r="E32" s="23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209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211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>
      <c r="A35" s="238" t="s">
        <v>59</v>
      </c>
      <c r="B35" s="244"/>
      <c r="C35" s="239"/>
      <c r="D35" s="239"/>
      <c r="E35" s="239"/>
      <c r="F35" s="239"/>
      <c r="G35" s="239"/>
      <c r="H35" s="239"/>
      <c r="I35" s="240"/>
      <c r="J35" s="27">
        <f>SUM(J33:J34)</f>
        <v>0</v>
      </c>
      <c r="K35" s="27">
        <f>SUM(K33:K34)</f>
        <v>0</v>
      </c>
      <c r="L35" s="199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>
      <c r="A36" s="235" t="s">
        <v>60</v>
      </c>
      <c r="B36" s="236"/>
      <c r="C36" s="236"/>
      <c r="D36" s="236"/>
      <c r="E36" s="237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209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211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>
      <c r="A39" s="238" t="s">
        <v>61</v>
      </c>
      <c r="B39" s="244"/>
      <c r="C39" s="239"/>
      <c r="D39" s="239"/>
      <c r="E39" s="239"/>
      <c r="F39" s="239"/>
      <c r="G39" s="239"/>
      <c r="H39" s="239"/>
      <c r="I39" s="240"/>
      <c r="J39" s="27">
        <f>SUM(J37:J38)</f>
        <v>0</v>
      </c>
      <c r="K39" s="27">
        <f>SUM(K37:K38)</f>
        <v>0</v>
      </c>
      <c r="L39" s="199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>
      <c r="A40" s="235" t="s">
        <v>62</v>
      </c>
      <c r="B40" s="236"/>
      <c r="C40" s="236"/>
      <c r="D40" s="236"/>
      <c r="E40" s="23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209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211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>
      <c r="A43" s="238" t="s">
        <v>63</v>
      </c>
      <c r="B43" s="244"/>
      <c r="C43" s="239"/>
      <c r="D43" s="239"/>
      <c r="E43" s="239"/>
      <c r="F43" s="239"/>
      <c r="G43" s="239"/>
      <c r="H43" s="239"/>
      <c r="I43" s="240"/>
      <c r="J43" s="27">
        <f>SUM(J41:J42)</f>
        <v>0</v>
      </c>
      <c r="K43" s="27">
        <f>SUM(K41:K42)</f>
        <v>0</v>
      </c>
      <c r="L43" s="199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>
      <c r="A44" s="235" t="s">
        <v>64</v>
      </c>
      <c r="B44" s="236"/>
      <c r="C44" s="236"/>
      <c r="D44" s="236"/>
      <c r="E44" s="23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209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211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>
      <c r="A47" s="238" t="s">
        <v>65</v>
      </c>
      <c r="B47" s="244"/>
      <c r="C47" s="239"/>
      <c r="D47" s="239"/>
      <c r="E47" s="239"/>
      <c r="F47" s="239"/>
      <c r="G47" s="239"/>
      <c r="H47" s="239"/>
      <c r="I47" s="240"/>
      <c r="J47" s="27">
        <f>SUM(J45:J46)</f>
        <v>0</v>
      </c>
      <c r="K47" s="27">
        <f>SUM(K45:K46)</f>
        <v>0</v>
      </c>
      <c r="L47" s="199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>
      <c r="A48" s="235" t="s">
        <v>66</v>
      </c>
      <c r="B48" s="236"/>
      <c r="C48" s="236"/>
      <c r="D48" s="236"/>
      <c r="E48" s="23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209"/>
      <c r="K49" s="8"/>
      <c r="L49" s="54"/>
      <c r="M49" s="195"/>
      <c r="N49" s="195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211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>
      <c r="A51" s="207" t="s">
        <v>67</v>
      </c>
      <c r="B51" s="207"/>
      <c r="C51" s="207"/>
      <c r="D51" s="207"/>
      <c r="E51" s="207"/>
      <c r="F51" s="207"/>
      <c r="G51" s="207"/>
      <c r="H51" s="207"/>
      <c r="I51" s="207"/>
      <c r="J51" s="27">
        <f>J49</f>
        <v>0</v>
      </c>
      <c r="K51" s="27">
        <v>0</v>
      </c>
      <c r="L51" s="199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>
      <c r="A52" s="241" t="s">
        <v>68</v>
      </c>
      <c r="B52" s="242"/>
      <c r="C52" s="242"/>
      <c r="D52" s="242"/>
      <c r="E52" s="243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209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211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>
      <c r="A55" s="238" t="s">
        <v>69</v>
      </c>
      <c r="B55" s="239"/>
      <c r="C55" s="239"/>
      <c r="D55" s="239"/>
      <c r="E55" s="239"/>
      <c r="F55" s="239"/>
      <c r="G55" s="239"/>
      <c r="H55" s="239"/>
      <c r="I55" s="240"/>
      <c r="J55" s="27">
        <f>SUM(J53:J54)</f>
        <v>0</v>
      </c>
      <c r="K55" s="27">
        <f>SUM(K53:K54)</f>
        <v>0</v>
      </c>
      <c r="L55" s="199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>
      <c r="A56" s="235" t="s">
        <v>70</v>
      </c>
      <c r="B56" s="236"/>
      <c r="C56" s="236"/>
      <c r="D56" s="236"/>
      <c r="E56" s="23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209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211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>
      <c r="A59" s="238" t="s">
        <v>71</v>
      </c>
      <c r="B59" s="239"/>
      <c r="C59" s="239"/>
      <c r="D59" s="239"/>
      <c r="E59" s="239"/>
      <c r="F59" s="239"/>
      <c r="G59" s="239"/>
      <c r="H59" s="239"/>
      <c r="I59" s="240"/>
      <c r="J59" s="27">
        <f>SUM(J57:J58)</f>
        <v>0</v>
      </c>
      <c r="K59" s="27">
        <f>SUM(K57:K58)</f>
        <v>0</v>
      </c>
      <c r="L59" s="199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>
      <c r="A60" s="235" t="s">
        <v>72</v>
      </c>
      <c r="B60" s="236"/>
      <c r="C60" s="236"/>
      <c r="D60" s="236"/>
      <c r="E60" s="23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209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211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>
      <c r="A63" s="238" t="s">
        <v>73</v>
      </c>
      <c r="B63" s="239"/>
      <c r="C63" s="239"/>
      <c r="D63" s="239"/>
      <c r="E63" s="239"/>
      <c r="F63" s="239"/>
      <c r="G63" s="239"/>
      <c r="H63" s="239"/>
      <c r="I63" s="240"/>
      <c r="J63" s="27">
        <f>SUM(J61:J62)</f>
        <v>0</v>
      </c>
      <c r="K63" s="27">
        <f>SUM(K61:K62)</f>
        <v>0</v>
      </c>
      <c r="L63" s="199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>
      <c r="A64" s="235" t="s">
        <v>74</v>
      </c>
      <c r="B64" s="236"/>
      <c r="C64" s="236"/>
      <c r="D64" s="236"/>
      <c r="E64" s="23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209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211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>
      <c r="A67" s="238" t="s">
        <v>75</v>
      </c>
      <c r="B67" s="239"/>
      <c r="C67" s="239"/>
      <c r="D67" s="239"/>
      <c r="E67" s="239"/>
      <c r="F67" s="239"/>
      <c r="G67" s="239"/>
      <c r="H67" s="239"/>
      <c r="I67" s="240"/>
      <c r="J67" s="27">
        <f>SUM(J65:J66)</f>
        <v>0</v>
      </c>
      <c r="K67" s="27">
        <f>SUM(K65:K66)</f>
        <v>0</v>
      </c>
      <c r="L67" s="199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>
      <c r="A68" s="235" t="s">
        <v>76</v>
      </c>
      <c r="B68" s="236"/>
      <c r="C68" s="236"/>
      <c r="D68" s="236"/>
      <c r="E68" s="237"/>
      <c r="F68" s="4"/>
      <c r="G68" s="5"/>
      <c r="H68" s="6"/>
      <c r="I68" s="6"/>
      <c r="J68" s="209">
        <v>2268726000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8.5" customHeight="1" outlineLevel="1">
      <c r="A69" s="14">
        <v>1</v>
      </c>
      <c r="B69" s="14"/>
      <c r="C69" s="43" t="s">
        <v>101</v>
      </c>
      <c r="D69" s="44">
        <v>44992</v>
      </c>
      <c r="E69" s="61" t="s">
        <v>102</v>
      </c>
      <c r="F69" s="61" t="s">
        <v>103</v>
      </c>
      <c r="G69" s="93" t="s">
        <v>104</v>
      </c>
      <c r="H69" s="46"/>
      <c r="I69" s="48"/>
      <c r="J69" s="210"/>
      <c r="K69" s="63">
        <v>2268726000</v>
      </c>
      <c r="L69" s="52"/>
      <c r="M69" s="40"/>
      <c r="N69" s="64"/>
      <c r="O69" s="40"/>
      <c r="P69" s="65"/>
      <c r="Q69" s="65"/>
      <c r="R69" s="19"/>
      <c r="S69" s="19"/>
      <c r="T69" s="19">
        <v>1134363000</v>
      </c>
      <c r="U69" s="20">
        <f>SUM(R69:T69)</f>
        <v>1134363000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1134363000</v>
      </c>
      <c r="AI69" s="21">
        <f>IF(ISERROR(AH69/J68),0,AH69/J68)</f>
        <v>0.5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>
      <c r="A70" s="235" t="s">
        <v>79</v>
      </c>
      <c r="B70" s="236"/>
      <c r="C70" s="236"/>
      <c r="D70" s="236"/>
      <c r="E70" s="237"/>
      <c r="F70" s="235"/>
      <c r="G70" s="236"/>
      <c r="H70" s="236"/>
      <c r="I70" s="236"/>
      <c r="J70" s="66">
        <f>J68</f>
        <v>2268726000</v>
      </c>
      <c r="K70" s="66">
        <f>SUM(K69:K69)</f>
        <v>2268726000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01"/>
      <c r="R70" s="66">
        <f t="shared" ref="R70:AH70" si="15">SUM(R69:R69)</f>
        <v>0</v>
      </c>
      <c r="S70" s="66">
        <f t="shared" si="15"/>
        <v>0</v>
      </c>
      <c r="T70" s="66">
        <f t="shared" si="15"/>
        <v>1134363000</v>
      </c>
      <c r="U70" s="66">
        <f t="shared" si="15"/>
        <v>1134363000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1134363000</v>
      </c>
      <c r="AI70" s="69">
        <f>IF(ISERROR(AH70/J70),0,AH70/J70)</f>
        <v>0.5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>
      <c r="A71" s="232" t="str">
        <f>"TOTAL ASIG."&amp;" "&amp;$A$5</f>
        <v>TOTAL ASIG. 24-02-015 "INTEGRA - Subsecretaría de Educación Parvularia"</v>
      </c>
      <c r="B71" s="233"/>
      <c r="C71" s="233"/>
      <c r="D71" s="233"/>
      <c r="E71" s="233"/>
      <c r="F71" s="233"/>
      <c r="G71" s="233"/>
      <c r="H71" s="233"/>
      <c r="I71" s="234"/>
      <c r="J71" s="27">
        <f>SUM(J11,J15,J19,J23,J27,J31,J35,J39,J43,J47,J51,J55,J59,J63,J67,J70)</f>
        <v>2268726000</v>
      </c>
      <c r="K71" s="27">
        <f>+K11+K15+K19+K23+K27+K31+K35+K39+K43+K47+K51+K55+K67+K59+K63+K70</f>
        <v>2268726000</v>
      </c>
      <c r="L71" s="199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1134363000</v>
      </c>
      <c r="U71" s="27">
        <f t="shared" si="16"/>
        <v>1134363000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1134363000</v>
      </c>
      <c r="AI71" s="30">
        <f>IF(ISERROR(AH71/J71),0,AH71/J71)</f>
        <v>0.5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8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8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488B59-30D4-4ED3-95A6-21C01229B4A7}"/>
</file>

<file path=customXml/itemProps2.xml><?xml version="1.0" encoding="utf-8"?>
<ds:datastoreItem xmlns:ds="http://schemas.openxmlformats.org/officeDocument/2006/customXml" ds:itemID="{0886F63C-62F4-4C8D-897F-116F6EBFA943}"/>
</file>

<file path=customXml/itemProps3.xml><?xml version="1.0" encoding="utf-8"?>
<ds:datastoreItem xmlns:ds="http://schemas.openxmlformats.org/officeDocument/2006/customXml" ds:itemID="{14ACF1ED-DE0B-442A-96E4-9A1D47351C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Johanna Atabales</cp:lastModifiedBy>
  <cp:revision/>
  <dcterms:created xsi:type="dcterms:W3CDTF">2023-03-10T19:32:45Z</dcterms:created>
  <dcterms:modified xsi:type="dcterms:W3CDTF">2023-10-17T13:11:40Z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