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45" yWindow="1245" windowWidth="11580" windowHeight="8835" tabRatio="832" firstSheet="1" activeTab="6"/>
  </bookViews>
  <sheets>
    <sheet name="24-03-315" sheetId="10" r:id="rId1"/>
    <sheet name="24-03-315 res" sheetId="11" r:id="rId2"/>
    <sheet name="24-03-341" sheetId="23" r:id="rId3"/>
    <sheet name="24-03-341 res " sheetId="24" r:id="rId4"/>
    <sheet name="24-03-342" sheetId="25" r:id="rId5"/>
    <sheet name="24-03-342 res " sheetId="26" r:id="rId6"/>
    <sheet name="24-03-409" sheetId="27" r:id="rId7"/>
    <sheet name="24-03-409 res " sheetId="28" r:id="rId8"/>
    <sheet name="24-03-998" sheetId="29" r:id="rId9"/>
    <sheet name="24-03-998 res" sheetId="30" r:id="rId10"/>
  </sheets>
  <definedNames>
    <definedName name="_xlnm.Print_Area" localSheetId="0">'24-03-315'!$A$1:$AI$58</definedName>
    <definedName name="_xlnm.Print_Area" localSheetId="1">'24-03-315 res'!$A$1:$Y$25</definedName>
    <definedName name="_xlnm.Print_Area" localSheetId="2">'24-03-341'!$A$1:$AI$488</definedName>
    <definedName name="_xlnm.Print_Area" localSheetId="3">'24-03-341 res '!$A$1:$Y$25</definedName>
    <definedName name="_xlnm.Print_Area" localSheetId="4">'24-03-342'!$A$1:$AI$105</definedName>
    <definedName name="_xlnm.Print_Area" localSheetId="5">'24-03-342 res '!$A$1:$Y$25</definedName>
    <definedName name="_xlnm.Print_Area" localSheetId="6">'24-03-409'!$A$1:$AI$180</definedName>
    <definedName name="_xlnm.Print_Area" localSheetId="7">'24-03-409 res '!$A$1:$Y$25</definedName>
    <definedName name="_xlnm.Print_Area" localSheetId="8">'24-03-998'!$A$1:$AI$284</definedName>
    <definedName name="_xlnm.Print_Area" localSheetId="9">'24-03-998 res'!$A$1:$Y$25</definedName>
    <definedName name="_xlnm.Print_Titles" localSheetId="0">'24-03-315'!$1:$7</definedName>
    <definedName name="_xlnm.Print_Titles" localSheetId="1">'24-03-315 res'!$6:$7</definedName>
    <definedName name="_xlnm.Print_Titles" localSheetId="2">'24-03-341'!$1:$7</definedName>
    <definedName name="_xlnm.Print_Titles" localSheetId="3">'24-03-341 res '!$6:$7</definedName>
    <definedName name="_xlnm.Print_Titles" localSheetId="4">'24-03-342'!$1:$7</definedName>
    <definedName name="_xlnm.Print_Titles" localSheetId="5">'24-03-342 res '!$6:$7</definedName>
    <definedName name="_xlnm.Print_Titles" localSheetId="6">'24-03-409'!$1:$7</definedName>
    <definedName name="_xlnm.Print_Titles" localSheetId="7">'24-03-409 res '!$6:$7</definedName>
    <definedName name="_xlnm.Print_Titles" localSheetId="8">'24-03-998'!$1:$7</definedName>
    <definedName name="_xlnm.Print_Titles" localSheetId="9">'24-03-998 res'!$6:$7</definedName>
  </definedNames>
  <calcPr calcId="125725"/>
</workbook>
</file>

<file path=xl/calcChain.xml><?xml version="1.0" encoding="utf-8"?>
<calcChain xmlns="http://schemas.openxmlformats.org/spreadsheetml/2006/main">
  <c r="AI279" i="29"/>
  <c r="AH279"/>
  <c r="AI278"/>
  <c r="AH278"/>
  <c r="AI276"/>
  <c r="AH276"/>
  <c r="AI277"/>
  <c r="AH277"/>
  <c r="AI275"/>
  <c r="AH275"/>
  <c r="AI274"/>
  <c r="AH274"/>
  <c r="AB482" i="23"/>
  <c r="AF237" i="29"/>
  <c r="AE283"/>
  <c r="AF274"/>
  <c r="AG274" s="1"/>
  <c r="AF275"/>
  <c r="AG275" s="1"/>
  <c r="AF276"/>
  <c r="AG276" s="1"/>
  <c r="AF277"/>
  <c r="AG277" s="1"/>
  <c r="AF278"/>
  <c r="AG278" s="1"/>
  <c r="AF279"/>
  <c r="AG279" s="1"/>
  <c r="J283"/>
  <c r="AH175" i="27"/>
  <c r="AH174"/>
  <c r="AI174"/>
  <c r="AI175"/>
  <c r="AF179"/>
  <c r="AF174"/>
  <c r="AG174" s="1"/>
  <c r="AF175"/>
  <c r="AG175"/>
  <c r="AD179"/>
  <c r="AC179"/>
  <c r="AE179"/>
  <c r="AH94"/>
  <c r="AH93"/>
  <c r="AG95"/>
  <c r="AG94"/>
  <c r="AF95"/>
  <c r="AF94"/>
  <c r="AE95"/>
  <c r="AD95"/>
  <c r="AC95"/>
  <c r="AB94"/>
  <c r="X94"/>
  <c r="T94"/>
  <c r="J95"/>
  <c r="AE482" i="23"/>
  <c r="AD482"/>
  <c r="AC482"/>
  <c r="AF482"/>
  <c r="J448"/>
  <c r="J415"/>
  <c r="J453"/>
  <c r="J451"/>
  <c r="J446"/>
  <c r="J444"/>
  <c r="J432"/>
  <c r="J417"/>
  <c r="J413"/>
  <c r="J409"/>
  <c r="J482" l="1"/>
  <c r="AH389" l="1"/>
  <c r="AH390"/>
  <c r="AH391"/>
  <c r="AH392"/>
  <c r="AF389"/>
  <c r="AG389" s="1"/>
  <c r="AF390"/>
  <c r="AG390" s="1"/>
  <c r="AF391"/>
  <c r="AG391" s="1"/>
  <c r="AF392"/>
  <c r="AG392" s="1"/>
  <c r="AB389"/>
  <c r="AB390"/>
  <c r="AB391"/>
  <c r="AB392"/>
  <c r="X389"/>
  <c r="X390"/>
  <c r="X391"/>
  <c r="X392"/>
  <c r="X393"/>
  <c r="T389"/>
  <c r="T390"/>
  <c r="T391"/>
  <c r="T392"/>
  <c r="AE367"/>
  <c r="AD367"/>
  <c r="AC367"/>
  <c r="AH350"/>
  <c r="AH349"/>
  <c r="AF349"/>
  <c r="AG349" s="1"/>
  <c r="AF350"/>
  <c r="AG350" s="1"/>
  <c r="AH300"/>
  <c r="AF298"/>
  <c r="AG298" s="1"/>
  <c r="AH298" s="1"/>
  <c r="AF299"/>
  <c r="AG299" s="1"/>
  <c r="AH299" s="1"/>
  <c r="AF300"/>
  <c r="AG300" s="1"/>
  <c r="AF301"/>
  <c r="AG301"/>
  <c r="AH301" s="1"/>
  <c r="AH156" l="1"/>
  <c r="AF156"/>
  <c r="AG156" s="1"/>
  <c r="AF115"/>
  <c r="AG115" s="1"/>
  <c r="AH115" s="1"/>
  <c r="J61" l="1"/>
  <c r="J62"/>
  <c r="J58"/>
  <c r="J56"/>
  <c r="J53"/>
  <c r="J52"/>
  <c r="J51"/>
  <c r="J50"/>
  <c r="J65" s="1"/>
  <c r="J49"/>
  <c r="AD18" l="1"/>
  <c r="AE18"/>
  <c r="AC18"/>
  <c r="AE56" i="10" l="1"/>
  <c r="AG54" l="1"/>
  <c r="AF54"/>
  <c r="AF56"/>
  <c r="AG56" s="1"/>
  <c r="AF55"/>
  <c r="AG55" s="1"/>
  <c r="AE57"/>
  <c r="AD57"/>
  <c r="AC57"/>
  <c r="AH51"/>
  <c r="I58"/>
  <c r="J56"/>
  <c r="I52"/>
  <c r="I28"/>
  <c r="I19"/>
  <c r="I16"/>
  <c r="I10"/>
  <c r="AH215" i="29" l="1"/>
  <c r="AH216"/>
  <c r="AH217"/>
  <c r="AH218"/>
  <c r="AH231"/>
  <c r="AH232"/>
  <c r="AH233"/>
  <c r="AH234"/>
  <c r="AH235"/>
  <c r="AH236"/>
  <c r="AH237"/>
  <c r="AH238"/>
  <c r="AH239"/>
  <c r="AH240"/>
  <c r="AH241"/>
  <c r="AH242"/>
  <c r="AH243"/>
  <c r="AH244"/>
  <c r="AH245"/>
  <c r="AH246"/>
  <c r="AH247"/>
  <c r="AH248"/>
  <c r="AH249"/>
  <c r="AH250"/>
  <c r="AH251"/>
  <c r="AH253"/>
  <c r="AH254"/>
  <c r="AH255"/>
  <c r="AH256"/>
  <c r="AH257"/>
  <c r="AH258"/>
  <c r="AH259"/>
  <c r="AH260"/>
  <c r="AH261"/>
  <c r="AH262"/>
  <c r="AH263"/>
  <c r="AH264"/>
  <c r="AH265"/>
  <c r="AH266"/>
  <c r="AH267"/>
  <c r="AH268"/>
  <c r="AH269"/>
  <c r="AH270"/>
  <c r="AH273"/>
  <c r="AH282"/>
  <c r="AF271"/>
  <c r="AG271" s="1"/>
  <c r="AH271" s="1"/>
  <c r="AF272"/>
  <c r="AG272"/>
  <c r="AH272" s="1"/>
  <c r="AF273"/>
  <c r="AG273" s="1"/>
  <c r="AB271"/>
  <c r="AB272"/>
  <c r="AB273"/>
  <c r="X271"/>
  <c r="X272"/>
  <c r="X273"/>
  <c r="T271"/>
  <c r="T272"/>
  <c r="T273"/>
  <c r="AF464" i="23"/>
  <c r="AF465"/>
  <c r="AF466"/>
  <c r="AF467"/>
  <c r="AF468"/>
  <c r="AF469"/>
  <c r="AF470"/>
  <c r="AF471"/>
  <c r="AF472"/>
  <c r="AF473"/>
  <c r="AF474"/>
  <c r="AF475"/>
  <c r="AF476"/>
  <c r="AF477"/>
  <c r="AF478"/>
  <c r="AF479"/>
  <c r="T466"/>
  <c r="X466"/>
  <c r="AB466"/>
  <c r="T467"/>
  <c r="X467"/>
  <c r="AB467"/>
  <c r="T468"/>
  <c r="X468"/>
  <c r="AB468"/>
  <c r="T469"/>
  <c r="X469"/>
  <c r="AB469"/>
  <c r="T470"/>
  <c r="X470"/>
  <c r="AB470"/>
  <c r="T471"/>
  <c r="X471"/>
  <c r="AB471"/>
  <c r="T472"/>
  <c r="X472"/>
  <c r="AB472"/>
  <c r="T473"/>
  <c r="AG473" s="1"/>
  <c r="AH473" s="1"/>
  <c r="X473"/>
  <c r="AB473"/>
  <c r="T474"/>
  <c r="X474"/>
  <c r="AB474"/>
  <c r="T475"/>
  <c r="X475"/>
  <c r="AB475"/>
  <c r="T476"/>
  <c r="X476"/>
  <c r="AB476"/>
  <c r="T477"/>
  <c r="X477"/>
  <c r="AB477"/>
  <c r="T478"/>
  <c r="X478"/>
  <c r="AB478"/>
  <c r="T479"/>
  <c r="X479"/>
  <c r="AB479"/>
  <c r="AF400"/>
  <c r="AF401"/>
  <c r="AD404"/>
  <c r="AE404"/>
  <c r="AC404"/>
  <c r="AB400"/>
  <c r="AB401"/>
  <c r="X400"/>
  <c r="X401"/>
  <c r="T400"/>
  <c r="AG400" s="1"/>
  <c r="T401"/>
  <c r="AG479" l="1"/>
  <c r="AH479" s="1"/>
  <c r="AG475"/>
  <c r="AH475" s="1"/>
  <c r="AG472"/>
  <c r="AH472" s="1"/>
  <c r="AG401"/>
  <c r="AG476"/>
  <c r="AH476" s="1"/>
  <c r="AG469"/>
  <c r="AH469" s="1"/>
  <c r="AG477"/>
  <c r="AG470"/>
  <c r="AH470" s="1"/>
  <c r="AG466"/>
  <c r="AH466" s="1"/>
  <c r="AG478"/>
  <c r="AH478" s="1"/>
  <c r="AG474"/>
  <c r="AG471"/>
  <c r="AH471" s="1"/>
  <c r="AG467"/>
  <c r="AH467" s="1"/>
  <c r="AG468"/>
  <c r="AH468" s="1"/>
  <c r="AH400"/>
  <c r="AH401"/>
  <c r="AF388"/>
  <c r="T388"/>
  <c r="X388"/>
  <c r="AB388"/>
  <c r="AF348"/>
  <c r="T348"/>
  <c r="X348"/>
  <c r="AB348"/>
  <c r="J353"/>
  <c r="AF334"/>
  <c r="AF335"/>
  <c r="AF336"/>
  <c r="T334"/>
  <c r="X334"/>
  <c r="AB334"/>
  <c r="T335"/>
  <c r="X335"/>
  <c r="AB335"/>
  <c r="AF297"/>
  <c r="AG297" s="1"/>
  <c r="AH297" s="1"/>
  <c r="AH477" l="1"/>
  <c r="AH474"/>
  <c r="AG348"/>
  <c r="AH348" s="1"/>
  <c r="AG388"/>
  <c r="AH388" s="1"/>
  <c r="AG334"/>
  <c r="AH334" s="1"/>
  <c r="AG335"/>
  <c r="AH335" s="1"/>
  <c r="AH112" l="1"/>
  <c r="AH111"/>
  <c r="AF105"/>
  <c r="AG105" s="1"/>
  <c r="AH105" s="1"/>
  <c r="AF106"/>
  <c r="AG106" s="1"/>
  <c r="AH106" s="1"/>
  <c r="AF107"/>
  <c r="AG107" s="1"/>
  <c r="AH107" s="1"/>
  <c r="AF108"/>
  <c r="AG108" s="1"/>
  <c r="AH108" s="1"/>
  <c r="AF109"/>
  <c r="AG109" s="1"/>
  <c r="AH109" s="1"/>
  <c r="AF110"/>
  <c r="AG110" s="1"/>
  <c r="AH110" s="1"/>
  <c r="AF111"/>
  <c r="AG111" s="1"/>
  <c r="AF112"/>
  <c r="AG112" s="1"/>
  <c r="AF113"/>
  <c r="AG113" s="1"/>
  <c r="AH113" s="1"/>
  <c r="AF114"/>
  <c r="AG114" s="1"/>
  <c r="AH114" s="1"/>
  <c r="AC118"/>
  <c r="J9" l="1"/>
  <c r="J13"/>
  <c r="J57" i="10"/>
  <c r="AH53" i="25"/>
  <c r="AH52"/>
  <c r="AH51"/>
  <c r="AH50"/>
  <c r="AF259" i="23"/>
  <c r="AF260"/>
  <c r="T259"/>
  <c r="X259"/>
  <c r="AB259"/>
  <c r="T260"/>
  <c r="X260"/>
  <c r="AB260"/>
  <c r="AH54" i="10" l="1"/>
  <c r="AG259" i="23"/>
  <c r="AH259" s="1"/>
  <c r="AG260"/>
  <c r="AH260" s="1"/>
  <c r="J18"/>
  <c r="J46"/>
  <c r="AD59" i="29" l="1"/>
  <c r="AE59"/>
  <c r="AC59"/>
  <c r="AF280"/>
  <c r="AF134" i="27"/>
  <c r="AD135"/>
  <c r="AE135"/>
  <c r="AC135"/>
  <c r="J39" i="25"/>
  <c r="AD92"/>
  <c r="AE92"/>
  <c r="AC92"/>
  <c r="AC89"/>
  <c r="AC87"/>
  <c r="AF458" i="23"/>
  <c r="AF459"/>
  <c r="AG459" s="1"/>
  <c r="AH459" s="1"/>
  <c r="AF460"/>
  <c r="AF461"/>
  <c r="AF462"/>
  <c r="AF463"/>
  <c r="AF480"/>
  <c r="AF481"/>
  <c r="V482"/>
  <c r="W482"/>
  <c r="U482"/>
  <c r="AB458"/>
  <c r="AB459"/>
  <c r="AB460"/>
  <c r="AB461"/>
  <c r="AB462"/>
  <c r="AB463"/>
  <c r="AB464"/>
  <c r="AB465"/>
  <c r="AB480"/>
  <c r="AB481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80"/>
  <c r="X481"/>
  <c r="T481"/>
  <c r="T448"/>
  <c r="T449"/>
  <c r="T450"/>
  <c r="T451"/>
  <c r="T452"/>
  <c r="T453"/>
  <c r="T454"/>
  <c r="T455"/>
  <c r="T456"/>
  <c r="T457"/>
  <c r="T458"/>
  <c r="T459"/>
  <c r="T460"/>
  <c r="T461"/>
  <c r="T462"/>
  <c r="T463"/>
  <c r="T464"/>
  <c r="T465"/>
  <c r="AG465" s="1"/>
  <c r="AH465" s="1"/>
  <c r="AG481" l="1"/>
  <c r="AH481" s="1"/>
  <c r="AG464"/>
  <c r="AH464" s="1"/>
  <c r="AG463"/>
  <c r="AH463" s="1"/>
  <c r="AG461"/>
  <c r="AH461" s="1"/>
  <c r="AG462"/>
  <c r="AH462" s="1"/>
  <c r="AG460"/>
  <c r="AH460" s="1"/>
  <c r="AG458"/>
  <c r="AH458" s="1"/>
  <c r="AF381"/>
  <c r="AF382"/>
  <c r="AF383"/>
  <c r="AF384"/>
  <c r="AF385"/>
  <c r="AF386"/>
  <c r="AF387"/>
  <c r="AD395"/>
  <c r="AE395"/>
  <c r="AC394"/>
  <c r="AC395" s="1"/>
  <c r="AB381"/>
  <c r="AB382"/>
  <c r="AB383"/>
  <c r="AB384"/>
  <c r="AB385"/>
  <c r="AB386"/>
  <c r="AB387"/>
  <c r="X381"/>
  <c r="X382"/>
  <c r="X383"/>
  <c r="X384"/>
  <c r="X385"/>
  <c r="X386"/>
  <c r="X387"/>
  <c r="T381"/>
  <c r="T382"/>
  <c r="T383"/>
  <c r="T384"/>
  <c r="T385"/>
  <c r="T386"/>
  <c r="T387"/>
  <c r="AG384" l="1"/>
  <c r="AH384" s="1"/>
  <c r="AG387"/>
  <c r="AH387" s="1"/>
  <c r="AG386"/>
  <c r="AH386" s="1"/>
  <c r="AG385"/>
  <c r="AH385" s="1"/>
  <c r="AG381"/>
  <c r="AH381" s="1"/>
  <c r="AG383"/>
  <c r="AH383" s="1"/>
  <c r="AG382"/>
  <c r="AH382" s="1"/>
  <c r="AF347"/>
  <c r="AF351"/>
  <c r="AF352"/>
  <c r="AD353"/>
  <c r="AE353"/>
  <c r="AC353"/>
  <c r="AB347"/>
  <c r="X347"/>
  <c r="T347"/>
  <c r="AG347" l="1"/>
  <c r="AH347" s="1"/>
  <c r="AE64" i="25"/>
  <c r="AD64"/>
  <c r="AC64"/>
  <c r="AD338" i="23"/>
  <c r="AE338"/>
  <c r="AC338"/>
  <c r="AF332"/>
  <c r="AF333"/>
  <c r="AB332"/>
  <c r="AB333"/>
  <c r="X332"/>
  <c r="X333"/>
  <c r="T332"/>
  <c r="AG332" s="1"/>
  <c r="AH332" s="1"/>
  <c r="T333"/>
  <c r="AG333" l="1"/>
  <c r="AH333" s="1"/>
  <c r="AF296"/>
  <c r="AD304"/>
  <c r="AE304"/>
  <c r="AC304"/>
  <c r="W304"/>
  <c r="V304"/>
  <c r="U304"/>
  <c r="AB296"/>
  <c r="X296"/>
  <c r="T296"/>
  <c r="AF251"/>
  <c r="AF252"/>
  <c r="AF253"/>
  <c r="AF254"/>
  <c r="AF255"/>
  <c r="AF256"/>
  <c r="AF257"/>
  <c r="AF258"/>
  <c r="AD263"/>
  <c r="AE263"/>
  <c r="AC263"/>
  <c r="AB251"/>
  <c r="AB252"/>
  <c r="AB253"/>
  <c r="AB254"/>
  <c r="AB255"/>
  <c r="AB256"/>
  <c r="AB257"/>
  <c r="AB258"/>
  <c r="X251"/>
  <c r="X252"/>
  <c r="X253"/>
  <c r="X254"/>
  <c r="X255"/>
  <c r="X256"/>
  <c r="X257"/>
  <c r="X258"/>
  <c r="T251"/>
  <c r="T252"/>
  <c r="T253"/>
  <c r="T254"/>
  <c r="AG254" s="1"/>
  <c r="AH254" s="1"/>
  <c r="T255"/>
  <c r="T256"/>
  <c r="T257"/>
  <c r="T258"/>
  <c r="AG258" s="1"/>
  <c r="AH258" s="1"/>
  <c r="AG256" l="1"/>
  <c r="AH256" s="1"/>
  <c r="AG252"/>
  <c r="AH252" s="1"/>
  <c r="AG255"/>
  <c r="AH255" s="1"/>
  <c r="AG251"/>
  <c r="AH251" s="1"/>
  <c r="AG296"/>
  <c r="AH296" s="1"/>
  <c r="AG257"/>
  <c r="AH257" s="1"/>
  <c r="AG253"/>
  <c r="AH253" s="1"/>
  <c r="AF191" l="1"/>
  <c r="AF192"/>
  <c r="AF193"/>
  <c r="AD196"/>
  <c r="AE196"/>
  <c r="AC196"/>
  <c r="AB191"/>
  <c r="AB192"/>
  <c r="AB193"/>
  <c r="X191"/>
  <c r="X192"/>
  <c r="X193"/>
  <c r="T191"/>
  <c r="T192"/>
  <c r="T193"/>
  <c r="AG193" l="1"/>
  <c r="AH193" s="1"/>
  <c r="AG192"/>
  <c r="AH192" s="1"/>
  <c r="AG191"/>
  <c r="AH191" s="1"/>
  <c r="AF42" i="25"/>
  <c r="AB42"/>
  <c r="AD42"/>
  <c r="AE42"/>
  <c r="AC42"/>
  <c r="AF153" i="23"/>
  <c r="AF154"/>
  <c r="AF155"/>
  <c r="AD159"/>
  <c r="AE159"/>
  <c r="AC159"/>
  <c r="AB153"/>
  <c r="AB154"/>
  <c r="AB155"/>
  <c r="X153"/>
  <c r="X154"/>
  <c r="X155"/>
  <c r="T153"/>
  <c r="T154"/>
  <c r="T155"/>
  <c r="AG155" l="1"/>
  <c r="AH155" s="1"/>
  <c r="AG153"/>
  <c r="AH153" s="1"/>
  <c r="AG154"/>
  <c r="AH154" s="1"/>
  <c r="AD118"/>
  <c r="AE118"/>
  <c r="AD65" l="1"/>
  <c r="AE65"/>
  <c r="AC65"/>
  <c r="AD46"/>
  <c r="AE46"/>
  <c r="AC46"/>
  <c r="AF42" l="1"/>
  <c r="AF43"/>
  <c r="X39"/>
  <c r="X40"/>
  <c r="X41"/>
  <c r="X42"/>
  <c r="X43"/>
  <c r="T39"/>
  <c r="T40"/>
  <c r="T41"/>
  <c r="T42"/>
  <c r="T43"/>
  <c r="AB42"/>
  <c r="AB43"/>
  <c r="AG42" l="1"/>
  <c r="AH42" s="1"/>
  <c r="AG43"/>
  <c r="AH43" s="1"/>
  <c r="AC56" i="10"/>
  <c r="A3" i="30" l="1"/>
  <c r="A3" i="28"/>
  <c r="A3" i="26"/>
  <c r="A3" i="24"/>
  <c r="A3" i="11"/>
  <c r="X281" i="29" l="1"/>
  <c r="X282"/>
  <c r="X280"/>
  <c r="T283"/>
  <c r="T281"/>
  <c r="T282"/>
  <c r="T280"/>
  <c r="AB282"/>
  <c r="AB281"/>
  <c r="AB280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0"/>
  <c r="T221"/>
  <c r="T222"/>
  <c r="AB246"/>
  <c r="AB220"/>
  <c r="AB221"/>
  <c r="AB222"/>
  <c r="X220"/>
  <c r="X221"/>
  <c r="X222"/>
  <c r="AB207"/>
  <c r="AB208"/>
  <c r="X207"/>
  <c r="X208"/>
  <c r="AF203"/>
  <c r="AB203"/>
  <c r="T203"/>
  <c r="X203"/>
  <c r="T207"/>
  <c r="X254"/>
  <c r="AB254"/>
  <c r="AB263"/>
  <c r="AB204"/>
  <c r="AB269"/>
  <c r="AB257"/>
  <c r="AB258"/>
  <c r="AB191"/>
  <c r="AB192"/>
  <c r="AB183"/>
  <c r="AB184"/>
  <c r="AB185"/>
  <c r="AB186"/>
  <c r="AB187"/>
  <c r="AB188"/>
  <c r="AB179"/>
  <c r="AB190"/>
  <c r="AB205"/>
  <c r="AB210"/>
  <c r="AB199"/>
  <c r="AB232"/>
  <c r="AB230"/>
  <c r="AB233"/>
  <c r="AB231"/>
  <c r="AB242"/>
  <c r="AB243"/>
  <c r="AB244"/>
  <c r="AB252"/>
  <c r="AB253"/>
  <c r="AB264"/>
  <c r="AB270"/>
  <c r="AB189"/>
  <c r="X263"/>
  <c r="X204"/>
  <c r="X269"/>
  <c r="X257"/>
  <c r="X258"/>
  <c r="X191"/>
  <c r="X192"/>
  <c r="X183"/>
  <c r="X184"/>
  <c r="X185"/>
  <c r="X186"/>
  <c r="X187"/>
  <c r="X188"/>
  <c r="X179"/>
  <c r="X190"/>
  <c r="X205"/>
  <c r="X210"/>
  <c r="X199"/>
  <c r="X232"/>
  <c r="X230"/>
  <c r="X233"/>
  <c r="X231"/>
  <c r="X242"/>
  <c r="X243"/>
  <c r="X244"/>
  <c r="X252"/>
  <c r="X253"/>
  <c r="X264"/>
  <c r="X270"/>
  <c r="X189"/>
  <c r="T204"/>
  <c r="T191"/>
  <c r="T192"/>
  <c r="T183"/>
  <c r="T184"/>
  <c r="T185"/>
  <c r="T186"/>
  <c r="T187"/>
  <c r="T188"/>
  <c r="T179"/>
  <c r="T190"/>
  <c r="T205"/>
  <c r="T210"/>
  <c r="T199"/>
  <c r="T189"/>
  <c r="T178" i="27"/>
  <c r="AA179"/>
  <c r="Z179"/>
  <c r="Y179"/>
  <c r="AF173"/>
  <c r="AB173"/>
  <c r="X173"/>
  <c r="T173"/>
  <c r="J179"/>
  <c r="AF448" i="23"/>
  <c r="AF449"/>
  <c r="AF450"/>
  <c r="AF451"/>
  <c r="AF452"/>
  <c r="AG452" s="1"/>
  <c r="AH452" s="1"/>
  <c r="AF453"/>
  <c r="AF454"/>
  <c r="AF455"/>
  <c r="AF456"/>
  <c r="AG456" s="1"/>
  <c r="AH456" s="1"/>
  <c r="AF457"/>
  <c r="AB448"/>
  <c r="AB449"/>
  <c r="AB450"/>
  <c r="AG450" s="1"/>
  <c r="AH450" s="1"/>
  <c r="AB451"/>
  <c r="AB452"/>
  <c r="AB453"/>
  <c r="AB454"/>
  <c r="AG454" s="1"/>
  <c r="AH454" s="1"/>
  <c r="AB455"/>
  <c r="AB456"/>
  <c r="AB457"/>
  <c r="Z482"/>
  <c r="AA482"/>
  <c r="Y482"/>
  <c r="AG457" l="1"/>
  <c r="AH457" s="1"/>
  <c r="AG453"/>
  <c r="AH453" s="1"/>
  <c r="AG449"/>
  <c r="AH449" s="1"/>
  <c r="AG455"/>
  <c r="AH455" s="1"/>
  <c r="AG451"/>
  <c r="AH451" s="1"/>
  <c r="AG448"/>
  <c r="AH448" s="1"/>
  <c r="AG203" i="29"/>
  <c r="AH203" s="1"/>
  <c r="AF246"/>
  <c r="AG246" s="1"/>
  <c r="AG173" i="27"/>
  <c r="AF220" i="29" l="1"/>
  <c r="AG220" s="1"/>
  <c r="AH220" s="1"/>
  <c r="AF207"/>
  <c r="AG207" s="1"/>
  <c r="AH207" s="1"/>
  <c r="AH173" i="27"/>
  <c r="AF254" i="29"/>
  <c r="AG254" s="1"/>
  <c r="AF263"/>
  <c r="AG263" s="1"/>
  <c r="AF192"/>
  <c r="AG192" s="1"/>
  <c r="AH192" s="1"/>
  <c r="AF210"/>
  <c r="AG210" s="1"/>
  <c r="AH210" s="1"/>
  <c r="AF242"/>
  <c r="AG242" s="1"/>
  <c r="AF258"/>
  <c r="AG258" s="1"/>
  <c r="AF188"/>
  <c r="AG188" s="1"/>
  <c r="AH188" s="1"/>
  <c r="AF183"/>
  <c r="AG183" s="1"/>
  <c r="AH183" s="1"/>
  <c r="AF243"/>
  <c r="AG243" s="1"/>
  <c r="AF257"/>
  <c r="AG257" s="1"/>
  <c r="AF189"/>
  <c r="AG189" s="1"/>
  <c r="AH189" s="1"/>
  <c r="AF270"/>
  <c r="AG270" s="1"/>
  <c r="AF205"/>
  <c r="AG205" s="1"/>
  <c r="AH205" s="1"/>
  <c r="AF269"/>
  <c r="AG269" s="1"/>
  <c r="AF190"/>
  <c r="AG190" s="1"/>
  <c r="AH190" s="1"/>
  <c r="AF232"/>
  <c r="AG232" s="1"/>
  <c r="AF184"/>
  <c r="AG184" s="1"/>
  <c r="AH184" s="1"/>
  <c r="AF244"/>
  <c r="AG244" s="1"/>
  <c r="AF264"/>
  <c r="AG264" s="1"/>
  <c r="AF186"/>
  <c r="AG186" s="1"/>
  <c r="AH186" s="1"/>
  <c r="AF253"/>
  <c r="AG253" s="1"/>
  <c r="AF204"/>
  <c r="AG204" s="1"/>
  <c r="AH204" s="1"/>
  <c r="AF187"/>
  <c r="AG187" s="1"/>
  <c r="AH187" s="1"/>
  <c r="AF230"/>
  <c r="AG230" s="1"/>
  <c r="AH230" s="1"/>
  <c r="AF378" i="23"/>
  <c r="AF379"/>
  <c r="AF380"/>
  <c r="AB378"/>
  <c r="AB379"/>
  <c r="AB380"/>
  <c r="Z395"/>
  <c r="AA395"/>
  <c r="Y395"/>
  <c r="X378"/>
  <c r="X379"/>
  <c r="X380"/>
  <c r="T378"/>
  <c r="T379"/>
  <c r="T380"/>
  <c r="AG380" l="1"/>
  <c r="AH380" s="1"/>
  <c r="AF222" i="29"/>
  <c r="AG222" s="1"/>
  <c r="AH222" s="1"/>
  <c r="AF221"/>
  <c r="AG221" s="1"/>
  <c r="AH221" s="1"/>
  <c r="AF208"/>
  <c r="AG208" s="1"/>
  <c r="AH208" s="1"/>
  <c r="AG379" i="23"/>
  <c r="AH379" s="1"/>
  <c r="AG378"/>
  <c r="AH378" s="1"/>
  <c r="AF252" i="29"/>
  <c r="AG252" s="1"/>
  <c r="AF199"/>
  <c r="AG199" s="1"/>
  <c r="AH199" s="1"/>
  <c r="AF233"/>
  <c r="AG233" s="1"/>
  <c r="AF179"/>
  <c r="AG179" s="1"/>
  <c r="AH179" s="1"/>
  <c r="AF191"/>
  <c r="AG191" s="1"/>
  <c r="AH191" s="1"/>
  <c r="AF231"/>
  <c r="AG231" s="1"/>
  <c r="AF185"/>
  <c r="AG185" s="1"/>
  <c r="AH185" s="1"/>
  <c r="AB134" i="27"/>
  <c r="X134"/>
  <c r="T134"/>
  <c r="J135"/>
  <c r="I135"/>
  <c r="J75" i="25"/>
  <c r="J74"/>
  <c r="J73"/>
  <c r="J72"/>
  <c r="AF364" i="23"/>
  <c r="AB364"/>
  <c r="Z367"/>
  <c r="AA367"/>
  <c r="Y367"/>
  <c r="X364"/>
  <c r="T364"/>
  <c r="AH252" i="29" l="1"/>
  <c r="AG134" i="27"/>
  <c r="AH134" s="1"/>
  <c r="AG364" i="23"/>
  <c r="AH364" s="1"/>
  <c r="Z353"/>
  <c r="AA353"/>
  <c r="Y353"/>
  <c r="AF343"/>
  <c r="AF344"/>
  <c r="AF345"/>
  <c r="AF346"/>
  <c r="AB343"/>
  <c r="AB344"/>
  <c r="AB345"/>
  <c r="AB346"/>
  <c r="X343"/>
  <c r="X344"/>
  <c r="X345"/>
  <c r="X346"/>
  <c r="T343"/>
  <c r="T344"/>
  <c r="T345"/>
  <c r="T346"/>
  <c r="AG343" l="1"/>
  <c r="AH343" s="1"/>
  <c r="AG344"/>
  <c r="AH344" s="1"/>
  <c r="AG345"/>
  <c r="AH345" s="1"/>
  <c r="AG346"/>
  <c r="AH346" s="1"/>
  <c r="Z338" l="1"/>
  <c r="AA338"/>
  <c r="Y338"/>
  <c r="Z304" l="1"/>
  <c r="AA304"/>
  <c r="AF288"/>
  <c r="AF289"/>
  <c r="AF290"/>
  <c r="AF291"/>
  <c r="AF292"/>
  <c r="AF293"/>
  <c r="AF294"/>
  <c r="AF295"/>
  <c r="AB288"/>
  <c r="AB289"/>
  <c r="AB290"/>
  <c r="AB291"/>
  <c r="AB292"/>
  <c r="AB293"/>
  <c r="AB294"/>
  <c r="AB295"/>
  <c r="Y304"/>
  <c r="X288"/>
  <c r="X289"/>
  <c r="X290"/>
  <c r="X291"/>
  <c r="X292"/>
  <c r="X293"/>
  <c r="X294"/>
  <c r="X295"/>
  <c r="T288"/>
  <c r="T289"/>
  <c r="T290"/>
  <c r="T291"/>
  <c r="T292"/>
  <c r="T293"/>
  <c r="T294"/>
  <c r="T295"/>
  <c r="J304"/>
  <c r="AG292" l="1"/>
  <c r="AH292" s="1"/>
  <c r="AG294"/>
  <c r="AH294" s="1"/>
  <c r="AG288"/>
  <c r="AH288" s="1"/>
  <c r="AG290"/>
  <c r="AH290" s="1"/>
  <c r="AG291"/>
  <c r="AH291" s="1"/>
  <c r="AG293"/>
  <c r="AH293" s="1"/>
  <c r="AG289"/>
  <c r="AH289" s="1"/>
  <c r="AG295"/>
  <c r="AH295" s="1"/>
  <c r="I95" i="27"/>
  <c r="Y263" i="23" l="1"/>
  <c r="Z263"/>
  <c r="AA263"/>
  <c r="AF244"/>
  <c r="AF245"/>
  <c r="AF246"/>
  <c r="AB244"/>
  <c r="AB245"/>
  <c r="AB246"/>
  <c r="AB243"/>
  <c r="AF243"/>
  <c r="AB247"/>
  <c r="AF247"/>
  <c r="AB248"/>
  <c r="AF248"/>
  <c r="AB249"/>
  <c r="AF249"/>
  <c r="AB250"/>
  <c r="AF250"/>
  <c r="X243"/>
  <c r="X244"/>
  <c r="X245"/>
  <c r="X246"/>
  <c r="X247"/>
  <c r="X248"/>
  <c r="X249"/>
  <c r="X250"/>
  <c r="T243"/>
  <c r="T244"/>
  <c r="T245"/>
  <c r="T246"/>
  <c r="T247"/>
  <c r="T248"/>
  <c r="T249"/>
  <c r="T250"/>
  <c r="AG245" l="1"/>
  <c r="AG250"/>
  <c r="AH250" s="1"/>
  <c r="AG244"/>
  <c r="AH244" s="1"/>
  <c r="AG243"/>
  <c r="AH243" s="1"/>
  <c r="AG247"/>
  <c r="AH247" s="1"/>
  <c r="AG249"/>
  <c r="AH249" s="1"/>
  <c r="AG248"/>
  <c r="AH248" s="1"/>
  <c r="AG246"/>
  <c r="AH246" s="1"/>
  <c r="AH245"/>
  <c r="AB190" l="1"/>
  <c r="AF190"/>
  <c r="Z196"/>
  <c r="AA196"/>
  <c r="Y196"/>
  <c r="T190"/>
  <c r="X190"/>
  <c r="J196"/>
  <c r="AG190" l="1"/>
  <c r="AH190" s="1"/>
  <c r="Z159" l="1"/>
  <c r="AA159"/>
  <c r="Y159"/>
  <c r="AB58" i="29"/>
  <c r="AF58"/>
  <c r="Z59"/>
  <c r="AA59"/>
  <c r="Y59"/>
  <c r="X58"/>
  <c r="T58"/>
  <c r="J59"/>
  <c r="J37" i="25"/>
  <c r="Z118" i="23"/>
  <c r="AA118"/>
  <c r="Y118"/>
  <c r="AB102"/>
  <c r="AF102"/>
  <c r="AB103"/>
  <c r="AF103"/>
  <c r="AB104"/>
  <c r="AF104"/>
  <c r="T102"/>
  <c r="X102"/>
  <c r="T103"/>
  <c r="X103"/>
  <c r="T104"/>
  <c r="X104"/>
  <c r="AG58" i="29" l="1"/>
  <c r="AH58" s="1"/>
  <c r="AG104" i="23"/>
  <c r="AH104" s="1"/>
  <c r="AG102"/>
  <c r="AH102" s="1"/>
  <c r="AG103"/>
  <c r="AH103" s="1"/>
  <c r="AB60" l="1"/>
  <c r="AB59"/>
  <c r="AF59"/>
  <c r="AF60"/>
  <c r="AB61"/>
  <c r="AF61"/>
  <c r="AB62"/>
  <c r="AF62"/>
  <c r="Z65"/>
  <c r="AA65"/>
  <c r="Y65"/>
  <c r="T59"/>
  <c r="X59"/>
  <c r="T60"/>
  <c r="X60"/>
  <c r="T61"/>
  <c r="X61"/>
  <c r="T62"/>
  <c r="X62"/>
  <c r="AG60" l="1"/>
  <c r="AH60" s="1"/>
  <c r="AG59"/>
  <c r="AH59" s="1"/>
  <c r="AG62"/>
  <c r="AG61"/>
  <c r="I65"/>
  <c r="Z46"/>
  <c r="AA46"/>
  <c r="Y46"/>
  <c r="AB39"/>
  <c r="AF39"/>
  <c r="AB40"/>
  <c r="AF40"/>
  <c r="AB41"/>
  <c r="AF41"/>
  <c r="I46"/>
  <c r="AH62" l="1"/>
  <c r="AH61"/>
  <c r="AG40"/>
  <c r="AH40" s="1"/>
  <c r="AG41"/>
  <c r="AH41" s="1"/>
  <c r="AG39"/>
  <c r="AH39" s="1"/>
  <c r="AB27"/>
  <c r="AF27"/>
  <c r="AB28"/>
  <c r="AF28"/>
  <c r="Z31"/>
  <c r="AA31"/>
  <c r="Y31"/>
  <c r="AG28" l="1"/>
  <c r="AH28" s="1"/>
  <c r="AG27"/>
  <c r="AH27" s="1"/>
  <c r="Z18"/>
  <c r="AA18"/>
  <c r="Y18"/>
  <c r="Z57" i="10"/>
  <c r="AA57"/>
  <c r="Y57"/>
  <c r="AB219" i="29" l="1"/>
  <c r="AB218"/>
  <c r="AB241"/>
  <c r="AB202"/>
  <c r="AB209"/>
  <c r="AB206"/>
  <c r="AB217"/>
  <c r="AB216"/>
  <c r="AB236"/>
  <c r="AB176"/>
  <c r="AB256"/>
  <c r="AB265"/>
  <c r="AB267"/>
  <c r="AB177"/>
  <c r="AB175"/>
  <c r="AB255"/>
  <c r="AB180"/>
  <c r="AB174"/>
  <c r="AB261"/>
  <c r="AB225"/>
  <c r="AB212"/>
  <c r="AB245"/>
  <c r="AB213"/>
  <c r="AB211"/>
  <c r="AB198"/>
  <c r="AB235"/>
  <c r="AB234"/>
  <c r="AB193"/>
  <c r="AB239"/>
  <c r="AB173"/>
  <c r="AB229"/>
  <c r="AB201"/>
  <c r="AB223"/>
  <c r="AB266"/>
  <c r="AB240"/>
  <c r="AB224"/>
  <c r="AB214"/>
  <c r="AB197"/>
  <c r="AB196"/>
  <c r="AB259"/>
  <c r="AB247"/>
  <c r="AB215"/>
  <c r="AB226"/>
  <c r="AB227"/>
  <c r="AB237"/>
  <c r="AB194"/>
  <c r="AB200"/>
  <c r="AB260"/>
  <c r="AB249"/>
  <c r="AB262"/>
  <c r="AB251"/>
  <c r="AB195"/>
  <c r="AB181"/>
  <c r="AB178"/>
  <c r="AB250"/>
  <c r="AB248"/>
  <c r="AB182"/>
  <c r="AB238"/>
  <c r="AB228"/>
  <c r="AB268"/>
  <c r="AB172"/>
  <c r="AA283"/>
  <c r="Z283"/>
  <c r="Y283"/>
  <c r="X268"/>
  <c r="X228"/>
  <c r="X238"/>
  <c r="X182"/>
  <c r="X248"/>
  <c r="X250"/>
  <c r="X178"/>
  <c r="X181"/>
  <c r="X195"/>
  <c r="X251"/>
  <c r="X262"/>
  <c r="X249"/>
  <c r="X260"/>
  <c r="X200"/>
  <c r="X194"/>
  <c r="X237"/>
  <c r="X227"/>
  <c r="X226"/>
  <c r="X215"/>
  <c r="X247"/>
  <c r="X259"/>
  <c r="X196"/>
  <c r="X197"/>
  <c r="X214"/>
  <c r="X224"/>
  <c r="X240"/>
  <c r="X266"/>
  <c r="X223"/>
  <c r="X201"/>
  <c r="X229"/>
  <c r="X173"/>
  <c r="X239"/>
  <c r="X193"/>
  <c r="X234"/>
  <c r="X235"/>
  <c r="X198"/>
  <c r="X211"/>
  <c r="X213"/>
  <c r="X245"/>
  <c r="X212"/>
  <c r="X225"/>
  <c r="X261"/>
  <c r="X174"/>
  <c r="X180"/>
  <c r="X255"/>
  <c r="X175"/>
  <c r="X177"/>
  <c r="X267"/>
  <c r="X265"/>
  <c r="X256"/>
  <c r="X176"/>
  <c r="X236"/>
  <c r="X216"/>
  <c r="X217"/>
  <c r="X206"/>
  <c r="X209"/>
  <c r="X202"/>
  <c r="X241"/>
  <c r="X218"/>
  <c r="X219"/>
  <c r="X172"/>
  <c r="W283"/>
  <c r="V283"/>
  <c r="U283"/>
  <c r="N283"/>
  <c r="M283"/>
  <c r="L283"/>
  <c r="T182"/>
  <c r="T178"/>
  <c r="T181"/>
  <c r="T195"/>
  <c r="T200"/>
  <c r="T194"/>
  <c r="T226"/>
  <c r="T215"/>
  <c r="T196"/>
  <c r="T197"/>
  <c r="T214"/>
  <c r="T224"/>
  <c r="T223"/>
  <c r="T201"/>
  <c r="T173"/>
  <c r="T193"/>
  <c r="T198"/>
  <c r="T211"/>
  <c r="T213"/>
  <c r="T212"/>
  <c r="T225"/>
  <c r="T174"/>
  <c r="T180"/>
  <c r="T175"/>
  <c r="T177"/>
  <c r="T176"/>
  <c r="T216"/>
  <c r="T217"/>
  <c r="T206"/>
  <c r="T209"/>
  <c r="T202"/>
  <c r="T218"/>
  <c r="T219"/>
  <c r="R283"/>
  <c r="S283"/>
  <c r="Q283"/>
  <c r="T172"/>
  <c r="AF447" i="23"/>
  <c r="AB447"/>
  <c r="AF446"/>
  <c r="AB446"/>
  <c r="AF445"/>
  <c r="AB445"/>
  <c r="AF444"/>
  <c r="AB444"/>
  <c r="AF443"/>
  <c r="AB443"/>
  <c r="AF442"/>
  <c r="AB442"/>
  <c r="AF441"/>
  <c r="AB441"/>
  <c r="AF440"/>
  <c r="AB440"/>
  <c r="AF439"/>
  <c r="AB439"/>
  <c r="AF438"/>
  <c r="AB438"/>
  <c r="AF437"/>
  <c r="AB437"/>
  <c r="AF436"/>
  <c r="AB436"/>
  <c r="AF435"/>
  <c r="AB435"/>
  <c r="AF434"/>
  <c r="AB434"/>
  <c r="AF433"/>
  <c r="AB433"/>
  <c r="AF432"/>
  <c r="AB432"/>
  <c r="AF431"/>
  <c r="AB431"/>
  <c r="AF430"/>
  <c r="AB430"/>
  <c r="AF429"/>
  <c r="AB429"/>
  <c r="AF428"/>
  <c r="AB428"/>
  <c r="AF427"/>
  <c r="AB427"/>
  <c r="AF426"/>
  <c r="AB426"/>
  <c r="AF425"/>
  <c r="AB425"/>
  <c r="AF424"/>
  <c r="AB424"/>
  <c r="AF423"/>
  <c r="AB423"/>
  <c r="AF422"/>
  <c r="AB422"/>
  <c r="AF421"/>
  <c r="AB421"/>
  <c r="AF420"/>
  <c r="AB420"/>
  <c r="AF419"/>
  <c r="AB419"/>
  <c r="AF418"/>
  <c r="AB418"/>
  <c r="AF417"/>
  <c r="AB417"/>
  <c r="AF416"/>
  <c r="AB416"/>
  <c r="AF415"/>
  <c r="AB415"/>
  <c r="AF414"/>
  <c r="AB414"/>
  <c r="AF413"/>
  <c r="AB413"/>
  <c r="AF412"/>
  <c r="AB412"/>
  <c r="AF411"/>
  <c r="AB411"/>
  <c r="AF410"/>
  <c r="AB410"/>
  <c r="AF409"/>
  <c r="AB409"/>
  <c r="AF408"/>
  <c r="AB408"/>
  <c r="AF407"/>
  <c r="AB407"/>
  <c r="AF406"/>
  <c r="AB406"/>
  <c r="X447"/>
  <c r="X446"/>
  <c r="X445"/>
  <c r="X444"/>
  <c r="X443"/>
  <c r="X442"/>
  <c r="X441"/>
  <c r="X440"/>
  <c r="X439"/>
  <c r="X438"/>
  <c r="X437"/>
  <c r="X436"/>
  <c r="X435"/>
  <c r="X434"/>
  <c r="X433"/>
  <c r="X432"/>
  <c r="X431"/>
  <c r="X430"/>
  <c r="X429"/>
  <c r="X428"/>
  <c r="X427"/>
  <c r="X426"/>
  <c r="X425"/>
  <c r="X424"/>
  <c r="X423"/>
  <c r="X422"/>
  <c r="X421"/>
  <c r="X420"/>
  <c r="X419"/>
  <c r="X418"/>
  <c r="X417"/>
  <c r="X416"/>
  <c r="X415"/>
  <c r="X414"/>
  <c r="X413"/>
  <c r="X412"/>
  <c r="X411"/>
  <c r="X410"/>
  <c r="X409"/>
  <c r="X408"/>
  <c r="X407"/>
  <c r="X406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X482" l="1"/>
  <c r="X283" i="29"/>
  <c r="AB283"/>
  <c r="AG407" i="23"/>
  <c r="AH407" s="1"/>
  <c r="AG409"/>
  <c r="AH409" s="1"/>
  <c r="AG411"/>
  <c r="AH411" s="1"/>
  <c r="AG413"/>
  <c r="AH413" s="1"/>
  <c r="AG415"/>
  <c r="AH415" s="1"/>
  <c r="AG406"/>
  <c r="AG410"/>
  <c r="AH410" s="1"/>
  <c r="AG412"/>
  <c r="AH412" s="1"/>
  <c r="AG414"/>
  <c r="AH414" s="1"/>
  <c r="AG416"/>
  <c r="AH416" s="1"/>
  <c r="AG418"/>
  <c r="AH418" s="1"/>
  <c r="AG420"/>
  <c r="AH420" s="1"/>
  <c r="AG422"/>
  <c r="AH422" s="1"/>
  <c r="AG424"/>
  <c r="AH424" s="1"/>
  <c r="AG426"/>
  <c r="AH426" s="1"/>
  <c r="AG428"/>
  <c r="AH428" s="1"/>
  <c r="AG430"/>
  <c r="AH430" s="1"/>
  <c r="AG432"/>
  <c r="AH432" s="1"/>
  <c r="AG434"/>
  <c r="AH434" s="1"/>
  <c r="AG436"/>
  <c r="AH436" s="1"/>
  <c r="AG438"/>
  <c r="AH438" s="1"/>
  <c r="AG440"/>
  <c r="AH440" s="1"/>
  <c r="AG442"/>
  <c r="AH442" s="1"/>
  <c r="AG444"/>
  <c r="AH444" s="1"/>
  <c r="AG446"/>
  <c r="AH446" s="1"/>
  <c r="AG408"/>
  <c r="AH408" s="1"/>
  <c r="AG417"/>
  <c r="AH417" s="1"/>
  <c r="AG419"/>
  <c r="AH419" s="1"/>
  <c r="AG421"/>
  <c r="AH421" s="1"/>
  <c r="AG423"/>
  <c r="AH423" s="1"/>
  <c r="AG425"/>
  <c r="AH425" s="1"/>
  <c r="AG427"/>
  <c r="AH427" s="1"/>
  <c r="AG429"/>
  <c r="AH429" s="1"/>
  <c r="AG431"/>
  <c r="AH431" s="1"/>
  <c r="AG433"/>
  <c r="AH433" s="1"/>
  <c r="AG435"/>
  <c r="AH435" s="1"/>
  <c r="AG437"/>
  <c r="AH437" s="1"/>
  <c r="AG439"/>
  <c r="AH439" s="1"/>
  <c r="AG441"/>
  <c r="AH441" s="1"/>
  <c r="AG443"/>
  <c r="AH443" s="1"/>
  <c r="AG445"/>
  <c r="AH445" s="1"/>
  <c r="AG447"/>
  <c r="AH447" s="1"/>
  <c r="AF202" i="29"/>
  <c r="AG202" s="1"/>
  <c r="AH202" s="1"/>
  <c r="AF172"/>
  <c r="AG172" s="1"/>
  <c r="AF228"/>
  <c r="AG228" s="1"/>
  <c r="AH228" s="1"/>
  <c r="AF182"/>
  <c r="AG182" s="1"/>
  <c r="AH182" s="1"/>
  <c r="AF250"/>
  <c r="AG250" s="1"/>
  <c r="AF181"/>
  <c r="AG181" s="1"/>
  <c r="AH181" s="1"/>
  <c r="AF251"/>
  <c r="AG251" s="1"/>
  <c r="AF249"/>
  <c r="AG249" s="1"/>
  <c r="AF200"/>
  <c r="AG200" s="1"/>
  <c r="AH200" s="1"/>
  <c r="AG237"/>
  <c r="AF226"/>
  <c r="AG226" s="1"/>
  <c r="AH226" s="1"/>
  <c r="AF247"/>
  <c r="AG247" s="1"/>
  <c r="AF196"/>
  <c r="AG196" s="1"/>
  <c r="AH196" s="1"/>
  <c r="AF214"/>
  <c r="AG214" s="1"/>
  <c r="AH214" s="1"/>
  <c r="AF240"/>
  <c r="AG240" s="1"/>
  <c r="AF223"/>
  <c r="AG223" s="1"/>
  <c r="AH223" s="1"/>
  <c r="AF229"/>
  <c r="AG229" s="1"/>
  <c r="AF239"/>
  <c r="AG239" s="1"/>
  <c r="AF234"/>
  <c r="AG234" s="1"/>
  <c r="AF198"/>
  <c r="AG198" s="1"/>
  <c r="AH198" s="1"/>
  <c r="AF213"/>
  <c r="AG213" s="1"/>
  <c r="AH213" s="1"/>
  <c r="AF212"/>
  <c r="AG212" s="1"/>
  <c r="AH212" s="1"/>
  <c r="AF261"/>
  <c r="AG261" s="1"/>
  <c r="AF180"/>
  <c r="AG180" s="1"/>
  <c r="AH180" s="1"/>
  <c r="AF175"/>
  <c r="AG175" s="1"/>
  <c r="AH175" s="1"/>
  <c r="AF256"/>
  <c r="AG256" s="1"/>
  <c r="AF236"/>
  <c r="AG236" s="1"/>
  <c r="AF217"/>
  <c r="AG217" s="1"/>
  <c r="AF218"/>
  <c r="AG218" s="1"/>
  <c r="AG280"/>
  <c r="AF399" i="23"/>
  <c r="AB399"/>
  <c r="AF398"/>
  <c r="AB398"/>
  <c r="AF397"/>
  <c r="AB397"/>
  <c r="X399"/>
  <c r="X398"/>
  <c r="X397"/>
  <c r="V404"/>
  <c r="W404"/>
  <c r="U404"/>
  <c r="T399"/>
  <c r="T398"/>
  <c r="T397"/>
  <c r="M404"/>
  <c r="L404"/>
  <c r="J404"/>
  <c r="AH229" i="29" l="1"/>
  <c r="AH280"/>
  <c r="AH406" i="23"/>
  <c r="AH172" i="29"/>
  <c r="AF206"/>
  <c r="AG206" s="1"/>
  <c r="AH206" s="1"/>
  <c r="AF267"/>
  <c r="AG267" s="1"/>
  <c r="AF282"/>
  <c r="AG282" s="1"/>
  <c r="AC283"/>
  <c r="AF281"/>
  <c r="AG281" s="1"/>
  <c r="AF177"/>
  <c r="AG177" s="1"/>
  <c r="AH177" s="1"/>
  <c r="AF245"/>
  <c r="AG245" s="1"/>
  <c r="AF173"/>
  <c r="AG173" s="1"/>
  <c r="AH173" s="1"/>
  <c r="AF197"/>
  <c r="AG197" s="1"/>
  <c r="AH197" s="1"/>
  <c r="AF194"/>
  <c r="AG194" s="1"/>
  <c r="AH194" s="1"/>
  <c r="AF178"/>
  <c r="AG178" s="1"/>
  <c r="AH178" s="1"/>
  <c r="AF219"/>
  <c r="AG219" s="1"/>
  <c r="AH219" s="1"/>
  <c r="AF209"/>
  <c r="AG209" s="1"/>
  <c r="AH209" s="1"/>
  <c r="AF216"/>
  <c r="AG216" s="1"/>
  <c r="AF265"/>
  <c r="AG265" s="1"/>
  <c r="AF255"/>
  <c r="AG255" s="1"/>
  <c r="AF225"/>
  <c r="AG225" s="1"/>
  <c r="AH225" s="1"/>
  <c r="AF211"/>
  <c r="AG211" s="1"/>
  <c r="AH211" s="1"/>
  <c r="AF193"/>
  <c r="AG193" s="1"/>
  <c r="AH193" s="1"/>
  <c r="AF201"/>
  <c r="AG201" s="1"/>
  <c r="AH201" s="1"/>
  <c r="AF224"/>
  <c r="AG224" s="1"/>
  <c r="AH224" s="1"/>
  <c r="AF259"/>
  <c r="AG259" s="1"/>
  <c r="AF227"/>
  <c r="AG227" s="1"/>
  <c r="AH227" s="1"/>
  <c r="AF260"/>
  <c r="AG260" s="1"/>
  <c r="AF195"/>
  <c r="AG195" s="1"/>
  <c r="AH195" s="1"/>
  <c r="AF248"/>
  <c r="AG248" s="1"/>
  <c r="AF268"/>
  <c r="AG268" s="1"/>
  <c r="AG397" i="23"/>
  <c r="AH397" s="1"/>
  <c r="AG398"/>
  <c r="AH398" s="1"/>
  <c r="AG399"/>
  <c r="AH399" s="1"/>
  <c r="AF377"/>
  <c r="AB377"/>
  <c r="AF376"/>
  <c r="AB376"/>
  <c r="AF375"/>
  <c r="AB375"/>
  <c r="AF374"/>
  <c r="AB374"/>
  <c r="AF373"/>
  <c r="AB373"/>
  <c r="AF372"/>
  <c r="AB372"/>
  <c r="AF371"/>
  <c r="AB371"/>
  <c r="AF370"/>
  <c r="AB370"/>
  <c r="AF369"/>
  <c r="AB369"/>
  <c r="V395"/>
  <c r="W395"/>
  <c r="U395"/>
  <c r="X377"/>
  <c r="X376"/>
  <c r="X375"/>
  <c r="X374"/>
  <c r="X373"/>
  <c r="X372"/>
  <c r="X371"/>
  <c r="X370"/>
  <c r="X369"/>
  <c r="T377"/>
  <c r="T376"/>
  <c r="T375"/>
  <c r="T374"/>
  <c r="T373"/>
  <c r="T372"/>
  <c r="T371"/>
  <c r="T370"/>
  <c r="T369"/>
  <c r="J395"/>
  <c r="AH281" i="29" l="1"/>
  <c r="AD283"/>
  <c r="AF262"/>
  <c r="AG262" s="1"/>
  <c r="AF215"/>
  <c r="AG215" s="1"/>
  <c r="AF266"/>
  <c r="AG266" s="1"/>
  <c r="AF235"/>
  <c r="AG235" s="1"/>
  <c r="AF174"/>
  <c r="AG174" s="1"/>
  <c r="AH174" s="1"/>
  <c r="AF176"/>
  <c r="AG176" s="1"/>
  <c r="AH176" s="1"/>
  <c r="AF241"/>
  <c r="AG241" s="1"/>
  <c r="AF238"/>
  <c r="AG238" s="1"/>
  <c r="AG369" i="23"/>
  <c r="AG370"/>
  <c r="AH370" s="1"/>
  <c r="AG371"/>
  <c r="AH371" s="1"/>
  <c r="AG372"/>
  <c r="AH372" s="1"/>
  <c r="AG373"/>
  <c r="AH373" s="1"/>
  <c r="AG374"/>
  <c r="AH374" s="1"/>
  <c r="AG375"/>
  <c r="AH375" s="1"/>
  <c r="AG376"/>
  <c r="AH376" s="1"/>
  <c r="AG377"/>
  <c r="AH377" s="1"/>
  <c r="R367"/>
  <c r="S367"/>
  <c r="AB362"/>
  <c r="AF362"/>
  <c r="X363"/>
  <c r="AB363"/>
  <c r="AF363"/>
  <c r="T357"/>
  <c r="T358"/>
  <c r="T359"/>
  <c r="T360"/>
  <c r="T361"/>
  <c r="T362"/>
  <c r="T363"/>
  <c r="W366"/>
  <c r="W365"/>
  <c r="V362"/>
  <c r="X362" s="1"/>
  <c r="J367"/>
  <c r="AG283" i="29" l="1"/>
  <c r="AF283"/>
  <c r="AH369" i="23"/>
  <c r="AG362"/>
  <c r="AH362" s="1"/>
  <c r="AG363"/>
  <c r="AH363" s="1"/>
  <c r="AF342" l="1"/>
  <c r="AB342"/>
  <c r="AF341"/>
  <c r="AB341"/>
  <c r="AF340"/>
  <c r="AB340"/>
  <c r="X342"/>
  <c r="X341"/>
  <c r="X340"/>
  <c r="V353"/>
  <c r="W353"/>
  <c r="U353"/>
  <c r="T342"/>
  <c r="T341"/>
  <c r="T340"/>
  <c r="AF353" l="1"/>
  <c r="AG340"/>
  <c r="AG341"/>
  <c r="AH341" s="1"/>
  <c r="AG342"/>
  <c r="AH342" s="1"/>
  <c r="AF331"/>
  <c r="AB331"/>
  <c r="AF330"/>
  <c r="AB330"/>
  <c r="AF329"/>
  <c r="AB329"/>
  <c r="AF328"/>
  <c r="AB328"/>
  <c r="AF327"/>
  <c r="AB327"/>
  <c r="AF326"/>
  <c r="AB326"/>
  <c r="AF325"/>
  <c r="AB325"/>
  <c r="AF324"/>
  <c r="AB324"/>
  <c r="AF323"/>
  <c r="AB323"/>
  <c r="AF322"/>
  <c r="AB322"/>
  <c r="AF321"/>
  <c r="AB321"/>
  <c r="AF320"/>
  <c r="AB320"/>
  <c r="AF319"/>
  <c r="AB319"/>
  <c r="AF318"/>
  <c r="AB318"/>
  <c r="AF317"/>
  <c r="AB317"/>
  <c r="AF316"/>
  <c r="AB316"/>
  <c r="AF315"/>
  <c r="AB315"/>
  <c r="AF314"/>
  <c r="AB314"/>
  <c r="AF313"/>
  <c r="AB313"/>
  <c r="AF312"/>
  <c r="AB312"/>
  <c r="AF311"/>
  <c r="AB311"/>
  <c r="AF310"/>
  <c r="AB310"/>
  <c r="AF309"/>
  <c r="AB309"/>
  <c r="AF308"/>
  <c r="AB308"/>
  <c r="AF307"/>
  <c r="AB307"/>
  <c r="AF306"/>
  <c r="AB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06"/>
  <c r="W338"/>
  <c r="V338"/>
  <c r="U338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J338"/>
  <c r="AH340" l="1"/>
  <c r="AG306"/>
  <c r="AG307"/>
  <c r="AH307" s="1"/>
  <c r="AG308"/>
  <c r="AH308" s="1"/>
  <c r="AG309"/>
  <c r="AH309" s="1"/>
  <c r="AG310"/>
  <c r="AH310" s="1"/>
  <c r="AG311"/>
  <c r="AH311" s="1"/>
  <c r="AG312"/>
  <c r="AH312" s="1"/>
  <c r="AG313"/>
  <c r="AH313" s="1"/>
  <c r="AG314"/>
  <c r="AH314" s="1"/>
  <c r="AG315"/>
  <c r="AH315" s="1"/>
  <c r="AG316"/>
  <c r="AH316" s="1"/>
  <c r="AG317"/>
  <c r="AH317" s="1"/>
  <c r="AG318"/>
  <c r="AH318" s="1"/>
  <c r="AG319"/>
  <c r="AH319" s="1"/>
  <c r="AG320"/>
  <c r="AH320" s="1"/>
  <c r="AG321"/>
  <c r="AH321" s="1"/>
  <c r="AG322"/>
  <c r="AH322" s="1"/>
  <c r="AG323"/>
  <c r="AH323" s="1"/>
  <c r="AG324"/>
  <c r="AH324" s="1"/>
  <c r="AG325"/>
  <c r="AH325" s="1"/>
  <c r="AG326"/>
  <c r="AH326" s="1"/>
  <c r="AG327"/>
  <c r="AH327" s="1"/>
  <c r="AG328"/>
  <c r="AH328" s="1"/>
  <c r="AG329"/>
  <c r="AH329" s="1"/>
  <c r="AG330"/>
  <c r="AG331"/>
  <c r="AH331" s="1"/>
  <c r="AF287"/>
  <c r="AB287"/>
  <c r="AF286"/>
  <c r="AB286"/>
  <c r="AF285"/>
  <c r="AB285"/>
  <c r="AF284"/>
  <c r="AB284"/>
  <c r="AF283"/>
  <c r="AB283"/>
  <c r="AF282"/>
  <c r="AB282"/>
  <c r="AF281"/>
  <c r="AB281"/>
  <c r="AF280"/>
  <c r="AB280"/>
  <c r="AF279"/>
  <c r="AB279"/>
  <c r="AF278"/>
  <c r="AB278"/>
  <c r="AF277"/>
  <c r="AB277"/>
  <c r="AF276"/>
  <c r="AB276"/>
  <c r="AF275"/>
  <c r="AB275"/>
  <c r="AF274"/>
  <c r="AB274"/>
  <c r="AF273"/>
  <c r="AB273"/>
  <c r="AF272"/>
  <c r="AB272"/>
  <c r="AF271"/>
  <c r="AB271"/>
  <c r="AF270"/>
  <c r="AB270"/>
  <c r="AF269"/>
  <c r="AB269"/>
  <c r="AF268"/>
  <c r="AB268"/>
  <c r="AF267"/>
  <c r="AB267"/>
  <c r="AF266"/>
  <c r="AB266"/>
  <c r="AF265"/>
  <c r="AB265"/>
  <c r="X287"/>
  <c r="X286"/>
  <c r="X285"/>
  <c r="X284"/>
  <c r="X283"/>
  <c r="X282"/>
  <c r="X281"/>
  <c r="X280"/>
  <c r="X279"/>
  <c r="X278"/>
  <c r="X277"/>
  <c r="X276"/>
  <c r="X275"/>
  <c r="X274"/>
  <c r="X273"/>
  <c r="X272"/>
  <c r="X271"/>
  <c r="X270"/>
  <c r="X269"/>
  <c r="X268"/>
  <c r="X267"/>
  <c r="X266"/>
  <c r="X265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AH330" l="1"/>
  <c r="AH306"/>
  <c r="AG265"/>
  <c r="AG267"/>
  <c r="AH267" s="1"/>
  <c r="AG269"/>
  <c r="AH269" s="1"/>
  <c r="AG271"/>
  <c r="AH271" s="1"/>
  <c r="AG270"/>
  <c r="AH270" s="1"/>
  <c r="AG266"/>
  <c r="AH266" s="1"/>
  <c r="AG268"/>
  <c r="AH268" s="1"/>
  <c r="AG272"/>
  <c r="AH272" s="1"/>
  <c r="AG273"/>
  <c r="AH273" s="1"/>
  <c r="AG274"/>
  <c r="AH274" s="1"/>
  <c r="AG275"/>
  <c r="AH275" s="1"/>
  <c r="AG276"/>
  <c r="AH276" s="1"/>
  <c r="AG277"/>
  <c r="AH277" s="1"/>
  <c r="AG278"/>
  <c r="AH278" s="1"/>
  <c r="AG279"/>
  <c r="AH279" s="1"/>
  <c r="AG280"/>
  <c r="AH280" s="1"/>
  <c r="AG281"/>
  <c r="AH281" s="1"/>
  <c r="AG282"/>
  <c r="AH282" s="1"/>
  <c r="AG283"/>
  <c r="AH283" s="1"/>
  <c r="AG284"/>
  <c r="AH284" s="1"/>
  <c r="AG285"/>
  <c r="AH285" s="1"/>
  <c r="AG286"/>
  <c r="AH286" s="1"/>
  <c r="AG287"/>
  <c r="X261"/>
  <c r="Q263"/>
  <c r="S263"/>
  <c r="R263"/>
  <c r="W263"/>
  <c r="V263"/>
  <c r="U263"/>
  <c r="AF242"/>
  <c r="AB242"/>
  <c r="X242"/>
  <c r="AF241"/>
  <c r="AB241"/>
  <c r="X241"/>
  <c r="AF240"/>
  <c r="AB240"/>
  <c r="X240"/>
  <c r="AF239"/>
  <c r="AB239"/>
  <c r="X239"/>
  <c r="AF238"/>
  <c r="AB238"/>
  <c r="X238"/>
  <c r="AF237"/>
  <c r="AB237"/>
  <c r="X237"/>
  <c r="AF236"/>
  <c r="AB236"/>
  <c r="X236"/>
  <c r="AF235"/>
  <c r="AB235"/>
  <c r="X235"/>
  <c r="AF234"/>
  <c r="AB234"/>
  <c r="X234"/>
  <c r="AF233"/>
  <c r="AB233"/>
  <c r="X233"/>
  <c r="AF232"/>
  <c r="AB232"/>
  <c r="X232"/>
  <c r="AF231"/>
  <c r="AB231"/>
  <c r="X231"/>
  <c r="AF230"/>
  <c r="AB230"/>
  <c r="X230"/>
  <c r="AF229"/>
  <c r="AB229"/>
  <c r="X229"/>
  <c r="AF228"/>
  <c r="AB228"/>
  <c r="X228"/>
  <c r="AF227"/>
  <c r="AB227"/>
  <c r="X227"/>
  <c r="AF226"/>
  <c r="AB226"/>
  <c r="X226"/>
  <c r="AF225"/>
  <c r="AB225"/>
  <c r="X225"/>
  <c r="AF224"/>
  <c r="AB224"/>
  <c r="X224"/>
  <c r="AF223"/>
  <c r="AB223"/>
  <c r="X223"/>
  <c r="AF222"/>
  <c r="AB222"/>
  <c r="X222"/>
  <c r="AF221"/>
  <c r="AB221"/>
  <c r="X221"/>
  <c r="AF220"/>
  <c r="AB220"/>
  <c r="X220"/>
  <c r="AF219"/>
  <c r="AB219"/>
  <c r="X219"/>
  <c r="AF218"/>
  <c r="AB218"/>
  <c r="X218"/>
  <c r="AF217"/>
  <c r="AB217"/>
  <c r="X217"/>
  <c r="AF216"/>
  <c r="AB216"/>
  <c r="X216"/>
  <c r="AF215"/>
  <c r="AB215"/>
  <c r="X215"/>
  <c r="AF214"/>
  <c r="AB214"/>
  <c r="X214"/>
  <c r="AF213"/>
  <c r="AB213"/>
  <c r="X213"/>
  <c r="AF212"/>
  <c r="AB212"/>
  <c r="X212"/>
  <c r="AF211"/>
  <c r="AB211"/>
  <c r="X211"/>
  <c r="AF210"/>
  <c r="AB210"/>
  <c r="X210"/>
  <c r="AF209"/>
  <c r="AB209"/>
  <c r="X209"/>
  <c r="AF208"/>
  <c r="AB208"/>
  <c r="X208"/>
  <c r="AF207"/>
  <c r="AB207"/>
  <c r="X207"/>
  <c r="AF206"/>
  <c r="AB206"/>
  <c r="X206"/>
  <c r="AF205"/>
  <c r="AB205"/>
  <c r="X205"/>
  <c r="AF204"/>
  <c r="AB204"/>
  <c r="X204"/>
  <c r="AF203"/>
  <c r="AB203"/>
  <c r="X203"/>
  <c r="AF202"/>
  <c r="AB202"/>
  <c r="X202"/>
  <c r="AF201"/>
  <c r="AB201"/>
  <c r="X201"/>
  <c r="AF200"/>
  <c r="AB200"/>
  <c r="X200"/>
  <c r="AF199"/>
  <c r="AB199"/>
  <c r="X199"/>
  <c r="AF198"/>
  <c r="AB198"/>
  <c r="X198"/>
  <c r="T262"/>
  <c r="T261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J263"/>
  <c r="AH287" l="1"/>
  <c r="T263"/>
  <c r="AH265"/>
  <c r="AG199"/>
  <c r="AH199" s="1"/>
  <c r="AG201"/>
  <c r="AH201" s="1"/>
  <c r="AG203"/>
  <c r="AH203" s="1"/>
  <c r="AG205"/>
  <c r="AH205" s="1"/>
  <c r="AG207"/>
  <c r="AH207" s="1"/>
  <c r="AG209"/>
  <c r="AH209" s="1"/>
  <c r="AG211"/>
  <c r="AH211" s="1"/>
  <c r="AG213"/>
  <c r="AH213" s="1"/>
  <c r="AG215"/>
  <c r="AH215" s="1"/>
  <c r="AG217"/>
  <c r="AH217" s="1"/>
  <c r="AG219"/>
  <c r="AH219" s="1"/>
  <c r="AG221"/>
  <c r="AH221" s="1"/>
  <c r="AG223"/>
  <c r="AH223" s="1"/>
  <c r="AG225"/>
  <c r="AH225" s="1"/>
  <c r="AG227"/>
  <c r="AH227" s="1"/>
  <c r="AG231"/>
  <c r="AH231" s="1"/>
  <c r="AG233"/>
  <c r="AH233" s="1"/>
  <c r="AG235"/>
  <c r="AH235" s="1"/>
  <c r="AG237"/>
  <c r="AH237" s="1"/>
  <c r="AG242"/>
  <c r="AH242" s="1"/>
  <c r="AG198"/>
  <c r="AH198" s="1"/>
  <c r="AG200"/>
  <c r="AH200" s="1"/>
  <c r="AG202"/>
  <c r="AH202" s="1"/>
  <c r="AG204"/>
  <c r="AH204" s="1"/>
  <c r="AG206"/>
  <c r="AH206" s="1"/>
  <c r="AG208"/>
  <c r="AH208" s="1"/>
  <c r="AG210"/>
  <c r="AH210" s="1"/>
  <c r="AG212"/>
  <c r="AH212" s="1"/>
  <c r="AG214"/>
  <c r="AH214" s="1"/>
  <c r="AG216"/>
  <c r="AH216" s="1"/>
  <c r="AG218"/>
  <c r="AH218" s="1"/>
  <c r="AG240"/>
  <c r="AH240" s="1"/>
  <c r="AG241"/>
  <c r="AH241" s="1"/>
  <c r="AG220"/>
  <c r="AH220" s="1"/>
  <c r="AG222"/>
  <c r="AH222" s="1"/>
  <c r="AG224"/>
  <c r="AH224" s="1"/>
  <c r="AG226"/>
  <c r="AH226" s="1"/>
  <c r="AG228"/>
  <c r="AH228" s="1"/>
  <c r="AG232"/>
  <c r="AH232" s="1"/>
  <c r="AG234"/>
  <c r="AH234" s="1"/>
  <c r="AG236"/>
  <c r="AH236" s="1"/>
  <c r="AG238"/>
  <c r="AH238" s="1"/>
  <c r="AG239"/>
  <c r="AH239" s="1"/>
  <c r="AG230"/>
  <c r="AH230" s="1"/>
  <c r="AG229"/>
  <c r="AH229" l="1"/>
  <c r="X195" l="1"/>
  <c r="X194"/>
  <c r="AB189"/>
  <c r="AF189"/>
  <c r="X189"/>
  <c r="U196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AG189" l="1"/>
  <c r="AH189" s="1"/>
  <c r="AF152"/>
  <c r="AB152"/>
  <c r="AF151"/>
  <c r="AB151"/>
  <c r="AF150"/>
  <c r="AB150"/>
  <c r="AF149"/>
  <c r="AB149"/>
  <c r="AF148"/>
  <c r="AB148"/>
  <c r="AF147"/>
  <c r="AB147"/>
  <c r="AF146"/>
  <c r="AB146"/>
  <c r="AF145"/>
  <c r="AB145"/>
  <c r="AF144"/>
  <c r="AB144"/>
  <c r="AF143"/>
  <c r="AB143"/>
  <c r="AF142"/>
  <c r="AB142"/>
  <c r="AF141"/>
  <c r="AB141"/>
  <c r="AF140"/>
  <c r="AB140"/>
  <c r="AF139"/>
  <c r="AB139"/>
  <c r="AF138"/>
  <c r="AB138"/>
  <c r="AF137"/>
  <c r="AB137"/>
  <c r="AF136"/>
  <c r="AB136"/>
  <c r="AF135"/>
  <c r="AB135"/>
  <c r="AF134"/>
  <c r="AB134"/>
  <c r="AF133"/>
  <c r="AB133"/>
  <c r="AF132"/>
  <c r="AB132"/>
  <c r="AF131"/>
  <c r="AB131"/>
  <c r="AF130"/>
  <c r="AB130"/>
  <c r="AF129"/>
  <c r="AB129"/>
  <c r="AF128"/>
  <c r="AB128"/>
  <c r="AF127"/>
  <c r="AB127"/>
  <c r="AF126"/>
  <c r="AB126"/>
  <c r="AF125"/>
  <c r="AB125"/>
  <c r="AF124"/>
  <c r="AB124"/>
  <c r="AF123"/>
  <c r="AB123"/>
  <c r="AF122"/>
  <c r="AB122"/>
  <c r="AF121"/>
  <c r="AB121"/>
  <c r="AF120"/>
  <c r="AB120"/>
  <c r="X158"/>
  <c r="X157"/>
  <c r="X152"/>
  <c r="X151"/>
  <c r="X150"/>
  <c r="X149"/>
  <c r="X148"/>
  <c r="X147"/>
  <c r="X146"/>
  <c r="X145"/>
  <c r="X144"/>
  <c r="X143"/>
  <c r="X142"/>
  <c r="X141"/>
  <c r="X140"/>
  <c r="X139"/>
  <c r="X138"/>
  <c r="X137"/>
  <c r="X136"/>
  <c r="X135"/>
  <c r="X134"/>
  <c r="X133"/>
  <c r="X132"/>
  <c r="X131"/>
  <c r="X130"/>
  <c r="X129"/>
  <c r="X128"/>
  <c r="X127"/>
  <c r="X126"/>
  <c r="X125"/>
  <c r="X124"/>
  <c r="X123"/>
  <c r="X122"/>
  <c r="X121"/>
  <c r="X120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W159"/>
  <c r="V159"/>
  <c r="U159"/>
  <c r="J159"/>
  <c r="X159" l="1"/>
  <c r="AG120"/>
  <c r="AG121"/>
  <c r="AH121" s="1"/>
  <c r="AG122"/>
  <c r="AH122" s="1"/>
  <c r="AG123"/>
  <c r="AH123" s="1"/>
  <c r="AG124"/>
  <c r="AH124" s="1"/>
  <c r="AG125"/>
  <c r="AH125" s="1"/>
  <c r="AG126"/>
  <c r="AH126" s="1"/>
  <c r="AG127"/>
  <c r="AH127" s="1"/>
  <c r="AG128"/>
  <c r="AH128" s="1"/>
  <c r="AG129"/>
  <c r="AH129" s="1"/>
  <c r="AG130"/>
  <c r="AH130" s="1"/>
  <c r="AG131"/>
  <c r="AH131" s="1"/>
  <c r="AG132"/>
  <c r="AH132" s="1"/>
  <c r="AG133"/>
  <c r="AH133" s="1"/>
  <c r="AG134"/>
  <c r="AH134" s="1"/>
  <c r="AG135"/>
  <c r="AH135" s="1"/>
  <c r="AG136"/>
  <c r="AH136" s="1"/>
  <c r="AG137"/>
  <c r="AH137" s="1"/>
  <c r="AG138"/>
  <c r="AH138" s="1"/>
  <c r="AG139"/>
  <c r="AH139" s="1"/>
  <c r="AG140"/>
  <c r="AH140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1"/>
  <c r="AH151" s="1"/>
  <c r="AG152"/>
  <c r="AH152" s="1"/>
  <c r="AF101"/>
  <c r="AB101"/>
  <c r="X101"/>
  <c r="AF100"/>
  <c r="AB100"/>
  <c r="X100"/>
  <c r="AF99"/>
  <c r="AB99"/>
  <c r="X99"/>
  <c r="AF98"/>
  <c r="AB98"/>
  <c r="X98"/>
  <c r="AF97"/>
  <c r="AB97"/>
  <c r="X97"/>
  <c r="AF96"/>
  <c r="AB96"/>
  <c r="X96"/>
  <c r="AF95"/>
  <c r="AB95"/>
  <c r="X95"/>
  <c r="AF94"/>
  <c r="AB94"/>
  <c r="X94"/>
  <c r="AF93"/>
  <c r="AB93"/>
  <c r="X93"/>
  <c r="AF92"/>
  <c r="AB92"/>
  <c r="X92"/>
  <c r="AF91"/>
  <c r="AB91"/>
  <c r="X91"/>
  <c r="AF90"/>
  <c r="AB90"/>
  <c r="X90"/>
  <c r="AF89"/>
  <c r="AB89"/>
  <c r="X89"/>
  <c r="AF88"/>
  <c r="AB88"/>
  <c r="X88"/>
  <c r="AF87"/>
  <c r="AB87"/>
  <c r="X87"/>
  <c r="AF86"/>
  <c r="AB86"/>
  <c r="X86"/>
  <c r="AF85"/>
  <c r="AB85"/>
  <c r="X85"/>
  <c r="AF84"/>
  <c r="AB84"/>
  <c r="X84"/>
  <c r="AF83"/>
  <c r="AB83"/>
  <c r="X83"/>
  <c r="AF82"/>
  <c r="AB82"/>
  <c r="X82"/>
  <c r="AF81"/>
  <c r="AB81"/>
  <c r="X81"/>
  <c r="AF80"/>
  <c r="AB80"/>
  <c r="X80"/>
  <c r="AF79"/>
  <c r="AB79"/>
  <c r="X79"/>
  <c r="AF78"/>
  <c r="AB78"/>
  <c r="X78"/>
  <c r="AF77"/>
  <c r="AB77"/>
  <c r="X77"/>
  <c r="AF76"/>
  <c r="AB76"/>
  <c r="X76"/>
  <c r="AF75"/>
  <c r="AB75"/>
  <c r="X75"/>
  <c r="AF74"/>
  <c r="AB74"/>
  <c r="X74"/>
  <c r="AF73"/>
  <c r="AB73"/>
  <c r="X73"/>
  <c r="AF72"/>
  <c r="AB72"/>
  <c r="X72"/>
  <c r="AF71"/>
  <c r="AB71"/>
  <c r="X71"/>
  <c r="AF70"/>
  <c r="AB70"/>
  <c r="X70"/>
  <c r="AF69"/>
  <c r="AB69"/>
  <c r="X69"/>
  <c r="AF68"/>
  <c r="AB68"/>
  <c r="X68"/>
  <c r="AF67"/>
  <c r="AB67"/>
  <c r="X67"/>
  <c r="V118"/>
  <c r="W118"/>
  <c r="U118"/>
  <c r="T101"/>
  <c r="T100"/>
  <c r="T99"/>
  <c r="AG99" s="1"/>
  <c r="T98"/>
  <c r="T97"/>
  <c r="T96"/>
  <c r="T95"/>
  <c r="AG95" s="1"/>
  <c r="T94"/>
  <c r="T93"/>
  <c r="T92"/>
  <c r="T91"/>
  <c r="AG91" s="1"/>
  <c r="T90"/>
  <c r="T89"/>
  <c r="T88"/>
  <c r="T87"/>
  <c r="AG87" s="1"/>
  <c r="T86"/>
  <c r="T85"/>
  <c r="T84"/>
  <c r="T83"/>
  <c r="AG83" s="1"/>
  <c r="T82"/>
  <c r="T81"/>
  <c r="T80"/>
  <c r="T79"/>
  <c r="AG79" s="1"/>
  <c r="T78"/>
  <c r="T77"/>
  <c r="T76"/>
  <c r="T75"/>
  <c r="AG75" s="1"/>
  <c r="T74"/>
  <c r="T73"/>
  <c r="T72"/>
  <c r="T71"/>
  <c r="AG71" s="1"/>
  <c r="T70"/>
  <c r="T69"/>
  <c r="T68"/>
  <c r="T67"/>
  <c r="AG67" s="1"/>
  <c r="J118"/>
  <c r="AG69" l="1"/>
  <c r="AH69" s="1"/>
  <c r="AG73"/>
  <c r="AH73" s="1"/>
  <c r="AG77"/>
  <c r="AG81"/>
  <c r="AH81" s="1"/>
  <c r="AG85"/>
  <c r="AH85" s="1"/>
  <c r="AG89"/>
  <c r="AH89" s="1"/>
  <c r="AG93"/>
  <c r="AH93" s="1"/>
  <c r="AG97"/>
  <c r="AH97" s="1"/>
  <c r="AG101"/>
  <c r="AH101" s="1"/>
  <c r="AH120"/>
  <c r="AG68"/>
  <c r="AH68" s="1"/>
  <c r="AG70"/>
  <c r="AH70" s="1"/>
  <c r="AG72"/>
  <c r="AH72" s="1"/>
  <c r="AG74"/>
  <c r="AH74" s="1"/>
  <c r="AG76"/>
  <c r="AH76" s="1"/>
  <c r="AG78"/>
  <c r="AH78" s="1"/>
  <c r="AG80"/>
  <c r="AH80" s="1"/>
  <c r="AG82"/>
  <c r="AH82" s="1"/>
  <c r="AG84"/>
  <c r="AH84" s="1"/>
  <c r="AG86"/>
  <c r="AH86" s="1"/>
  <c r="AG88"/>
  <c r="AH88" s="1"/>
  <c r="AG90"/>
  <c r="AH90" s="1"/>
  <c r="AG92"/>
  <c r="AH92" s="1"/>
  <c r="AG94"/>
  <c r="AH94" s="1"/>
  <c r="AG96"/>
  <c r="AH96" s="1"/>
  <c r="AG98"/>
  <c r="AH98" s="1"/>
  <c r="AG100"/>
  <c r="AH100" s="1"/>
  <c r="AH67"/>
  <c r="AH71"/>
  <c r="AH75"/>
  <c r="AH77"/>
  <c r="AH79"/>
  <c r="AH83"/>
  <c r="AH87"/>
  <c r="AH91"/>
  <c r="AH95"/>
  <c r="AH99"/>
  <c r="AB54"/>
  <c r="AF54"/>
  <c r="AB55"/>
  <c r="AF55"/>
  <c r="AB56"/>
  <c r="AF56"/>
  <c r="AB57"/>
  <c r="AF57"/>
  <c r="AB58"/>
  <c r="AF58"/>
  <c r="X54"/>
  <c r="X55"/>
  <c r="X56"/>
  <c r="X57"/>
  <c r="X58"/>
  <c r="T54"/>
  <c r="T55"/>
  <c r="T56"/>
  <c r="T57"/>
  <c r="T58"/>
  <c r="AG58" l="1"/>
  <c r="AH58" s="1"/>
  <c r="AG54"/>
  <c r="AH54" s="1"/>
  <c r="AG56"/>
  <c r="AH56" s="1"/>
  <c r="AG57"/>
  <c r="AH57" s="1"/>
  <c r="AG55"/>
  <c r="AH55" s="1"/>
  <c r="AF38"/>
  <c r="AB38"/>
  <c r="AF37"/>
  <c r="AB37"/>
  <c r="AF36"/>
  <c r="AB36"/>
  <c r="AF35"/>
  <c r="AB35"/>
  <c r="AF34"/>
  <c r="AB34"/>
  <c r="AF33"/>
  <c r="AB33"/>
  <c r="X38"/>
  <c r="X37"/>
  <c r="X36"/>
  <c r="X35"/>
  <c r="X34"/>
  <c r="X33"/>
  <c r="V46"/>
  <c r="W46"/>
  <c r="U46"/>
  <c r="T38"/>
  <c r="T37"/>
  <c r="T36"/>
  <c r="T35"/>
  <c r="T34"/>
  <c r="T33"/>
  <c r="AG33" l="1"/>
  <c r="AG34"/>
  <c r="AH34" s="1"/>
  <c r="AG35"/>
  <c r="AH35" s="1"/>
  <c r="AG36"/>
  <c r="AH36" s="1"/>
  <c r="AG37"/>
  <c r="AH37" s="1"/>
  <c r="AG38"/>
  <c r="AH38" s="1"/>
  <c r="U18"/>
  <c r="AF17"/>
  <c r="AB17"/>
  <c r="AF15"/>
  <c r="AB15"/>
  <c r="AF14"/>
  <c r="AB14"/>
  <c r="AF13"/>
  <c r="AB13"/>
  <c r="AF12"/>
  <c r="AB12"/>
  <c r="AF11"/>
  <c r="AB11"/>
  <c r="AF10"/>
  <c r="AB10"/>
  <c r="AF9"/>
  <c r="AB9"/>
  <c r="V18"/>
  <c r="W18"/>
  <c r="X10"/>
  <c r="X11"/>
  <c r="X12"/>
  <c r="X13"/>
  <c r="X14"/>
  <c r="X15"/>
  <c r="X16"/>
  <c r="X17"/>
  <c r="X9"/>
  <c r="S18"/>
  <c r="Q18"/>
  <c r="R18"/>
  <c r="T10"/>
  <c r="T11"/>
  <c r="T12"/>
  <c r="T13"/>
  <c r="T14"/>
  <c r="T15"/>
  <c r="T16"/>
  <c r="T17"/>
  <c r="T9"/>
  <c r="AG9" l="1"/>
  <c r="AG14"/>
  <c r="AG10"/>
  <c r="AH10" s="1"/>
  <c r="AG12"/>
  <c r="AH12" s="1"/>
  <c r="AG17"/>
  <c r="AH17" s="1"/>
  <c r="AG15"/>
  <c r="AH15" s="1"/>
  <c r="AG13"/>
  <c r="AH13" s="1"/>
  <c r="AG11"/>
  <c r="AH11" s="1"/>
  <c r="T18"/>
  <c r="AH33"/>
  <c r="X18"/>
  <c r="AF178" i="27"/>
  <c r="AB178"/>
  <c r="X178"/>
  <c r="V179"/>
  <c r="W179"/>
  <c r="U179"/>
  <c r="R179"/>
  <c r="S179"/>
  <c r="Q179"/>
  <c r="AB357" i="23"/>
  <c r="AF357"/>
  <c r="AB358"/>
  <c r="AF358"/>
  <c r="AB359"/>
  <c r="AF359"/>
  <c r="AB360"/>
  <c r="AF360"/>
  <c r="AB361"/>
  <c r="AF361"/>
  <c r="X365"/>
  <c r="AB365"/>
  <c r="AB367" s="1"/>
  <c r="AF365"/>
  <c r="AB366"/>
  <c r="AF366"/>
  <c r="V367"/>
  <c r="W367"/>
  <c r="X366"/>
  <c r="U361"/>
  <c r="X361" s="1"/>
  <c r="U360"/>
  <c r="X360" s="1"/>
  <c r="U359"/>
  <c r="X359" s="1"/>
  <c r="U358"/>
  <c r="X358" s="1"/>
  <c r="U357"/>
  <c r="AH9" l="1"/>
  <c r="AG359"/>
  <c r="AH359" s="1"/>
  <c r="U367"/>
  <c r="AG361"/>
  <c r="AH361" s="1"/>
  <c r="AG178" i="27"/>
  <c r="AH178" s="1"/>
  <c r="AG358" i="23"/>
  <c r="AH358" s="1"/>
  <c r="AG360"/>
  <c r="AH360" s="1"/>
  <c r="AG366"/>
  <c r="X357"/>
  <c r="AG357" s="1"/>
  <c r="AH357" s="1"/>
  <c r="AF188"/>
  <c r="AB188"/>
  <c r="AF187"/>
  <c r="AB187"/>
  <c r="AF186"/>
  <c r="AB186"/>
  <c r="AF185"/>
  <c r="AB185"/>
  <c r="AF184"/>
  <c r="AB184"/>
  <c r="AF183"/>
  <c r="AB183"/>
  <c r="AF182"/>
  <c r="AB182"/>
  <c r="AF181"/>
  <c r="AB181"/>
  <c r="AF180"/>
  <c r="AB180"/>
  <c r="AF179"/>
  <c r="AB179"/>
  <c r="AF178"/>
  <c r="AB178"/>
  <c r="AF177"/>
  <c r="AB177"/>
  <c r="AF176"/>
  <c r="AB176"/>
  <c r="AF175"/>
  <c r="AB175"/>
  <c r="AF174"/>
  <c r="AB174"/>
  <c r="AF173"/>
  <c r="AB173"/>
  <c r="AF172"/>
  <c r="AB172"/>
  <c r="AF171"/>
  <c r="AB171"/>
  <c r="AF170"/>
  <c r="AB170"/>
  <c r="AF169"/>
  <c r="AB169"/>
  <c r="AF168"/>
  <c r="AB168"/>
  <c r="AF167"/>
  <c r="AB167"/>
  <c r="AF166"/>
  <c r="AB166"/>
  <c r="AF165"/>
  <c r="AB165"/>
  <c r="AF164"/>
  <c r="AB164"/>
  <c r="AF163"/>
  <c r="AB163"/>
  <c r="AF162"/>
  <c r="AB162"/>
  <c r="AF161"/>
  <c r="AB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61"/>
  <c r="V196"/>
  <c r="W196"/>
  <c r="X196" l="1"/>
  <c r="AG180"/>
  <c r="AH180" s="1"/>
  <c r="AG168"/>
  <c r="AH168" s="1"/>
  <c r="AG164"/>
  <c r="AH164" s="1"/>
  <c r="AG184"/>
  <c r="AH184" s="1"/>
  <c r="AG172"/>
  <c r="AH172" s="1"/>
  <c r="AG188"/>
  <c r="AH188" s="1"/>
  <c r="AG176"/>
  <c r="AH176" s="1"/>
  <c r="AH366"/>
  <c r="AG163"/>
  <c r="AH163" s="1"/>
  <c r="AG165"/>
  <c r="AH165" s="1"/>
  <c r="AG166"/>
  <c r="AH166" s="1"/>
  <c r="AG171"/>
  <c r="AH171" s="1"/>
  <c r="AG173"/>
  <c r="AH173" s="1"/>
  <c r="AG174"/>
  <c r="AH174" s="1"/>
  <c r="AG179"/>
  <c r="AH179" s="1"/>
  <c r="AG181"/>
  <c r="AH181" s="1"/>
  <c r="AG182"/>
  <c r="AH182" s="1"/>
  <c r="AG187"/>
  <c r="AH187" s="1"/>
  <c r="AG161"/>
  <c r="AG162"/>
  <c r="AH162" s="1"/>
  <c r="AG167"/>
  <c r="AH167" s="1"/>
  <c r="AG169"/>
  <c r="AH169" s="1"/>
  <c r="AG170"/>
  <c r="AH170" s="1"/>
  <c r="AG175"/>
  <c r="AH175" s="1"/>
  <c r="AG177"/>
  <c r="AH177" s="1"/>
  <c r="AG178"/>
  <c r="AH178" s="1"/>
  <c r="AG183"/>
  <c r="AH183" s="1"/>
  <c r="AG185"/>
  <c r="AH185" s="1"/>
  <c r="AG186"/>
  <c r="AH186" s="1"/>
  <c r="AH161" l="1"/>
  <c r="AB52"/>
  <c r="AF52"/>
  <c r="AB53"/>
  <c r="AF53"/>
  <c r="X52"/>
  <c r="X53"/>
  <c r="V65"/>
  <c r="W65"/>
  <c r="U65"/>
  <c r="T52"/>
  <c r="T53"/>
  <c r="AB26"/>
  <c r="AF26"/>
  <c r="X26"/>
  <c r="X29"/>
  <c r="X30"/>
  <c r="V31"/>
  <c r="W31"/>
  <c r="U31"/>
  <c r="T26"/>
  <c r="AG26" l="1"/>
  <c r="AH26" s="1"/>
  <c r="AG53"/>
  <c r="AH53" s="1"/>
  <c r="AG52"/>
  <c r="AH52" s="1"/>
  <c r="Q57" i="10"/>
  <c r="S57"/>
  <c r="R57"/>
  <c r="V57"/>
  <c r="W57"/>
  <c r="U57"/>
  <c r="J487" i="23" l="1"/>
  <c r="X394"/>
  <c r="AB394"/>
  <c r="AF394"/>
  <c r="T394"/>
  <c r="Q395"/>
  <c r="S395"/>
  <c r="R395"/>
  <c r="T356"/>
  <c r="T355"/>
  <c r="AF356"/>
  <c r="AB356"/>
  <c r="X356"/>
  <c r="AF355"/>
  <c r="AB355"/>
  <c r="X355"/>
  <c r="Q367"/>
  <c r="X367" l="1"/>
  <c r="AG355"/>
  <c r="AG394"/>
  <c r="AH394" s="1"/>
  <c r="AG356"/>
  <c r="AH356" s="1"/>
  <c r="AH355" l="1"/>
  <c r="AB195"/>
  <c r="AF195"/>
  <c r="T195"/>
  <c r="Q196"/>
  <c r="S196"/>
  <c r="R196"/>
  <c r="AB158"/>
  <c r="AF158"/>
  <c r="T158"/>
  <c r="R159"/>
  <c r="S159"/>
  <c r="Q159"/>
  <c r="X117"/>
  <c r="AB117"/>
  <c r="AF117"/>
  <c r="T117"/>
  <c r="R118"/>
  <c r="S118"/>
  <c r="Q118"/>
  <c r="AF51"/>
  <c r="AB51"/>
  <c r="X51"/>
  <c r="AF50"/>
  <c r="AB50"/>
  <c r="X50"/>
  <c r="AF49"/>
  <c r="AB49"/>
  <c r="X49"/>
  <c r="AF48"/>
  <c r="AB48"/>
  <c r="X48"/>
  <c r="T51"/>
  <c r="T50"/>
  <c r="T49"/>
  <c r="T48"/>
  <c r="AF25"/>
  <c r="AB25"/>
  <c r="X25"/>
  <c r="AF24"/>
  <c r="AB24"/>
  <c r="X24"/>
  <c r="AF23"/>
  <c r="AB23"/>
  <c r="X23"/>
  <c r="AF22"/>
  <c r="AB22"/>
  <c r="X22"/>
  <c r="AF21"/>
  <c r="AB21"/>
  <c r="X21"/>
  <c r="AF20"/>
  <c r="AB20"/>
  <c r="X20"/>
  <c r="T25"/>
  <c r="T24"/>
  <c r="T23"/>
  <c r="T22"/>
  <c r="T21"/>
  <c r="T20"/>
  <c r="R31"/>
  <c r="S31"/>
  <c r="Q31"/>
  <c r="J31"/>
  <c r="AG158" l="1"/>
  <c r="AH158" s="1"/>
  <c r="AG49"/>
  <c r="AH49" s="1"/>
  <c r="AG117"/>
  <c r="AH117" s="1"/>
  <c r="AG23"/>
  <c r="AH23" s="1"/>
  <c r="AG22"/>
  <c r="AH22" s="1"/>
  <c r="X31"/>
  <c r="AG48"/>
  <c r="AG21"/>
  <c r="AH21" s="1"/>
  <c r="AG25"/>
  <c r="AH25" s="1"/>
  <c r="AG20"/>
  <c r="AG24"/>
  <c r="AH24" s="1"/>
  <c r="AG50"/>
  <c r="AH50" s="1"/>
  <c r="AG195"/>
  <c r="AH195" s="1"/>
  <c r="AG51"/>
  <c r="AH51" s="1"/>
  <c r="I283" i="29"/>
  <c r="I86"/>
  <c r="I59"/>
  <c r="I179" i="27"/>
  <c r="I159" i="23"/>
  <c r="I196"/>
  <c r="I487"/>
  <c r="AH20" l="1"/>
  <c r="AH48"/>
  <c r="T402"/>
  <c r="I404"/>
  <c r="I395" l="1"/>
  <c r="I92" i="25"/>
  <c r="I482" i="23" l="1"/>
  <c r="I76" i="25"/>
  <c r="I367" i="23" l="1"/>
  <c r="I70" i="25"/>
  <c r="I353" i="23" l="1"/>
  <c r="I64" i="25"/>
  <c r="I338" i="23" l="1"/>
  <c r="I304" l="1"/>
  <c r="I54" i="25"/>
  <c r="I263" i="23" l="1"/>
  <c r="R48" i="25"/>
  <c r="J48"/>
  <c r="I48"/>
  <c r="X40" l="1"/>
  <c r="AB40"/>
  <c r="AF40"/>
  <c r="X41"/>
  <c r="AB41"/>
  <c r="AF41"/>
  <c r="T41"/>
  <c r="T40"/>
  <c r="T39"/>
  <c r="R42"/>
  <c r="S42"/>
  <c r="Q42"/>
  <c r="M42"/>
  <c r="N42"/>
  <c r="L42"/>
  <c r="L37"/>
  <c r="J42"/>
  <c r="I42"/>
  <c r="AG40" l="1"/>
  <c r="AH40" s="1"/>
  <c r="T42"/>
  <c r="AG41"/>
  <c r="AH41" s="1"/>
  <c r="I37"/>
  <c r="I118" i="23"/>
  <c r="I26" i="25"/>
  <c r="Q65" i="23" l="1"/>
  <c r="R65"/>
  <c r="I21" i="25"/>
  <c r="I16" l="1"/>
  <c r="I31" i="23" l="1"/>
  <c r="R11" i="25"/>
  <c r="H8" i="26" s="1"/>
  <c r="S11" i="25"/>
  <c r="I8" i="26" s="1"/>
  <c r="I11" i="25"/>
  <c r="I57" i="10"/>
  <c r="AF57"/>
  <c r="AB56"/>
  <c r="X56"/>
  <c r="T56"/>
  <c r="A5" i="30"/>
  <c r="A24" s="1"/>
  <c r="A1"/>
  <c r="A284" i="29"/>
  <c r="U23" i="30"/>
  <c r="T23"/>
  <c r="S23"/>
  <c r="Q23"/>
  <c r="P23"/>
  <c r="O23"/>
  <c r="M23"/>
  <c r="L23"/>
  <c r="K23"/>
  <c r="I23"/>
  <c r="H23"/>
  <c r="G23"/>
  <c r="F23"/>
  <c r="E23"/>
  <c r="D23"/>
  <c r="C23"/>
  <c r="B23"/>
  <c r="AE170" i="29"/>
  <c r="U22" i="30" s="1"/>
  <c r="AD170" i="29"/>
  <c r="T22" i="30" s="1"/>
  <c r="AC170" i="29"/>
  <c r="S22" i="30" s="1"/>
  <c r="AA170" i="29"/>
  <c r="Q22" i="30" s="1"/>
  <c r="Z170" i="29"/>
  <c r="P22" i="30" s="1"/>
  <c r="Y170" i="29"/>
  <c r="O22" i="30" s="1"/>
  <c r="W170" i="29"/>
  <c r="M22" i="30" s="1"/>
  <c r="V170" i="29"/>
  <c r="L22" i="30" s="1"/>
  <c r="U170" i="29"/>
  <c r="K22" i="30" s="1"/>
  <c r="S170" i="29"/>
  <c r="I22" i="30" s="1"/>
  <c r="R170" i="29"/>
  <c r="H22" i="30" s="1"/>
  <c r="Q170" i="29"/>
  <c r="G22" i="30" s="1"/>
  <c r="N170" i="29"/>
  <c r="F22" i="30" s="1"/>
  <c r="M170" i="29"/>
  <c r="E22" i="30" s="1"/>
  <c r="L170" i="29"/>
  <c r="D22" i="30" s="1"/>
  <c r="J170" i="29"/>
  <c r="C22" i="30" s="1"/>
  <c r="I170" i="29"/>
  <c r="B22" i="30" s="1"/>
  <c r="AF169" i="2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B161"/>
  <c r="X161"/>
  <c r="T161"/>
  <c r="AF160"/>
  <c r="AF170" s="1"/>
  <c r="V22" i="30" s="1"/>
  <c r="AB160" i="29"/>
  <c r="X160"/>
  <c r="T160"/>
  <c r="AE158"/>
  <c r="U21" i="30" s="1"/>
  <c r="AD158" i="29"/>
  <c r="T21" i="30" s="1"/>
  <c r="AC158" i="29"/>
  <c r="S21" i="30" s="1"/>
  <c r="AA158" i="29"/>
  <c r="Q21" i="30" s="1"/>
  <c r="Z158" i="29"/>
  <c r="P21" i="30" s="1"/>
  <c r="Y158" i="29"/>
  <c r="O21" i="30" s="1"/>
  <c r="W158" i="29"/>
  <c r="M21" i="30" s="1"/>
  <c r="V158" i="29"/>
  <c r="L21" i="30" s="1"/>
  <c r="U158" i="29"/>
  <c r="K21" i="30" s="1"/>
  <c r="S158" i="29"/>
  <c r="I21" i="30" s="1"/>
  <c r="R158" i="29"/>
  <c r="H21" i="30" s="1"/>
  <c r="Q158" i="29"/>
  <c r="G21" i="30" s="1"/>
  <c r="N158" i="29"/>
  <c r="F21" i="30" s="1"/>
  <c r="M158" i="29"/>
  <c r="E21" i="30" s="1"/>
  <c r="L158" i="29"/>
  <c r="D21" i="30" s="1"/>
  <c r="J158" i="29"/>
  <c r="C21" i="30" s="1"/>
  <c r="I158" i="29"/>
  <c r="B21" i="30" s="1"/>
  <c r="AF157" i="29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F148"/>
  <c r="AB148"/>
  <c r="X148"/>
  <c r="T148"/>
  <c r="AE146"/>
  <c r="U20" i="30" s="1"/>
  <c r="AD146" i="29"/>
  <c r="T20" i="30" s="1"/>
  <c r="AC146" i="29"/>
  <c r="S20" i="30" s="1"/>
  <c r="AA146" i="29"/>
  <c r="Q20" i="30" s="1"/>
  <c r="Z146" i="29"/>
  <c r="P20" i="30" s="1"/>
  <c r="Y146" i="29"/>
  <c r="O20" i="30" s="1"/>
  <c r="W146" i="29"/>
  <c r="M20" i="30" s="1"/>
  <c r="V146" i="29"/>
  <c r="L20" i="30" s="1"/>
  <c r="U146" i="29"/>
  <c r="K20" i="30" s="1"/>
  <c r="S146" i="29"/>
  <c r="I20" i="30" s="1"/>
  <c r="R146" i="29"/>
  <c r="H20" i="30" s="1"/>
  <c r="Q146" i="29"/>
  <c r="G20" i="30" s="1"/>
  <c r="N146" i="29"/>
  <c r="F20" i="30" s="1"/>
  <c r="M146" i="29"/>
  <c r="E20" i="30" s="1"/>
  <c r="L146" i="29"/>
  <c r="D20" i="30" s="1"/>
  <c r="J146" i="29"/>
  <c r="C20" i="30" s="1"/>
  <c r="I146" i="29"/>
  <c r="B20" i="30" s="1"/>
  <c r="AF145" i="29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X137"/>
  <c r="T137"/>
  <c r="AF136"/>
  <c r="AB136"/>
  <c r="X136"/>
  <c r="T136"/>
  <c r="AE134"/>
  <c r="U19" i="30" s="1"/>
  <c r="AD134" i="29"/>
  <c r="T19" i="30" s="1"/>
  <c r="AC134" i="29"/>
  <c r="S19" i="30" s="1"/>
  <c r="AA134" i="29"/>
  <c r="Q19" i="30" s="1"/>
  <c r="Z134" i="29"/>
  <c r="P19" i="30" s="1"/>
  <c r="Y134" i="29"/>
  <c r="O19" i="30" s="1"/>
  <c r="W134" i="29"/>
  <c r="M19" i="30" s="1"/>
  <c r="V134" i="29"/>
  <c r="L19" i="30" s="1"/>
  <c r="U134" i="29"/>
  <c r="K19" i="30" s="1"/>
  <c r="S134" i="29"/>
  <c r="I19" i="30" s="1"/>
  <c r="R134" i="29"/>
  <c r="H19" i="30" s="1"/>
  <c r="Q134" i="29"/>
  <c r="G19" i="30" s="1"/>
  <c r="N134" i="29"/>
  <c r="F19" i="30" s="1"/>
  <c r="M134" i="29"/>
  <c r="E19" i="30" s="1"/>
  <c r="L134" i="29"/>
  <c r="D19" i="30" s="1"/>
  <c r="J134" i="29"/>
  <c r="C19" i="30" s="1"/>
  <c r="I134" i="29"/>
  <c r="B19" i="30" s="1"/>
  <c r="AF133" i="29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E122"/>
  <c r="U18" i="30" s="1"/>
  <c r="AD122" i="29"/>
  <c r="T18" i="30" s="1"/>
  <c r="AC122" i="29"/>
  <c r="S18" i="30" s="1"/>
  <c r="AA122" i="29"/>
  <c r="Q18" i="30" s="1"/>
  <c r="Z122" i="29"/>
  <c r="P18" i="30" s="1"/>
  <c r="Y122" i="29"/>
  <c r="O18" i="30" s="1"/>
  <c r="W122" i="29"/>
  <c r="M18" i="30" s="1"/>
  <c r="V122" i="29"/>
  <c r="L18" i="30" s="1"/>
  <c r="U122" i="29"/>
  <c r="K18" i="30" s="1"/>
  <c r="S122" i="29"/>
  <c r="I18" i="30" s="1"/>
  <c r="R122" i="29"/>
  <c r="H18" i="30" s="1"/>
  <c r="Q122" i="29"/>
  <c r="G18" i="30" s="1"/>
  <c r="N122" i="29"/>
  <c r="F18" i="30" s="1"/>
  <c r="M122" i="29"/>
  <c r="E18" i="30" s="1"/>
  <c r="L122" i="29"/>
  <c r="D18" i="30" s="1"/>
  <c r="J122" i="29"/>
  <c r="C18" i="30" s="1"/>
  <c r="I122" i="29"/>
  <c r="B18" i="30" s="1"/>
  <c r="AF121" i="29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X122" s="1"/>
  <c r="N18" i="30" s="1"/>
  <c r="T112" i="29"/>
  <c r="AE110"/>
  <c r="U17" i="30" s="1"/>
  <c r="AD110" i="29"/>
  <c r="T17" i="30" s="1"/>
  <c r="AC110" i="29"/>
  <c r="S17" i="30" s="1"/>
  <c r="AA110" i="29"/>
  <c r="Q17" i="30" s="1"/>
  <c r="Z110" i="29"/>
  <c r="P17" i="30" s="1"/>
  <c r="Y110" i="29"/>
  <c r="O17" i="30" s="1"/>
  <c r="W110" i="29"/>
  <c r="M17" i="30" s="1"/>
  <c r="V110" i="29"/>
  <c r="L17" i="30" s="1"/>
  <c r="U110" i="29"/>
  <c r="K17" i="30" s="1"/>
  <c r="S110" i="29"/>
  <c r="I17" i="30" s="1"/>
  <c r="R110" i="29"/>
  <c r="H17" i="30" s="1"/>
  <c r="Q110" i="29"/>
  <c r="G17" i="30" s="1"/>
  <c r="N110" i="29"/>
  <c r="F17" i="30" s="1"/>
  <c r="M110" i="29"/>
  <c r="E17" i="30" s="1"/>
  <c r="L110" i="29"/>
  <c r="D17" i="30" s="1"/>
  <c r="J110" i="29"/>
  <c r="C17" i="30" s="1"/>
  <c r="I110" i="29"/>
  <c r="B17" i="30" s="1"/>
  <c r="AF109" i="2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AB110" s="1"/>
  <c r="R17" i="30" s="1"/>
  <c r="X100" i="29"/>
  <c r="X110" s="1"/>
  <c r="N17" i="30" s="1"/>
  <c r="T100" i="29"/>
  <c r="AE98"/>
  <c r="U16" i="30" s="1"/>
  <c r="AD98" i="29"/>
  <c r="T16" i="30" s="1"/>
  <c r="AC98" i="29"/>
  <c r="S16" i="30" s="1"/>
  <c r="AA98" i="29"/>
  <c r="Q16" i="30" s="1"/>
  <c r="Z98" i="29"/>
  <c r="P16" i="30" s="1"/>
  <c r="Y98" i="29"/>
  <c r="O16" i="30" s="1"/>
  <c r="W98" i="29"/>
  <c r="M16" i="30" s="1"/>
  <c r="V98" i="29"/>
  <c r="L16" i="30" s="1"/>
  <c r="U98" i="29"/>
  <c r="K16" i="30" s="1"/>
  <c r="S98" i="29"/>
  <c r="I16" i="30" s="1"/>
  <c r="R98" i="29"/>
  <c r="H16" i="30" s="1"/>
  <c r="Q98" i="29"/>
  <c r="G16" i="30" s="1"/>
  <c r="N98" i="29"/>
  <c r="F16" i="30" s="1"/>
  <c r="M98" i="29"/>
  <c r="E16" i="30" s="1"/>
  <c r="L98" i="29"/>
  <c r="D16" i="30" s="1"/>
  <c r="J98" i="29"/>
  <c r="C16" i="30" s="1"/>
  <c r="I98" i="29"/>
  <c r="B16" i="30" s="1"/>
  <c r="AF97" i="29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F92"/>
  <c r="AB92"/>
  <c r="X92"/>
  <c r="T92"/>
  <c r="AF91"/>
  <c r="AB91"/>
  <c r="X91"/>
  <c r="T91"/>
  <c r="AF90"/>
  <c r="AB90"/>
  <c r="X90"/>
  <c r="T90"/>
  <c r="AF89"/>
  <c r="AB89"/>
  <c r="X89"/>
  <c r="T89"/>
  <c r="AF88"/>
  <c r="AB88"/>
  <c r="X88"/>
  <c r="T88"/>
  <c r="T98" s="1"/>
  <c r="J16" i="30" s="1"/>
  <c r="AE86" i="29"/>
  <c r="AD86"/>
  <c r="T15" i="30" s="1"/>
  <c r="AC86" i="29"/>
  <c r="S15" i="30" s="1"/>
  <c r="AA86" i="29"/>
  <c r="Q15" i="30" s="1"/>
  <c r="Z86" i="29"/>
  <c r="P15" i="30" s="1"/>
  <c r="Y86" i="29"/>
  <c r="O15" i="30" s="1"/>
  <c r="W86" i="29"/>
  <c r="M15" i="30" s="1"/>
  <c r="V86" i="29"/>
  <c r="L15" i="30" s="1"/>
  <c r="U86" i="29"/>
  <c r="K15" i="30" s="1"/>
  <c r="S86" i="29"/>
  <c r="I15" i="30" s="1"/>
  <c r="R86" i="29"/>
  <c r="H15" i="30" s="1"/>
  <c r="Q86" i="29"/>
  <c r="G15" i="30" s="1"/>
  <c r="N86" i="29"/>
  <c r="F15" i="30" s="1"/>
  <c r="M86" i="29"/>
  <c r="E15" i="30" s="1"/>
  <c r="L86" i="29"/>
  <c r="D15" i="30" s="1"/>
  <c r="J86" i="29"/>
  <c r="C15" i="30" s="1"/>
  <c r="B15"/>
  <c r="AF85" i="29"/>
  <c r="AB85"/>
  <c r="X85"/>
  <c r="T85"/>
  <c r="AE83"/>
  <c r="U14" i="30" s="1"/>
  <c r="AD83" i="29"/>
  <c r="T14" i="30" s="1"/>
  <c r="AC83" i="29"/>
  <c r="S14" i="30" s="1"/>
  <c r="AA83" i="29"/>
  <c r="Q14" i="30" s="1"/>
  <c r="Z83" i="29"/>
  <c r="P14" i="30" s="1"/>
  <c r="Y83" i="29"/>
  <c r="O14" i="30" s="1"/>
  <c r="W83" i="29"/>
  <c r="M14" i="30" s="1"/>
  <c r="V83" i="29"/>
  <c r="L14" i="30" s="1"/>
  <c r="U83" i="29"/>
  <c r="K14" i="30" s="1"/>
  <c r="S83" i="29"/>
  <c r="I14" i="30" s="1"/>
  <c r="R83" i="29"/>
  <c r="H14" i="30" s="1"/>
  <c r="Q83" i="29"/>
  <c r="G14" i="30" s="1"/>
  <c r="N83" i="29"/>
  <c r="F14" i="30" s="1"/>
  <c r="M83" i="29"/>
  <c r="E14" i="30" s="1"/>
  <c r="L83" i="29"/>
  <c r="D14" i="30" s="1"/>
  <c r="J83" i="29"/>
  <c r="C14" i="30" s="1"/>
  <c r="I83" i="29"/>
  <c r="B14" i="30" s="1"/>
  <c r="AF82" i="29"/>
  <c r="AB82"/>
  <c r="X82"/>
  <c r="T82"/>
  <c r="AF81"/>
  <c r="AB81"/>
  <c r="X81"/>
  <c r="T81"/>
  <c r="AF80"/>
  <c r="AB80"/>
  <c r="X80"/>
  <c r="T80"/>
  <c r="AF79"/>
  <c r="AB79"/>
  <c r="X79"/>
  <c r="T79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F83" s="1"/>
  <c r="V14" i="30" s="1"/>
  <c r="AB73" i="29"/>
  <c r="X73"/>
  <c r="T73"/>
  <c r="AE71"/>
  <c r="U13" i="30" s="1"/>
  <c r="AD71" i="29"/>
  <c r="T13" i="30" s="1"/>
  <c r="AC71" i="29"/>
  <c r="S13" i="30" s="1"/>
  <c r="AA71" i="29"/>
  <c r="Q13" i="30" s="1"/>
  <c r="Z71" i="29"/>
  <c r="P13" i="30" s="1"/>
  <c r="Y71" i="29"/>
  <c r="O13" i="30" s="1"/>
  <c r="W71" i="29"/>
  <c r="M13" i="30" s="1"/>
  <c r="V71" i="29"/>
  <c r="L13" i="30" s="1"/>
  <c r="U71" i="29"/>
  <c r="K13" i="30" s="1"/>
  <c r="S71" i="29"/>
  <c r="I13" i="30" s="1"/>
  <c r="R71" i="29"/>
  <c r="H13" i="30" s="1"/>
  <c r="Q71" i="29"/>
  <c r="G13" i="30" s="1"/>
  <c r="N71" i="29"/>
  <c r="F13" i="30" s="1"/>
  <c r="M71" i="29"/>
  <c r="E13" i="30" s="1"/>
  <c r="L71" i="29"/>
  <c r="D13" i="30" s="1"/>
  <c r="J71" i="29"/>
  <c r="C13" i="30" s="1"/>
  <c r="I71" i="29"/>
  <c r="B13" i="30" s="1"/>
  <c r="AF70" i="29"/>
  <c r="AB70"/>
  <c r="X70"/>
  <c r="T70"/>
  <c r="AF69"/>
  <c r="AB69"/>
  <c r="X69"/>
  <c r="T69"/>
  <c r="AF68"/>
  <c r="AB68"/>
  <c r="X68"/>
  <c r="T68"/>
  <c r="AF67"/>
  <c r="AB67"/>
  <c r="X67"/>
  <c r="T67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U12" i="30"/>
  <c r="T12"/>
  <c r="S12"/>
  <c r="Q12"/>
  <c r="P12"/>
  <c r="O12"/>
  <c r="W59" i="29"/>
  <c r="M12" i="30" s="1"/>
  <c r="V59" i="29"/>
  <c r="L12" i="30" s="1"/>
  <c r="U59" i="29"/>
  <c r="K12" i="30" s="1"/>
  <c r="S59" i="29"/>
  <c r="I12" i="30" s="1"/>
  <c r="R59" i="29"/>
  <c r="H12" i="30" s="1"/>
  <c r="Q59" i="29"/>
  <c r="G12" i="30" s="1"/>
  <c r="N59" i="29"/>
  <c r="F12" i="30" s="1"/>
  <c r="M59" i="29"/>
  <c r="E12" i="30" s="1"/>
  <c r="L59" i="29"/>
  <c r="D12" i="30" s="1"/>
  <c r="C12"/>
  <c r="B12"/>
  <c r="AF57" i="29"/>
  <c r="AF59" s="1"/>
  <c r="AB57"/>
  <c r="X57"/>
  <c r="T57"/>
  <c r="AE55"/>
  <c r="U11" i="30" s="1"/>
  <c r="AD55" i="29"/>
  <c r="T11" i="30" s="1"/>
  <c r="AC55" i="29"/>
  <c r="S11" i="30" s="1"/>
  <c r="AA55" i="29"/>
  <c r="Q11" i="30" s="1"/>
  <c r="Z55" i="29"/>
  <c r="P11" i="30" s="1"/>
  <c r="Y55" i="29"/>
  <c r="O11" i="30" s="1"/>
  <c r="W55" i="29"/>
  <c r="M11" i="30" s="1"/>
  <c r="V55" i="29"/>
  <c r="L11" i="30" s="1"/>
  <c r="U55" i="29"/>
  <c r="K11" i="30" s="1"/>
  <c r="S55" i="29"/>
  <c r="I11" i="30" s="1"/>
  <c r="R55" i="29"/>
  <c r="H11" i="30" s="1"/>
  <c r="Q55" i="29"/>
  <c r="G11" i="30" s="1"/>
  <c r="N55" i="29"/>
  <c r="F11" i="30" s="1"/>
  <c r="M55" i="29"/>
  <c r="E11" i="30" s="1"/>
  <c r="L55" i="29"/>
  <c r="D11" i="30" s="1"/>
  <c r="J55" i="29"/>
  <c r="C11" i="30" s="1"/>
  <c r="I55" i="29"/>
  <c r="B11" i="30" s="1"/>
  <c r="AF54" i="29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30" s="1"/>
  <c r="X45" i="29"/>
  <c r="T45"/>
  <c r="AE43"/>
  <c r="U10" i="30" s="1"/>
  <c r="AD43" i="29"/>
  <c r="T10" i="30" s="1"/>
  <c r="AC43" i="29"/>
  <c r="S10" i="30" s="1"/>
  <c r="AA43" i="29"/>
  <c r="Q10" i="30" s="1"/>
  <c r="Z43" i="29"/>
  <c r="P10" i="30" s="1"/>
  <c r="Y43" i="29"/>
  <c r="O10" i="30" s="1"/>
  <c r="W43" i="29"/>
  <c r="M10" i="30" s="1"/>
  <c r="V43" i="29"/>
  <c r="L10" i="30" s="1"/>
  <c r="U43" i="29"/>
  <c r="K10" i="30" s="1"/>
  <c r="S43" i="29"/>
  <c r="I10" i="30" s="1"/>
  <c r="R43" i="29"/>
  <c r="H10" i="30" s="1"/>
  <c r="Q43" i="29"/>
  <c r="G10" i="30" s="1"/>
  <c r="N43" i="29"/>
  <c r="F10" i="30" s="1"/>
  <c r="M43" i="29"/>
  <c r="E10" i="30" s="1"/>
  <c r="L43" i="29"/>
  <c r="D10" i="30" s="1"/>
  <c r="J43" i="29"/>
  <c r="C10" i="30" s="1"/>
  <c r="I43" i="29"/>
  <c r="B10" i="30" s="1"/>
  <c r="AF42" i="29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30" s="1"/>
  <c r="T33" i="29"/>
  <c r="AE31"/>
  <c r="U9" i="30" s="1"/>
  <c r="AD31" i="29"/>
  <c r="T9" i="30" s="1"/>
  <c r="AC31" i="29"/>
  <c r="S9" i="30" s="1"/>
  <c r="AA31" i="29"/>
  <c r="Q9" i="30" s="1"/>
  <c r="Z31" i="29"/>
  <c r="P9" i="30" s="1"/>
  <c r="Y31" i="29"/>
  <c r="O9" i="30" s="1"/>
  <c r="W31" i="29"/>
  <c r="M9" i="30" s="1"/>
  <c r="V31" i="29"/>
  <c r="L9" i="30" s="1"/>
  <c r="U31" i="29"/>
  <c r="K9" i="30" s="1"/>
  <c r="S31" i="29"/>
  <c r="I9" i="30" s="1"/>
  <c r="R31" i="29"/>
  <c r="H9" i="30" s="1"/>
  <c r="Q31" i="29"/>
  <c r="G9" i="30" s="1"/>
  <c r="N31" i="29"/>
  <c r="F9" i="30" s="1"/>
  <c r="M31" i="29"/>
  <c r="E9" i="30" s="1"/>
  <c r="L31" i="29"/>
  <c r="D9" i="30" s="1"/>
  <c r="J31" i="29"/>
  <c r="C9" i="30" s="1"/>
  <c r="I31" i="29"/>
  <c r="B9" i="30" s="1"/>
  <c r="AF30" i="29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30" s="1"/>
  <c r="AB21" i="29"/>
  <c r="X21"/>
  <c r="T21"/>
  <c r="AE19"/>
  <c r="U8" i="30" s="1"/>
  <c r="AD19" i="29"/>
  <c r="T8" i="30" s="1"/>
  <c r="AC19" i="29"/>
  <c r="AA19"/>
  <c r="Z19"/>
  <c r="P8" i="30" s="1"/>
  <c r="Y19" i="29"/>
  <c r="W19"/>
  <c r="M8" i="30" s="1"/>
  <c r="V19" i="29"/>
  <c r="L8" i="30" s="1"/>
  <c r="U19" i="29"/>
  <c r="S19"/>
  <c r="I8" i="30" s="1"/>
  <c r="R19" i="29"/>
  <c r="H8" i="30" s="1"/>
  <c r="Q19" i="29"/>
  <c r="N19"/>
  <c r="F8" i="30" s="1"/>
  <c r="M19" i="29"/>
  <c r="E8" i="30" s="1"/>
  <c r="L19" i="29"/>
  <c r="D8" i="30" s="1"/>
  <c r="J19" i="29"/>
  <c r="I19"/>
  <c r="B8" i="30" s="1"/>
  <c r="AF18" i="29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8"/>
  <c r="A24" s="1"/>
  <c r="A1"/>
  <c r="A180" i="27"/>
  <c r="U23" i="28"/>
  <c r="T23"/>
  <c r="S23"/>
  <c r="Q23"/>
  <c r="P23"/>
  <c r="O23"/>
  <c r="M23"/>
  <c r="L23"/>
  <c r="K23"/>
  <c r="I23"/>
  <c r="H23"/>
  <c r="G23"/>
  <c r="N179" i="27"/>
  <c r="F23" i="28" s="1"/>
  <c r="M179" i="27"/>
  <c r="E23" i="28" s="1"/>
  <c r="L179" i="27"/>
  <c r="D23" i="28" s="1"/>
  <c r="C23"/>
  <c r="B23"/>
  <c r="AF177" i="27"/>
  <c r="AB177"/>
  <c r="X177"/>
  <c r="T177"/>
  <c r="AF176"/>
  <c r="AB176"/>
  <c r="X176"/>
  <c r="X179" s="1"/>
  <c r="T176"/>
  <c r="T179" s="1"/>
  <c r="AE171"/>
  <c r="U22" i="28" s="1"/>
  <c r="AD171" i="27"/>
  <c r="T22" i="28" s="1"/>
  <c r="AC171" i="27"/>
  <c r="S22" i="28" s="1"/>
  <c r="AA171" i="27"/>
  <c r="Q22" i="28" s="1"/>
  <c r="Z171" i="27"/>
  <c r="P22" i="28" s="1"/>
  <c r="Y171" i="27"/>
  <c r="O22" i="28" s="1"/>
  <c r="W171" i="27"/>
  <c r="M22" i="28" s="1"/>
  <c r="V171" i="27"/>
  <c r="L22" i="28" s="1"/>
  <c r="U171" i="27"/>
  <c r="K22" i="28" s="1"/>
  <c r="S171" i="27"/>
  <c r="I22" i="28" s="1"/>
  <c r="R171" i="27"/>
  <c r="H22" i="28" s="1"/>
  <c r="Q171" i="27"/>
  <c r="G22" i="28" s="1"/>
  <c r="N171" i="27"/>
  <c r="F22" i="28" s="1"/>
  <c r="M171" i="27"/>
  <c r="E22" i="28" s="1"/>
  <c r="L171" i="27"/>
  <c r="D22" i="28" s="1"/>
  <c r="J171" i="27"/>
  <c r="C22" i="28" s="1"/>
  <c r="I171" i="27"/>
  <c r="B22" i="28" s="1"/>
  <c r="AF170" i="27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F164"/>
  <c r="AB164"/>
  <c r="X164"/>
  <c r="T164"/>
  <c r="AF163"/>
  <c r="AB163"/>
  <c r="X163"/>
  <c r="T163"/>
  <c r="AF162"/>
  <c r="AB162"/>
  <c r="X162"/>
  <c r="T162"/>
  <c r="AF161"/>
  <c r="AF171" s="1"/>
  <c r="V22" i="28" s="1"/>
  <c r="AB161" i="27"/>
  <c r="X161"/>
  <c r="T161"/>
  <c r="AE159"/>
  <c r="U21" i="28" s="1"/>
  <c r="AD159" i="27"/>
  <c r="T21" i="28" s="1"/>
  <c r="AC159" i="27"/>
  <c r="S21" i="28" s="1"/>
  <c r="AA159" i="27"/>
  <c r="Q21" i="28" s="1"/>
  <c r="Z159" i="27"/>
  <c r="P21" i="28" s="1"/>
  <c r="Y159" i="27"/>
  <c r="O21" i="28" s="1"/>
  <c r="W159" i="27"/>
  <c r="M21" i="28" s="1"/>
  <c r="V159" i="27"/>
  <c r="L21" i="28" s="1"/>
  <c r="U159" i="27"/>
  <c r="K21" i="28" s="1"/>
  <c r="S159" i="27"/>
  <c r="I21" i="28" s="1"/>
  <c r="R159" i="27"/>
  <c r="H21" i="28" s="1"/>
  <c r="Q159" i="27"/>
  <c r="G21" i="28" s="1"/>
  <c r="N159" i="27"/>
  <c r="F21" i="28" s="1"/>
  <c r="M159" i="27"/>
  <c r="E21" i="28" s="1"/>
  <c r="L159" i="27"/>
  <c r="D21" i="28" s="1"/>
  <c r="J159" i="27"/>
  <c r="C21" i="28" s="1"/>
  <c r="I159" i="27"/>
  <c r="B21" i="28" s="1"/>
  <c r="AF158" i="27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X153"/>
  <c r="T153"/>
  <c r="AF152"/>
  <c r="AB152"/>
  <c r="X152"/>
  <c r="T152"/>
  <c r="AF151"/>
  <c r="AB151"/>
  <c r="X151"/>
  <c r="T151"/>
  <c r="AF150"/>
  <c r="AB150"/>
  <c r="X150"/>
  <c r="T150"/>
  <c r="AF149"/>
  <c r="AB149"/>
  <c r="X149"/>
  <c r="T149"/>
  <c r="AE147"/>
  <c r="U20" i="28" s="1"/>
  <c r="AD147" i="27"/>
  <c r="T20" i="28" s="1"/>
  <c r="AC147" i="27"/>
  <c r="S20" i="28" s="1"/>
  <c r="AA147" i="27"/>
  <c r="Q20" i="28" s="1"/>
  <c r="Z147" i="27"/>
  <c r="P20" i="28" s="1"/>
  <c r="Y147" i="27"/>
  <c r="O20" i="28" s="1"/>
  <c r="W147" i="27"/>
  <c r="M20" i="28" s="1"/>
  <c r="V147" i="27"/>
  <c r="L20" i="28" s="1"/>
  <c r="U147" i="27"/>
  <c r="K20" i="28" s="1"/>
  <c r="S147" i="27"/>
  <c r="I20" i="28" s="1"/>
  <c r="R147" i="27"/>
  <c r="H20" i="28" s="1"/>
  <c r="Q147" i="27"/>
  <c r="G20" i="28" s="1"/>
  <c r="N147" i="27"/>
  <c r="F20" i="28" s="1"/>
  <c r="M147" i="27"/>
  <c r="E20" i="28" s="1"/>
  <c r="L147" i="27"/>
  <c r="D20" i="28" s="1"/>
  <c r="J147" i="27"/>
  <c r="C20" i="28" s="1"/>
  <c r="I147" i="27"/>
  <c r="B20" i="28" s="1"/>
  <c r="AF146" i="27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F140"/>
  <c r="AB140"/>
  <c r="X140"/>
  <c r="T140"/>
  <c r="AF139"/>
  <c r="AB139"/>
  <c r="X139"/>
  <c r="T139"/>
  <c r="AF138"/>
  <c r="AB138"/>
  <c r="X138"/>
  <c r="T138"/>
  <c r="AF137"/>
  <c r="AB137"/>
  <c r="AB147" s="1"/>
  <c r="R20" i="28" s="1"/>
  <c r="X137" i="27"/>
  <c r="T137"/>
  <c r="U19" i="28"/>
  <c r="T19"/>
  <c r="S19"/>
  <c r="AA135" i="27"/>
  <c r="Q19" i="28" s="1"/>
  <c r="Z135" i="27"/>
  <c r="P19" i="28" s="1"/>
  <c r="Y135" i="27"/>
  <c r="O19" i="28" s="1"/>
  <c r="W135" i="27"/>
  <c r="M19" i="28" s="1"/>
  <c r="V135" i="27"/>
  <c r="L19" i="28" s="1"/>
  <c r="U135" i="27"/>
  <c r="K19" i="28" s="1"/>
  <c r="S135" i="27"/>
  <c r="I19" i="28" s="1"/>
  <c r="R135" i="27"/>
  <c r="H19" i="28" s="1"/>
  <c r="Q135" i="27"/>
  <c r="G19" i="28" s="1"/>
  <c r="N135" i="27"/>
  <c r="F19" i="28" s="1"/>
  <c r="M135" i="27"/>
  <c r="E19" i="28" s="1"/>
  <c r="L135" i="27"/>
  <c r="D19" i="28" s="1"/>
  <c r="C19"/>
  <c r="B19"/>
  <c r="AF133" i="27"/>
  <c r="AF135" s="1"/>
  <c r="AB133"/>
  <c r="X133"/>
  <c r="T133"/>
  <c r="AE131"/>
  <c r="U18" i="28" s="1"/>
  <c r="AD131" i="27"/>
  <c r="T18" i="28" s="1"/>
  <c r="AC131" i="27"/>
  <c r="S18" i="28" s="1"/>
  <c r="AA131" i="27"/>
  <c r="Q18" i="28" s="1"/>
  <c r="Z131" i="27"/>
  <c r="P18" i="28" s="1"/>
  <c r="Y131" i="27"/>
  <c r="O18" i="28" s="1"/>
  <c r="W131" i="27"/>
  <c r="M18" i="28" s="1"/>
  <c r="V131" i="27"/>
  <c r="L18" i="28" s="1"/>
  <c r="U131" i="27"/>
  <c r="K18" i="28" s="1"/>
  <c r="S131" i="27"/>
  <c r="I18" i="28" s="1"/>
  <c r="R131" i="27"/>
  <c r="H18" i="28" s="1"/>
  <c r="Q131" i="27"/>
  <c r="G18" i="28" s="1"/>
  <c r="N131" i="27"/>
  <c r="F18" i="28" s="1"/>
  <c r="M131" i="27"/>
  <c r="E18" i="28" s="1"/>
  <c r="L131" i="27"/>
  <c r="D18" i="28" s="1"/>
  <c r="J131" i="27"/>
  <c r="C18" i="28" s="1"/>
  <c r="I131" i="27"/>
  <c r="B18" i="28" s="1"/>
  <c r="AF130" i="27"/>
  <c r="AB130"/>
  <c r="X130"/>
  <c r="T130"/>
  <c r="AF129"/>
  <c r="AB129"/>
  <c r="X129"/>
  <c r="T129"/>
  <c r="AF128"/>
  <c r="AB128"/>
  <c r="X128"/>
  <c r="T128"/>
  <c r="AF127"/>
  <c r="AB127"/>
  <c r="X127"/>
  <c r="T127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E119"/>
  <c r="U17" i="28" s="1"/>
  <c r="AD119" i="27"/>
  <c r="T17" i="28" s="1"/>
  <c r="AC119" i="27"/>
  <c r="S17" i="28" s="1"/>
  <c r="AA119" i="27"/>
  <c r="Q17" i="28" s="1"/>
  <c r="Z119" i="27"/>
  <c r="P17" i="28" s="1"/>
  <c r="Y119" i="27"/>
  <c r="O17" i="28" s="1"/>
  <c r="W119" i="27"/>
  <c r="M17" i="28" s="1"/>
  <c r="V119" i="27"/>
  <c r="L17" i="28" s="1"/>
  <c r="U119" i="27"/>
  <c r="K17" i="28" s="1"/>
  <c r="S119" i="27"/>
  <c r="I17" i="28" s="1"/>
  <c r="R119" i="27"/>
  <c r="H17" i="28" s="1"/>
  <c r="Q119" i="27"/>
  <c r="G17" i="28" s="1"/>
  <c r="N119" i="27"/>
  <c r="F17" i="28" s="1"/>
  <c r="M119" i="27"/>
  <c r="E17" i="28" s="1"/>
  <c r="L119" i="27"/>
  <c r="D17" i="28" s="1"/>
  <c r="J119" i="27"/>
  <c r="C17" i="28" s="1"/>
  <c r="I119" i="27"/>
  <c r="B17" i="28" s="1"/>
  <c r="AF118" i="27"/>
  <c r="AB118"/>
  <c r="X118"/>
  <c r="T118"/>
  <c r="AF117"/>
  <c r="AB117"/>
  <c r="X117"/>
  <c r="T117"/>
  <c r="AF116"/>
  <c r="AB116"/>
  <c r="X116"/>
  <c r="T116"/>
  <c r="AF115"/>
  <c r="AB115"/>
  <c r="X115"/>
  <c r="T115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AB119" s="1"/>
  <c r="R17" i="28" s="1"/>
  <c r="X109" i="27"/>
  <c r="X119" s="1"/>
  <c r="N17" i="28" s="1"/>
  <c r="T109" i="27"/>
  <c r="AE107"/>
  <c r="U16" i="28" s="1"/>
  <c r="AD107" i="27"/>
  <c r="T16" i="28" s="1"/>
  <c r="AC107" i="27"/>
  <c r="S16" i="28" s="1"/>
  <c r="AA107" i="27"/>
  <c r="Q16" i="28" s="1"/>
  <c r="Z107" i="27"/>
  <c r="P16" i="28" s="1"/>
  <c r="Y107" i="27"/>
  <c r="O16" i="28" s="1"/>
  <c r="W107" i="27"/>
  <c r="M16" i="28" s="1"/>
  <c r="V107" i="27"/>
  <c r="L16" i="28" s="1"/>
  <c r="U107" i="27"/>
  <c r="K16" i="28" s="1"/>
  <c r="S107" i="27"/>
  <c r="I16" i="28" s="1"/>
  <c r="R107" i="27"/>
  <c r="H16" i="28" s="1"/>
  <c r="Q107" i="27"/>
  <c r="G16" i="28" s="1"/>
  <c r="N107" i="27"/>
  <c r="F16" i="28" s="1"/>
  <c r="M107" i="27"/>
  <c r="E16" i="28" s="1"/>
  <c r="L107" i="27"/>
  <c r="D16" i="28" s="1"/>
  <c r="J107" i="27"/>
  <c r="C16" i="28" s="1"/>
  <c r="I107" i="27"/>
  <c r="B16" i="28" s="1"/>
  <c r="AF106" i="27"/>
  <c r="AB106"/>
  <c r="X106"/>
  <c r="T106"/>
  <c r="AF105"/>
  <c r="AB105"/>
  <c r="X105"/>
  <c r="T105"/>
  <c r="AF104"/>
  <c r="AB104"/>
  <c r="X104"/>
  <c r="T104"/>
  <c r="AF103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T107" s="1"/>
  <c r="J16" i="28" s="1"/>
  <c r="U15"/>
  <c r="T15"/>
  <c r="S15"/>
  <c r="AA95" i="27"/>
  <c r="Q15" i="28" s="1"/>
  <c r="Z95" i="27"/>
  <c r="P15" i="28" s="1"/>
  <c r="Y95" i="27"/>
  <c r="O15" i="28" s="1"/>
  <c r="W95" i="27"/>
  <c r="M15" i="28" s="1"/>
  <c r="V95" i="27"/>
  <c r="L15" i="28" s="1"/>
  <c r="U95" i="27"/>
  <c r="K15" i="28" s="1"/>
  <c r="S95" i="27"/>
  <c r="I15" i="28" s="1"/>
  <c r="R95" i="27"/>
  <c r="H15" i="28" s="1"/>
  <c r="Q95" i="27"/>
  <c r="G15" i="28" s="1"/>
  <c r="N95" i="27"/>
  <c r="F15" i="28" s="1"/>
  <c r="M95" i="27"/>
  <c r="E15" i="28" s="1"/>
  <c r="L95" i="27"/>
  <c r="D15" i="28" s="1"/>
  <c r="C15"/>
  <c r="B15"/>
  <c r="AF93" i="27"/>
  <c r="AB93"/>
  <c r="AB95" s="1"/>
  <c r="R15" i="28" s="1"/>
  <c r="X93" i="27"/>
  <c r="T93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X5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1"/>
  <c r="A105" i="25"/>
  <c r="AE104"/>
  <c r="U23" i="26" s="1"/>
  <c r="AD104" i="25"/>
  <c r="T23" i="26" s="1"/>
  <c r="AC104" i="25"/>
  <c r="S23" i="26" s="1"/>
  <c r="AA104" i="25"/>
  <c r="Q23" i="26" s="1"/>
  <c r="Z104" i="25"/>
  <c r="P23" i="26" s="1"/>
  <c r="Y104" i="25"/>
  <c r="O23" i="26" s="1"/>
  <c r="W104" i="25"/>
  <c r="M23" i="26" s="1"/>
  <c r="V104" i="25"/>
  <c r="L23" i="26" s="1"/>
  <c r="U104" i="25"/>
  <c r="K23" i="26" s="1"/>
  <c r="S104" i="25"/>
  <c r="I23" i="26" s="1"/>
  <c r="R104" i="25"/>
  <c r="H23" i="26" s="1"/>
  <c r="Q104" i="25"/>
  <c r="G23" i="26" s="1"/>
  <c r="N104" i="25"/>
  <c r="F23" i="26" s="1"/>
  <c r="M104" i="25"/>
  <c r="E23" i="26" s="1"/>
  <c r="L104" i="25"/>
  <c r="D23" i="26" s="1"/>
  <c r="J104" i="25"/>
  <c r="C23" i="26" s="1"/>
  <c r="I104" i="25"/>
  <c r="B23" i="26" s="1"/>
  <c r="AF103" i="25"/>
  <c r="AB103"/>
  <c r="X103"/>
  <c r="T103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AB104" s="1"/>
  <c r="R23" i="26" s="1"/>
  <c r="X94" i="25"/>
  <c r="X104" s="1"/>
  <c r="N23" i="26" s="1"/>
  <c r="T94" i="25"/>
  <c r="U22" i="26"/>
  <c r="T22"/>
  <c r="S22"/>
  <c r="AA92" i="25"/>
  <c r="Q22" i="26" s="1"/>
  <c r="Z92" i="25"/>
  <c r="P22" i="26" s="1"/>
  <c r="Y92" i="25"/>
  <c r="O22" i="26" s="1"/>
  <c r="W92" i="25"/>
  <c r="M22" i="26" s="1"/>
  <c r="V92" i="25"/>
  <c r="L22" i="26" s="1"/>
  <c r="U92" i="25"/>
  <c r="K22" i="26" s="1"/>
  <c r="S92" i="25"/>
  <c r="I22" i="26" s="1"/>
  <c r="R92" i="25"/>
  <c r="H22" i="26" s="1"/>
  <c r="Q92" i="25"/>
  <c r="G22" i="26" s="1"/>
  <c r="N92" i="25"/>
  <c r="F22" i="26" s="1"/>
  <c r="M92" i="25"/>
  <c r="E22" i="26" s="1"/>
  <c r="L92" i="25"/>
  <c r="D22" i="26" s="1"/>
  <c r="J92" i="25"/>
  <c r="C22" i="26" s="1"/>
  <c r="B22"/>
  <c r="AF91" i="25"/>
  <c r="AB91"/>
  <c r="X91"/>
  <c r="T9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E84"/>
  <c r="U21" i="26" s="1"/>
  <c r="AD84" i="25"/>
  <c r="T21" i="26" s="1"/>
  <c r="AC84" i="25"/>
  <c r="S21" i="26" s="1"/>
  <c r="AA84" i="25"/>
  <c r="Q21" i="26" s="1"/>
  <c r="Z84" i="25"/>
  <c r="P21" i="26" s="1"/>
  <c r="Y84" i="25"/>
  <c r="O21" i="26" s="1"/>
  <c r="W84" i="25"/>
  <c r="M21" i="26" s="1"/>
  <c r="V84" i="25"/>
  <c r="L21" i="26" s="1"/>
  <c r="U84" i="25"/>
  <c r="K21" i="26" s="1"/>
  <c r="S84" i="25"/>
  <c r="I21" i="26" s="1"/>
  <c r="R84" i="25"/>
  <c r="H21" i="26" s="1"/>
  <c r="Q84" i="25"/>
  <c r="G21" i="26" s="1"/>
  <c r="N84" i="25"/>
  <c r="F21" i="26" s="1"/>
  <c r="M84" i="25"/>
  <c r="E21" i="26" s="1"/>
  <c r="L84" i="25"/>
  <c r="D21" i="26" s="1"/>
  <c r="J84" i="25"/>
  <c r="C21" i="26" s="1"/>
  <c r="I84" i="25"/>
  <c r="B21" i="26" s="1"/>
  <c r="AF83" i="25"/>
  <c r="AB83"/>
  <c r="X83"/>
  <c r="T83"/>
  <c r="AF82"/>
  <c r="AB82"/>
  <c r="X82"/>
  <c r="T82"/>
  <c r="AE80"/>
  <c r="U20" i="26" s="1"/>
  <c r="AD80" i="25"/>
  <c r="T20" i="26" s="1"/>
  <c r="AC80" i="25"/>
  <c r="S20" i="26" s="1"/>
  <c r="AA80" i="25"/>
  <c r="Q20" i="26" s="1"/>
  <c r="Z80" i="25"/>
  <c r="P20" i="26" s="1"/>
  <c r="Y80" i="25"/>
  <c r="O20" i="26" s="1"/>
  <c r="W80" i="25"/>
  <c r="M20" i="26" s="1"/>
  <c r="V80" i="25"/>
  <c r="L20" i="26" s="1"/>
  <c r="U80" i="25"/>
  <c r="K20" i="26" s="1"/>
  <c r="S80" i="25"/>
  <c r="I20" i="26" s="1"/>
  <c r="R80" i="25"/>
  <c r="H20" i="26" s="1"/>
  <c r="Q80" i="25"/>
  <c r="G20" i="26" s="1"/>
  <c r="N80" i="25"/>
  <c r="F20" i="26" s="1"/>
  <c r="M80" i="25"/>
  <c r="E20" i="26" s="1"/>
  <c r="L80" i="25"/>
  <c r="D20" i="26" s="1"/>
  <c r="J80" i="25"/>
  <c r="C20" i="26" s="1"/>
  <c r="I80" i="25"/>
  <c r="B20" i="26" s="1"/>
  <c r="AF79" i="25"/>
  <c r="AB79"/>
  <c r="X79"/>
  <c r="T79"/>
  <c r="AF78"/>
  <c r="AB78"/>
  <c r="AB80" s="1"/>
  <c r="R20" i="26" s="1"/>
  <c r="X78" i="25"/>
  <c r="T78"/>
  <c r="AE76"/>
  <c r="U19" i="26" s="1"/>
  <c r="AD76" i="25"/>
  <c r="T19" i="26" s="1"/>
  <c r="AC76" i="25"/>
  <c r="S19" i="26" s="1"/>
  <c r="AA76" i="25"/>
  <c r="Q19" i="26" s="1"/>
  <c r="Z76" i="25"/>
  <c r="P19" i="26" s="1"/>
  <c r="Y76" i="25"/>
  <c r="O19" i="26" s="1"/>
  <c r="W76" i="25"/>
  <c r="M19" i="26" s="1"/>
  <c r="V76" i="25"/>
  <c r="L19" i="26" s="1"/>
  <c r="U76" i="25"/>
  <c r="K19" i="26" s="1"/>
  <c r="S76" i="25"/>
  <c r="I19" i="26" s="1"/>
  <c r="R76" i="25"/>
  <c r="H19" i="26" s="1"/>
  <c r="Q76" i="25"/>
  <c r="G19" i="26" s="1"/>
  <c r="N76" i="25"/>
  <c r="F19" i="26" s="1"/>
  <c r="M76" i="25"/>
  <c r="E19" i="26" s="1"/>
  <c r="L76" i="25"/>
  <c r="D19" i="26" s="1"/>
  <c r="J76" i="25"/>
  <c r="C19" i="26" s="1"/>
  <c r="B19"/>
  <c r="AF75" i="25"/>
  <c r="AB75"/>
  <c r="X75"/>
  <c r="T75"/>
  <c r="AF74"/>
  <c r="AB74"/>
  <c r="X74"/>
  <c r="T74"/>
  <c r="AF73"/>
  <c r="AB73"/>
  <c r="X73"/>
  <c r="T73"/>
  <c r="AF72"/>
  <c r="AB72"/>
  <c r="X72"/>
  <c r="T72"/>
  <c r="AE70"/>
  <c r="U18" i="26" s="1"/>
  <c r="AD70" i="25"/>
  <c r="T18" i="26" s="1"/>
  <c r="AC70" i="25"/>
  <c r="S18" i="26" s="1"/>
  <c r="AA70" i="25"/>
  <c r="Q18" i="26" s="1"/>
  <c r="Z70" i="25"/>
  <c r="P18" i="26" s="1"/>
  <c r="Y70" i="25"/>
  <c r="O18" i="26" s="1"/>
  <c r="W70" i="25"/>
  <c r="M18" i="26" s="1"/>
  <c r="V70" i="25"/>
  <c r="L18" i="26" s="1"/>
  <c r="U70" i="25"/>
  <c r="K18" i="26" s="1"/>
  <c r="S70" i="25"/>
  <c r="I18" i="26" s="1"/>
  <c r="R70" i="25"/>
  <c r="H18" i="26" s="1"/>
  <c r="Q70" i="25"/>
  <c r="G18" i="26" s="1"/>
  <c r="N70" i="25"/>
  <c r="F18" i="26" s="1"/>
  <c r="M70" i="25"/>
  <c r="E18" i="26" s="1"/>
  <c r="L70" i="25"/>
  <c r="D18" i="26" s="1"/>
  <c r="J70" i="25"/>
  <c r="C18" i="26" s="1"/>
  <c r="B18"/>
  <c r="AF69" i="25"/>
  <c r="AB69"/>
  <c r="X69"/>
  <c r="T69"/>
  <c r="AF68"/>
  <c r="AB68"/>
  <c r="X68"/>
  <c r="T68"/>
  <c r="AF67"/>
  <c r="AB67"/>
  <c r="X67"/>
  <c r="T67"/>
  <c r="AF66"/>
  <c r="AB66"/>
  <c r="X66"/>
  <c r="T66"/>
  <c r="U17" i="26"/>
  <c r="T17"/>
  <c r="S17"/>
  <c r="AA64" i="25"/>
  <c r="Q17" i="26" s="1"/>
  <c r="Z64" i="25"/>
  <c r="P17" i="26" s="1"/>
  <c r="Y64" i="25"/>
  <c r="O17" i="26" s="1"/>
  <c r="W64" i="25"/>
  <c r="M17" i="26" s="1"/>
  <c r="V64" i="25"/>
  <c r="L17" i="26" s="1"/>
  <c r="U64" i="25"/>
  <c r="K17" i="26" s="1"/>
  <c r="S64" i="25"/>
  <c r="I17" i="26" s="1"/>
  <c r="R64" i="25"/>
  <c r="H17" i="26" s="1"/>
  <c r="Q64" i="25"/>
  <c r="G17" i="26" s="1"/>
  <c r="N64" i="25"/>
  <c r="F17" i="26" s="1"/>
  <c r="M64" i="25"/>
  <c r="E17" i="26" s="1"/>
  <c r="L64" i="25"/>
  <c r="D17" i="26" s="1"/>
  <c r="J64" i="25"/>
  <c r="C17" i="26" s="1"/>
  <c r="B17"/>
  <c r="AF63" i="25"/>
  <c r="AB63"/>
  <c r="X63"/>
  <c r="T63"/>
  <c r="AF62"/>
  <c r="AF64" s="1"/>
  <c r="AB62"/>
  <c r="X62"/>
  <c r="T62"/>
  <c r="AF61"/>
  <c r="AB61"/>
  <c r="X61"/>
  <c r="T61"/>
  <c r="AF60"/>
  <c r="AB60"/>
  <c r="X60"/>
  <c r="T60"/>
  <c r="AE58"/>
  <c r="U16" i="26" s="1"/>
  <c r="AD58" i="25"/>
  <c r="T16" i="26" s="1"/>
  <c r="AC58" i="25"/>
  <c r="S16" i="26" s="1"/>
  <c r="AA58" i="25"/>
  <c r="Q16" i="26" s="1"/>
  <c r="Z58" i="25"/>
  <c r="P16" i="26" s="1"/>
  <c r="Y58" i="25"/>
  <c r="O16" i="26" s="1"/>
  <c r="W58" i="25"/>
  <c r="M16" i="26" s="1"/>
  <c r="V58" i="25"/>
  <c r="L16" i="26" s="1"/>
  <c r="U58" i="25"/>
  <c r="K16" i="26" s="1"/>
  <c r="S58" i="25"/>
  <c r="I16" i="26" s="1"/>
  <c r="R58" i="25"/>
  <c r="H16" i="26" s="1"/>
  <c r="Q58" i="25"/>
  <c r="G16" i="26" s="1"/>
  <c r="N58" i="25"/>
  <c r="F16" i="26" s="1"/>
  <c r="M58" i="25"/>
  <c r="E16" i="26" s="1"/>
  <c r="L58" i="25"/>
  <c r="D16" i="26" s="1"/>
  <c r="J58" i="25"/>
  <c r="C16" i="26" s="1"/>
  <c r="I58" i="25"/>
  <c r="B16" i="26" s="1"/>
  <c r="AF57" i="25"/>
  <c r="AB57"/>
  <c r="X57"/>
  <c r="T57"/>
  <c r="AF56"/>
  <c r="AB56"/>
  <c r="X56"/>
  <c r="T56"/>
  <c r="AE54"/>
  <c r="U15" i="26" s="1"/>
  <c r="AD54" i="25"/>
  <c r="T15" i="26" s="1"/>
  <c r="AC54" i="25"/>
  <c r="S15" i="26" s="1"/>
  <c r="AA54" i="25"/>
  <c r="Q15" i="26" s="1"/>
  <c r="Z54" i="25"/>
  <c r="P15" i="26" s="1"/>
  <c r="Y54" i="25"/>
  <c r="O15" i="26" s="1"/>
  <c r="W54" i="25"/>
  <c r="M15" i="26" s="1"/>
  <c r="V54" i="25"/>
  <c r="L15" i="26" s="1"/>
  <c r="U54" i="25"/>
  <c r="K15" i="26" s="1"/>
  <c r="S54" i="25"/>
  <c r="I15" i="26" s="1"/>
  <c r="R54" i="25"/>
  <c r="H15" i="26" s="1"/>
  <c r="Q54" i="25"/>
  <c r="G15" i="26" s="1"/>
  <c r="N54" i="25"/>
  <c r="F15" i="26" s="1"/>
  <c r="M54" i="25"/>
  <c r="E15" i="26" s="1"/>
  <c r="L54" i="25"/>
  <c r="D15" i="26" s="1"/>
  <c r="J54" i="25"/>
  <c r="C15" i="26" s="1"/>
  <c r="B15"/>
  <c r="AF53" i="25"/>
  <c r="AB53"/>
  <c r="X53"/>
  <c r="T53"/>
  <c r="AF52"/>
  <c r="AB52"/>
  <c r="X52"/>
  <c r="T52"/>
  <c r="AF51"/>
  <c r="AB51"/>
  <c r="X51"/>
  <c r="T51"/>
  <c r="AF50"/>
  <c r="AB50"/>
  <c r="X50"/>
  <c r="T50"/>
  <c r="AE48"/>
  <c r="U14" i="26" s="1"/>
  <c r="AD48" i="25"/>
  <c r="T14" i="26" s="1"/>
  <c r="AC48" i="25"/>
  <c r="S14" i="26" s="1"/>
  <c r="AA48" i="25"/>
  <c r="Q14" i="26" s="1"/>
  <c r="Z48" i="25"/>
  <c r="P14" i="26" s="1"/>
  <c r="Y48" i="25"/>
  <c r="O14" i="26" s="1"/>
  <c r="W48" i="25"/>
  <c r="M14" i="26" s="1"/>
  <c r="V48" i="25"/>
  <c r="L14" i="26" s="1"/>
  <c r="U48" i="25"/>
  <c r="K14" i="26" s="1"/>
  <c r="S48" i="25"/>
  <c r="I14" i="26" s="1"/>
  <c r="Q48" i="25"/>
  <c r="G14" i="26" s="1"/>
  <c r="M48" i="25"/>
  <c r="E14" i="26" s="1"/>
  <c r="C14"/>
  <c r="AF47" i="25"/>
  <c r="AB47"/>
  <c r="X47"/>
  <c r="T47"/>
  <c r="AF46"/>
  <c r="AB46"/>
  <c r="X46"/>
  <c r="T46"/>
  <c r="AF45"/>
  <c r="AB45"/>
  <c r="X45"/>
  <c r="T45"/>
  <c r="AF44"/>
  <c r="AF48" s="1"/>
  <c r="V14" i="26" s="1"/>
  <c r="AB44" i="25"/>
  <c r="X44"/>
  <c r="T44"/>
  <c r="U13" i="26"/>
  <c r="T13"/>
  <c r="S13"/>
  <c r="AA42" i="25"/>
  <c r="Q13" i="26" s="1"/>
  <c r="Z42" i="25"/>
  <c r="P13" i="26" s="1"/>
  <c r="Y42" i="25"/>
  <c r="O13" i="26" s="1"/>
  <c r="W42" i="25"/>
  <c r="M13" i="26" s="1"/>
  <c r="V42" i="25"/>
  <c r="L13" i="26" s="1"/>
  <c r="U42" i="25"/>
  <c r="K13" i="26" s="1"/>
  <c r="I13"/>
  <c r="H13"/>
  <c r="G13"/>
  <c r="F13"/>
  <c r="E13"/>
  <c r="D13"/>
  <c r="C13"/>
  <c r="B13"/>
  <c r="AF39" i="25"/>
  <c r="AB39"/>
  <c r="X39"/>
  <c r="X42" s="1"/>
  <c r="AE37"/>
  <c r="U12" i="26" s="1"/>
  <c r="AD37" i="25"/>
  <c r="T12" i="26" s="1"/>
  <c r="AC37" i="25"/>
  <c r="S12" i="26" s="1"/>
  <c r="AA37" i="25"/>
  <c r="Q12" i="26" s="1"/>
  <c r="Z37" i="25"/>
  <c r="P12" i="26" s="1"/>
  <c r="Y37" i="25"/>
  <c r="O12" i="26" s="1"/>
  <c r="W37" i="25"/>
  <c r="M12" i="26" s="1"/>
  <c r="V37" i="25"/>
  <c r="L12" i="26" s="1"/>
  <c r="U37" i="25"/>
  <c r="K12" i="26" s="1"/>
  <c r="S37" i="25"/>
  <c r="I12" i="26" s="1"/>
  <c r="R37" i="25"/>
  <c r="H12" i="26" s="1"/>
  <c r="Q37" i="25"/>
  <c r="G12" i="26" s="1"/>
  <c r="N37" i="25"/>
  <c r="F12" i="26" s="1"/>
  <c r="M37" i="25"/>
  <c r="E12" i="26" s="1"/>
  <c r="D12"/>
  <c r="C12"/>
  <c r="B12"/>
  <c r="AF36" i="25"/>
  <c r="AB36"/>
  <c r="X36"/>
  <c r="T36"/>
  <c r="AF35"/>
  <c r="AB35"/>
  <c r="X35"/>
  <c r="T35"/>
  <c r="AF34"/>
  <c r="AB34"/>
  <c r="X34"/>
  <c r="T34"/>
  <c r="AF33"/>
  <c r="AB33"/>
  <c r="X33"/>
  <c r="T33"/>
  <c r="AF32"/>
  <c r="AB32"/>
  <c r="X32"/>
  <c r="T32"/>
  <c r="AF31"/>
  <c r="AB31"/>
  <c r="X31"/>
  <c r="T31"/>
  <c r="AF30"/>
  <c r="AB30"/>
  <c r="X30"/>
  <c r="T30"/>
  <c r="AF29"/>
  <c r="AB29"/>
  <c r="X29"/>
  <c r="T29"/>
  <c r="AF28"/>
  <c r="AB28"/>
  <c r="X28"/>
  <c r="X37" s="1"/>
  <c r="T28"/>
  <c r="AE26"/>
  <c r="U11" i="26" s="1"/>
  <c r="AD26" i="25"/>
  <c r="T11" i="26" s="1"/>
  <c r="AC26" i="25"/>
  <c r="S11" i="26" s="1"/>
  <c r="AA26" i="25"/>
  <c r="Q11" i="26" s="1"/>
  <c r="Z26" i="25"/>
  <c r="P11" i="26" s="1"/>
  <c r="Y26" i="25"/>
  <c r="O11" i="26" s="1"/>
  <c r="W26" i="25"/>
  <c r="M11" i="26" s="1"/>
  <c r="V26" i="25"/>
  <c r="L11" i="26" s="1"/>
  <c r="U26" i="25"/>
  <c r="K11" i="26" s="1"/>
  <c r="S26" i="25"/>
  <c r="I11" i="26" s="1"/>
  <c r="R26" i="25"/>
  <c r="H11" i="26" s="1"/>
  <c r="Q26" i="25"/>
  <c r="G11" i="26" s="1"/>
  <c r="N26" i="25"/>
  <c r="F11" i="26" s="1"/>
  <c r="M26" i="25"/>
  <c r="E11" i="26" s="1"/>
  <c r="L26" i="25"/>
  <c r="D11" i="26" s="1"/>
  <c r="J26" i="25"/>
  <c r="C11" i="26" s="1"/>
  <c r="B11"/>
  <c r="AF25" i="25"/>
  <c r="AB25"/>
  <c r="X25"/>
  <c r="T25"/>
  <c r="AF24"/>
  <c r="AB24"/>
  <c r="X24"/>
  <c r="T24"/>
  <c r="AF23"/>
  <c r="AB23"/>
  <c r="X23"/>
  <c r="T23"/>
  <c r="AE21"/>
  <c r="U10" i="26" s="1"/>
  <c r="AD21" i="25"/>
  <c r="T10" i="26" s="1"/>
  <c r="AC21" i="25"/>
  <c r="S10" i="26" s="1"/>
  <c r="AA21" i="25"/>
  <c r="Q10" i="26" s="1"/>
  <c r="Z21" i="25"/>
  <c r="P10" i="26" s="1"/>
  <c r="Y21" i="25"/>
  <c r="O10" i="26" s="1"/>
  <c r="W21" i="25"/>
  <c r="M10" i="26" s="1"/>
  <c r="V21" i="25"/>
  <c r="L10" i="26" s="1"/>
  <c r="U21" i="25"/>
  <c r="K10" i="26" s="1"/>
  <c r="S21" i="25"/>
  <c r="I10" i="26" s="1"/>
  <c r="R21" i="25"/>
  <c r="H10" i="26" s="1"/>
  <c r="Q21" i="25"/>
  <c r="G10" i="26" s="1"/>
  <c r="N21" i="25"/>
  <c r="F10" i="26" s="1"/>
  <c r="M21" i="25"/>
  <c r="E10" i="26" s="1"/>
  <c r="L21" i="25"/>
  <c r="D10" i="26" s="1"/>
  <c r="J21" i="25"/>
  <c r="C10" i="26" s="1"/>
  <c r="B10"/>
  <c r="AF20" i="25"/>
  <c r="AB20"/>
  <c r="X20"/>
  <c r="T20"/>
  <c r="AF19"/>
  <c r="AB19"/>
  <c r="X19"/>
  <c r="T19"/>
  <c r="AF18"/>
  <c r="AB18"/>
  <c r="X18"/>
  <c r="T18"/>
  <c r="AE16"/>
  <c r="U9" i="26" s="1"/>
  <c r="AD16" i="25"/>
  <c r="T9" i="26" s="1"/>
  <c r="AC16" i="25"/>
  <c r="S9" i="26" s="1"/>
  <c r="AA16" i="25"/>
  <c r="Z16"/>
  <c r="P9" i="26" s="1"/>
  <c r="Y16" i="25"/>
  <c r="O9" i="26" s="1"/>
  <c r="W16" i="25"/>
  <c r="M9" i="26" s="1"/>
  <c r="V16" i="25"/>
  <c r="L9" i="26" s="1"/>
  <c r="U16" i="25"/>
  <c r="K9" i="26" s="1"/>
  <c r="S16" i="25"/>
  <c r="I9" i="26" s="1"/>
  <c r="R16" i="25"/>
  <c r="H9" i="26" s="1"/>
  <c r="Q16" i="25"/>
  <c r="G9" i="26" s="1"/>
  <c r="N16" i="25"/>
  <c r="F9" i="26" s="1"/>
  <c r="M16" i="25"/>
  <c r="E9" i="26" s="1"/>
  <c r="L16" i="25"/>
  <c r="D9" i="26" s="1"/>
  <c r="J16" i="25"/>
  <c r="C9" i="26" s="1"/>
  <c r="B9"/>
  <c r="AF15" i="25"/>
  <c r="AB15"/>
  <c r="X15"/>
  <c r="T15"/>
  <c r="AF14"/>
  <c r="AB14"/>
  <c r="X14"/>
  <c r="T14"/>
  <c r="AF13"/>
  <c r="AB13"/>
  <c r="AB16" s="1"/>
  <c r="R9" i="26" s="1"/>
  <c r="X13" i="25"/>
  <c r="X16" s="1"/>
  <c r="N9" i="26" s="1"/>
  <c r="T13" i="25"/>
  <c r="AE11"/>
  <c r="U8" i="26" s="1"/>
  <c r="AD11" i="25"/>
  <c r="T8" i="26" s="1"/>
  <c r="AC11" i="25"/>
  <c r="AA11"/>
  <c r="Q8" i="26" s="1"/>
  <c r="Z11" i="25"/>
  <c r="P8" i="26" s="1"/>
  <c r="Y11" i="25"/>
  <c r="W11"/>
  <c r="M8" i="26" s="1"/>
  <c r="V11" i="25"/>
  <c r="L8" i="26" s="1"/>
  <c r="U11" i="25"/>
  <c r="Q11"/>
  <c r="N11"/>
  <c r="M11"/>
  <c r="E8" i="26" s="1"/>
  <c r="L11" i="25"/>
  <c r="D8" i="26" s="1"/>
  <c r="J11" i="25"/>
  <c r="AF10"/>
  <c r="AB10"/>
  <c r="X10"/>
  <c r="T10"/>
  <c r="AF9"/>
  <c r="AB9"/>
  <c r="X9"/>
  <c r="T9"/>
  <c r="A5" i="24"/>
  <c r="A24" s="1"/>
  <c r="A1"/>
  <c r="A488" i="23"/>
  <c r="AE487"/>
  <c r="U23" i="24" s="1"/>
  <c r="AD487" i="23"/>
  <c r="T23" i="24" s="1"/>
  <c r="AC487" i="23"/>
  <c r="S23" i="24" s="1"/>
  <c r="AA487" i="23"/>
  <c r="Q23" i="24" s="1"/>
  <c r="Z487" i="23"/>
  <c r="P23" i="24" s="1"/>
  <c r="Y487" i="23"/>
  <c r="O23" i="24" s="1"/>
  <c r="W487" i="23"/>
  <c r="M23" i="24" s="1"/>
  <c r="V487" i="23"/>
  <c r="L23" i="24" s="1"/>
  <c r="U487" i="23"/>
  <c r="K23" i="24" s="1"/>
  <c r="S487" i="23"/>
  <c r="I23" i="24" s="1"/>
  <c r="R487" i="23"/>
  <c r="H23" i="24" s="1"/>
  <c r="Q487" i="23"/>
  <c r="G23" i="24" s="1"/>
  <c r="N487" i="23"/>
  <c r="F23" i="24" s="1"/>
  <c r="M487" i="23"/>
  <c r="E23" i="24" s="1"/>
  <c r="L487" i="23"/>
  <c r="D23" i="24" s="1"/>
  <c r="C23"/>
  <c r="B23"/>
  <c r="AF486" i="23"/>
  <c r="AB486"/>
  <c r="X486"/>
  <c r="T486"/>
  <c r="AF485"/>
  <c r="AB485"/>
  <c r="X485"/>
  <c r="T485"/>
  <c r="AF484"/>
  <c r="AB484"/>
  <c r="X484"/>
  <c r="T484"/>
  <c r="U22" i="24"/>
  <c r="T22"/>
  <c r="S22"/>
  <c r="Q22"/>
  <c r="P22"/>
  <c r="O22"/>
  <c r="M22"/>
  <c r="L22"/>
  <c r="K22"/>
  <c r="S482" i="23"/>
  <c r="I22" i="24" s="1"/>
  <c r="R482" i="23"/>
  <c r="H22" i="24" s="1"/>
  <c r="Q482" i="23"/>
  <c r="G22" i="24" s="1"/>
  <c r="N482" i="23"/>
  <c r="F22" i="24" s="1"/>
  <c r="M482" i="23"/>
  <c r="E22" i="24" s="1"/>
  <c r="L482" i="23"/>
  <c r="D22" i="24" s="1"/>
  <c r="C22"/>
  <c r="B22"/>
  <c r="T480" i="23"/>
  <c r="U21" i="24"/>
  <c r="T21"/>
  <c r="S21"/>
  <c r="AA404" i="23"/>
  <c r="Q21" i="24" s="1"/>
  <c r="Z404" i="23"/>
  <c r="P21" i="24" s="1"/>
  <c r="Y404" i="23"/>
  <c r="O21" i="24" s="1"/>
  <c r="M21"/>
  <c r="L21"/>
  <c r="K21"/>
  <c r="S404" i="23"/>
  <c r="I21" i="24" s="1"/>
  <c r="R404" i="23"/>
  <c r="H21" i="24" s="1"/>
  <c r="Q404" i="23"/>
  <c r="G21" i="24" s="1"/>
  <c r="N404" i="23"/>
  <c r="F21" i="24" s="1"/>
  <c r="E21"/>
  <c r="D21"/>
  <c r="C21"/>
  <c r="B21"/>
  <c r="AF403" i="23"/>
  <c r="AB403"/>
  <c r="X403"/>
  <c r="T403"/>
  <c r="T404" s="1"/>
  <c r="AF402"/>
  <c r="AB402"/>
  <c r="AB404" s="1"/>
  <c r="R21" i="24" s="1"/>
  <c r="X402" i="23"/>
  <c r="X404" s="1"/>
  <c r="U20" i="24"/>
  <c r="T20"/>
  <c r="S20"/>
  <c r="Q20"/>
  <c r="P20"/>
  <c r="O20"/>
  <c r="M20"/>
  <c r="L20"/>
  <c r="K20"/>
  <c r="I20"/>
  <c r="H20"/>
  <c r="G20"/>
  <c r="N395" i="23"/>
  <c r="F20" i="24" s="1"/>
  <c r="M395" i="23"/>
  <c r="E20" i="24" s="1"/>
  <c r="L395" i="23"/>
  <c r="D20" i="24" s="1"/>
  <c r="C20"/>
  <c r="B20"/>
  <c r="AF393" i="23"/>
  <c r="AB393"/>
  <c r="X395"/>
  <c r="T393"/>
  <c r="T395" s="1"/>
  <c r="U19" i="24"/>
  <c r="T19"/>
  <c r="S19"/>
  <c r="Q19"/>
  <c r="P19"/>
  <c r="O19"/>
  <c r="M19"/>
  <c r="L19"/>
  <c r="K19"/>
  <c r="I19"/>
  <c r="H19"/>
  <c r="G19"/>
  <c r="N367" i="23"/>
  <c r="F19" i="24" s="1"/>
  <c r="M367" i="23"/>
  <c r="E19" i="24" s="1"/>
  <c r="L367" i="23"/>
  <c r="D19" i="24" s="1"/>
  <c r="C19"/>
  <c r="B19"/>
  <c r="T365" i="23"/>
  <c r="T367" s="1"/>
  <c r="U18" i="24"/>
  <c r="T18"/>
  <c r="S18"/>
  <c r="Q18"/>
  <c r="P18"/>
  <c r="O18"/>
  <c r="M18"/>
  <c r="L18"/>
  <c r="K18"/>
  <c r="S353" i="23"/>
  <c r="I18" i="24" s="1"/>
  <c r="R353" i="23"/>
  <c r="H18" i="24" s="1"/>
  <c r="Q353" i="23"/>
  <c r="G18" i="24" s="1"/>
  <c r="N353" i="23"/>
  <c r="F18" i="24" s="1"/>
  <c r="M353" i="23"/>
  <c r="E18" i="24" s="1"/>
  <c r="L353" i="23"/>
  <c r="D18" i="24" s="1"/>
  <c r="C18"/>
  <c r="B18"/>
  <c r="AB352" i="23"/>
  <c r="X352"/>
  <c r="T352"/>
  <c r="AB351"/>
  <c r="X351"/>
  <c r="T351"/>
  <c r="U17" i="24"/>
  <c r="T17"/>
  <c r="S17"/>
  <c r="Q17"/>
  <c r="P17"/>
  <c r="O17"/>
  <c r="M17"/>
  <c r="L17"/>
  <c r="K17"/>
  <c r="N338" i="23"/>
  <c r="F17" i="24" s="1"/>
  <c r="M338" i="23"/>
  <c r="E17" i="24" s="1"/>
  <c r="L338" i="23"/>
  <c r="D17" i="24" s="1"/>
  <c r="C17"/>
  <c r="B17"/>
  <c r="AF337" i="23"/>
  <c r="AB337"/>
  <c r="X337"/>
  <c r="T337"/>
  <c r="AB336"/>
  <c r="X336"/>
  <c r="X338" s="1"/>
  <c r="T336"/>
  <c r="U16" i="24"/>
  <c r="T16"/>
  <c r="S16"/>
  <c r="Q16"/>
  <c r="P16"/>
  <c r="O16"/>
  <c r="M16"/>
  <c r="L16"/>
  <c r="K16"/>
  <c r="S304" i="23"/>
  <c r="R304"/>
  <c r="H16" i="24" s="1"/>
  <c r="Q304" i="23"/>
  <c r="N304"/>
  <c r="F16" i="24" s="1"/>
  <c r="M304" i="23"/>
  <c r="E16" i="24" s="1"/>
  <c r="L304" i="23"/>
  <c r="D16" i="24" s="1"/>
  <c r="C16"/>
  <c r="B16"/>
  <c r="AF303" i="23"/>
  <c r="AB303"/>
  <c r="X303"/>
  <c r="T303"/>
  <c r="AF302"/>
  <c r="AB302"/>
  <c r="AB304" s="1"/>
  <c r="X302"/>
  <c r="X304" s="1"/>
  <c r="T302"/>
  <c r="T304" s="1"/>
  <c r="U15" i="24"/>
  <c r="T15"/>
  <c r="S15"/>
  <c r="Q15"/>
  <c r="P15"/>
  <c r="O15"/>
  <c r="M15"/>
  <c r="L15"/>
  <c r="K15"/>
  <c r="I15"/>
  <c r="G15"/>
  <c r="N263" i="23"/>
  <c r="F15" i="24" s="1"/>
  <c r="M263" i="23"/>
  <c r="E15" i="24" s="1"/>
  <c r="L263" i="23"/>
  <c r="D15" i="24" s="1"/>
  <c r="C15"/>
  <c r="B15"/>
  <c r="AF262" i="23"/>
  <c r="AB262"/>
  <c r="X262"/>
  <c r="X263" s="1"/>
  <c r="AF261"/>
  <c r="AB261"/>
  <c r="U14" i="24"/>
  <c r="T14"/>
  <c r="S14"/>
  <c r="Q14"/>
  <c r="P14"/>
  <c r="O14"/>
  <c r="M14"/>
  <c r="L14"/>
  <c r="K14"/>
  <c r="I14"/>
  <c r="H14"/>
  <c r="G14"/>
  <c r="N196" i="23"/>
  <c r="F14" i="24" s="1"/>
  <c r="M196" i="23"/>
  <c r="E14" i="24" s="1"/>
  <c r="L196" i="23"/>
  <c r="D14" i="24" s="1"/>
  <c r="C14"/>
  <c r="B14"/>
  <c r="AF194" i="23"/>
  <c r="AF196" s="1"/>
  <c r="AB194"/>
  <c r="AB196" s="1"/>
  <c r="T194"/>
  <c r="T196" s="1"/>
  <c r="U13" i="24"/>
  <c r="T13"/>
  <c r="S13"/>
  <c r="Q13"/>
  <c r="P13"/>
  <c r="O13"/>
  <c r="M13"/>
  <c r="L13"/>
  <c r="K13"/>
  <c r="I13"/>
  <c r="H13"/>
  <c r="G13"/>
  <c r="N159" i="23"/>
  <c r="F13" i="24" s="1"/>
  <c r="M159" i="23"/>
  <c r="E13" i="24" s="1"/>
  <c r="L159" i="23"/>
  <c r="D13" i="24" s="1"/>
  <c r="C13"/>
  <c r="B13"/>
  <c r="AF157" i="23"/>
  <c r="AF159" s="1"/>
  <c r="AB157"/>
  <c r="AB159" s="1"/>
  <c r="T157"/>
  <c r="U12" i="24"/>
  <c r="T12"/>
  <c r="S12"/>
  <c r="Q12"/>
  <c r="P12"/>
  <c r="M12"/>
  <c r="L12"/>
  <c r="K12"/>
  <c r="I12"/>
  <c r="H12"/>
  <c r="G12"/>
  <c r="N118" i="23"/>
  <c r="F12" i="24" s="1"/>
  <c r="M118" i="23"/>
  <c r="E12" i="24" s="1"/>
  <c r="L118" i="23"/>
  <c r="D12" i="24" s="1"/>
  <c r="C12"/>
  <c r="B12"/>
  <c r="AF116" i="23"/>
  <c r="AF118" s="1"/>
  <c r="AB116"/>
  <c r="X116"/>
  <c r="X118" s="1"/>
  <c r="T116"/>
  <c r="T118" s="1"/>
  <c r="U11" i="24"/>
  <c r="T11"/>
  <c r="S11"/>
  <c r="Q11"/>
  <c r="P11"/>
  <c r="O11"/>
  <c r="M11"/>
  <c r="L11"/>
  <c r="K11"/>
  <c r="H11"/>
  <c r="G11"/>
  <c r="N65" i="23"/>
  <c r="F11" i="24" s="1"/>
  <c r="M65" i="23"/>
  <c r="E11" i="24" s="1"/>
  <c r="L65" i="23"/>
  <c r="D11" i="24" s="1"/>
  <c r="C11"/>
  <c r="B11"/>
  <c r="AF64" i="23"/>
  <c r="AB64"/>
  <c r="X64"/>
  <c r="T64"/>
  <c r="AF63"/>
  <c r="AF65" s="1"/>
  <c r="AB63"/>
  <c r="X63"/>
  <c r="X65" s="1"/>
  <c r="T63"/>
  <c r="T65" s="1"/>
  <c r="U10" i="24"/>
  <c r="T10"/>
  <c r="S10"/>
  <c r="Q10"/>
  <c r="P10"/>
  <c r="O10"/>
  <c r="M10"/>
  <c r="L10"/>
  <c r="K10"/>
  <c r="S46" i="23"/>
  <c r="I10" i="24" s="1"/>
  <c r="R46" i="23"/>
  <c r="H10" i="24" s="1"/>
  <c r="Q46" i="23"/>
  <c r="G10" i="24" s="1"/>
  <c r="N46" i="23"/>
  <c r="F10" i="24" s="1"/>
  <c r="M46" i="23"/>
  <c r="E10" i="24" s="1"/>
  <c r="L46" i="23"/>
  <c r="D10" i="24" s="1"/>
  <c r="C10"/>
  <c r="B10"/>
  <c r="AF45" i="23"/>
  <c r="AB45"/>
  <c r="X45"/>
  <c r="T45"/>
  <c r="AF44"/>
  <c r="AB44"/>
  <c r="AB46" s="1"/>
  <c r="X44"/>
  <c r="X46" s="1"/>
  <c r="T44"/>
  <c r="T46" s="1"/>
  <c r="J10" i="24" s="1"/>
  <c r="AE31" i="23"/>
  <c r="U9" i="24" s="1"/>
  <c r="AD31" i="23"/>
  <c r="T9" i="24" s="1"/>
  <c r="AC31" i="23"/>
  <c r="S9" i="24" s="1"/>
  <c r="Q9"/>
  <c r="P9"/>
  <c r="O9"/>
  <c r="M9"/>
  <c r="L9"/>
  <c r="K9"/>
  <c r="I9"/>
  <c r="H9"/>
  <c r="G9"/>
  <c r="N31" i="23"/>
  <c r="F9" i="24" s="1"/>
  <c r="M31" i="23"/>
  <c r="E9" i="24" s="1"/>
  <c r="L31" i="23"/>
  <c r="D9" i="24" s="1"/>
  <c r="C9"/>
  <c r="AF30" i="23"/>
  <c r="AB30"/>
  <c r="T30"/>
  <c r="AF29"/>
  <c r="AB29"/>
  <c r="T29"/>
  <c r="U8" i="24"/>
  <c r="S8"/>
  <c r="Q8"/>
  <c r="O8"/>
  <c r="M8"/>
  <c r="K8"/>
  <c r="I8"/>
  <c r="G8"/>
  <c r="N18" i="23"/>
  <c r="F8" i="24" s="1"/>
  <c r="M18" i="23"/>
  <c r="E8" i="24" s="1"/>
  <c r="L18" i="23"/>
  <c r="C8" i="24"/>
  <c r="I18" i="23"/>
  <c r="B8" i="24" s="1"/>
  <c r="AF16" i="23"/>
  <c r="AF18" s="1"/>
  <c r="AB16"/>
  <c r="Y19" i="10"/>
  <c r="Z19"/>
  <c r="AA19"/>
  <c r="A1" i="11"/>
  <c r="M57" i="10"/>
  <c r="M52"/>
  <c r="E22" i="11" s="1"/>
  <c r="M49" i="10"/>
  <c r="E21" i="11" s="1"/>
  <c r="M46" i="10"/>
  <c r="E20" i="11" s="1"/>
  <c r="M43" i="10"/>
  <c r="E19" i="11" s="1"/>
  <c r="M40" i="10"/>
  <c r="M37"/>
  <c r="E17" i="11" s="1"/>
  <c r="M34" i="10"/>
  <c r="E16" i="11" s="1"/>
  <c r="M31" i="10"/>
  <c r="E15" i="11" s="1"/>
  <c r="M28" i="10"/>
  <c r="E14" i="11" s="1"/>
  <c r="M25" i="10"/>
  <c r="E13" i="11" s="1"/>
  <c r="M22" i="10"/>
  <c r="E12" i="11" s="1"/>
  <c r="M19" i="10"/>
  <c r="E11" i="11" s="1"/>
  <c r="M16" i="10"/>
  <c r="E10" i="11" s="1"/>
  <c r="M13" i="10"/>
  <c r="E9" i="11" s="1"/>
  <c r="M10" i="10"/>
  <c r="E8" i="11" s="1"/>
  <c r="E23"/>
  <c r="E18"/>
  <c r="N57" i="10"/>
  <c r="L57"/>
  <c r="AE52"/>
  <c r="AD52"/>
  <c r="AC52"/>
  <c r="AA52"/>
  <c r="Z52"/>
  <c r="Y52"/>
  <c r="W52"/>
  <c r="V52"/>
  <c r="U52"/>
  <c r="S52"/>
  <c r="R52"/>
  <c r="Q52"/>
  <c r="N52"/>
  <c r="L52"/>
  <c r="J52"/>
  <c r="AE49"/>
  <c r="AD49"/>
  <c r="AC49"/>
  <c r="AA49"/>
  <c r="Z49"/>
  <c r="Y49"/>
  <c r="W49"/>
  <c r="V49"/>
  <c r="U49"/>
  <c r="S49"/>
  <c r="R49"/>
  <c r="Q49"/>
  <c r="N49"/>
  <c r="L49"/>
  <c r="J49"/>
  <c r="I49"/>
  <c r="AE46"/>
  <c r="AD46"/>
  <c r="AC46"/>
  <c r="Z46"/>
  <c r="Y46"/>
  <c r="V46"/>
  <c r="U46"/>
  <c r="R46"/>
  <c r="Q46"/>
  <c r="N46"/>
  <c r="L46"/>
  <c r="J46"/>
  <c r="I46"/>
  <c r="AE43"/>
  <c r="AD43"/>
  <c r="AC43"/>
  <c r="AA43"/>
  <c r="Z43"/>
  <c r="Y43"/>
  <c r="W43"/>
  <c r="V43"/>
  <c r="U43"/>
  <c r="S43"/>
  <c r="R43"/>
  <c r="Q43"/>
  <c r="N43"/>
  <c r="L43"/>
  <c r="J43"/>
  <c r="I43"/>
  <c r="AE40"/>
  <c r="AD40"/>
  <c r="AC40"/>
  <c r="AA40"/>
  <c r="Z40"/>
  <c r="Y40"/>
  <c r="W40"/>
  <c r="V40"/>
  <c r="U40"/>
  <c r="S40"/>
  <c r="R40"/>
  <c r="Q40"/>
  <c r="N40"/>
  <c r="L40"/>
  <c r="J40"/>
  <c r="I40"/>
  <c r="AE37"/>
  <c r="AD37"/>
  <c r="AC37"/>
  <c r="AA37"/>
  <c r="Z37"/>
  <c r="Y37"/>
  <c r="W37"/>
  <c r="V37"/>
  <c r="U37"/>
  <c r="S37"/>
  <c r="R37"/>
  <c r="Q37"/>
  <c r="N37"/>
  <c r="L37"/>
  <c r="J37"/>
  <c r="I37"/>
  <c r="AE34"/>
  <c r="AD34"/>
  <c r="AC34"/>
  <c r="AA34"/>
  <c r="Z34"/>
  <c r="Y34"/>
  <c r="W34"/>
  <c r="V34"/>
  <c r="U34"/>
  <c r="S34"/>
  <c r="R34"/>
  <c r="Q34"/>
  <c r="N34"/>
  <c r="L34"/>
  <c r="J34"/>
  <c r="I34"/>
  <c r="AE31"/>
  <c r="AD31"/>
  <c r="AC31"/>
  <c r="AA31"/>
  <c r="Z31"/>
  <c r="Y31"/>
  <c r="W31"/>
  <c r="V31"/>
  <c r="L15" i="11" s="1"/>
  <c r="U31" i="10"/>
  <c r="S31"/>
  <c r="R31"/>
  <c r="Q31"/>
  <c r="N31"/>
  <c r="L31"/>
  <c r="J31"/>
  <c r="I31"/>
  <c r="AE28"/>
  <c r="AD28"/>
  <c r="AC28"/>
  <c r="AA28"/>
  <c r="Z28"/>
  <c r="Y28"/>
  <c r="W28"/>
  <c r="V28"/>
  <c r="U28"/>
  <c r="S28"/>
  <c r="R28"/>
  <c r="Q28"/>
  <c r="N28"/>
  <c r="L28"/>
  <c r="J28"/>
  <c r="AE25"/>
  <c r="AD25"/>
  <c r="AC25"/>
  <c r="AA25"/>
  <c r="Z25"/>
  <c r="Y25"/>
  <c r="W25"/>
  <c r="V25"/>
  <c r="U25"/>
  <c r="S25"/>
  <c r="R25"/>
  <c r="Q25"/>
  <c r="N25"/>
  <c r="L25"/>
  <c r="J25"/>
  <c r="I25"/>
  <c r="AE22"/>
  <c r="AD22"/>
  <c r="AC22"/>
  <c r="AA22"/>
  <c r="Z22"/>
  <c r="Y22"/>
  <c r="W22"/>
  <c r="V22"/>
  <c r="U22"/>
  <c r="S22"/>
  <c r="R22"/>
  <c r="Q22"/>
  <c r="N22"/>
  <c r="L22"/>
  <c r="J22"/>
  <c r="I22"/>
  <c r="AE19"/>
  <c r="AD19"/>
  <c r="AC19"/>
  <c r="W19"/>
  <c r="V19"/>
  <c r="U19"/>
  <c r="S19"/>
  <c r="R19"/>
  <c r="Q19"/>
  <c r="N19"/>
  <c r="L19"/>
  <c r="J19"/>
  <c r="AE16"/>
  <c r="AD16"/>
  <c r="AC16"/>
  <c r="AA16"/>
  <c r="Z16"/>
  <c r="Y16"/>
  <c r="W16"/>
  <c r="V16"/>
  <c r="U16"/>
  <c r="S16"/>
  <c r="R16"/>
  <c r="Q16"/>
  <c r="N16"/>
  <c r="L16"/>
  <c r="J16"/>
  <c r="AE13"/>
  <c r="AD13"/>
  <c r="AC13"/>
  <c r="AA13"/>
  <c r="Z13"/>
  <c r="Y13"/>
  <c r="W13"/>
  <c r="V13"/>
  <c r="U13"/>
  <c r="S13"/>
  <c r="R13"/>
  <c r="Q13"/>
  <c r="N13"/>
  <c r="L13"/>
  <c r="J13"/>
  <c r="I13"/>
  <c r="AB55"/>
  <c r="X55"/>
  <c r="T55"/>
  <c r="AF51"/>
  <c r="AF52" s="1"/>
  <c r="AB51"/>
  <c r="AB52" s="1"/>
  <c r="X51"/>
  <c r="X52" s="1"/>
  <c r="T51"/>
  <c r="T52" s="1"/>
  <c r="AF48"/>
  <c r="AF49" s="1"/>
  <c r="AB48"/>
  <c r="AB49" s="1"/>
  <c r="X48"/>
  <c r="X49" s="1"/>
  <c r="T48"/>
  <c r="T49" s="1"/>
  <c r="AA46"/>
  <c r="W46"/>
  <c r="S46"/>
  <c r="AF45"/>
  <c r="AB45"/>
  <c r="AB46" s="1"/>
  <c r="X45"/>
  <c r="X46" s="1"/>
  <c r="T45"/>
  <c r="AF42"/>
  <c r="AF43" s="1"/>
  <c r="AB42"/>
  <c r="AB43" s="1"/>
  <c r="X42"/>
  <c r="X43" s="1"/>
  <c r="T42"/>
  <c r="T43" s="1"/>
  <c r="AF39"/>
  <c r="AF40" s="1"/>
  <c r="AB39"/>
  <c r="AB40" s="1"/>
  <c r="X39"/>
  <c r="X40" s="1"/>
  <c r="T39"/>
  <c r="T40" s="1"/>
  <c r="AF36"/>
  <c r="AF37" s="1"/>
  <c r="AB36"/>
  <c r="AB37" s="1"/>
  <c r="X36"/>
  <c r="X37" s="1"/>
  <c r="T36"/>
  <c r="T37" s="1"/>
  <c r="AF33"/>
  <c r="AF34" s="1"/>
  <c r="AB33"/>
  <c r="X33"/>
  <c r="T33"/>
  <c r="AF30"/>
  <c r="AF31" s="1"/>
  <c r="AB30"/>
  <c r="AB31" s="1"/>
  <c r="X30"/>
  <c r="X31" s="1"/>
  <c r="T30"/>
  <c r="T31" s="1"/>
  <c r="AF27"/>
  <c r="AB27"/>
  <c r="AB28" s="1"/>
  <c r="X27"/>
  <c r="X28" s="1"/>
  <c r="T27"/>
  <c r="AF24"/>
  <c r="AF25" s="1"/>
  <c r="AB24"/>
  <c r="AB25" s="1"/>
  <c r="X24"/>
  <c r="X25" s="1"/>
  <c r="T24"/>
  <c r="AF21"/>
  <c r="AF22" s="1"/>
  <c r="AB21"/>
  <c r="AB22" s="1"/>
  <c r="X21"/>
  <c r="X22" s="1"/>
  <c r="T21"/>
  <c r="AF18"/>
  <c r="AF19" s="1"/>
  <c r="AB18"/>
  <c r="AB19" s="1"/>
  <c r="X18"/>
  <c r="X19" s="1"/>
  <c r="T18"/>
  <c r="T19" s="1"/>
  <c r="AF15"/>
  <c r="AF16" s="1"/>
  <c r="AB15"/>
  <c r="AB16" s="1"/>
  <c r="X15"/>
  <c r="X16" s="1"/>
  <c r="T15"/>
  <c r="T16" s="1"/>
  <c r="AF12"/>
  <c r="AF13" s="1"/>
  <c r="AB12"/>
  <c r="AB13" s="1"/>
  <c r="X12"/>
  <c r="X13" s="1"/>
  <c r="T12"/>
  <c r="T9"/>
  <c r="AF9"/>
  <c r="AB9"/>
  <c r="X9"/>
  <c r="AE10"/>
  <c r="AD10"/>
  <c r="AC10"/>
  <c r="AA10"/>
  <c r="Z10"/>
  <c r="Y10"/>
  <c r="W10"/>
  <c r="V10"/>
  <c r="U10"/>
  <c r="S10"/>
  <c r="R10"/>
  <c r="Q10"/>
  <c r="N10"/>
  <c r="L10"/>
  <c r="J10"/>
  <c r="A5" i="11"/>
  <c r="U15" i="30" l="1"/>
  <c r="U24" s="1"/>
  <c r="AE284" i="29"/>
  <c r="AB57" i="10"/>
  <c r="T57"/>
  <c r="V23" i="28"/>
  <c r="T338" i="23"/>
  <c r="AG336"/>
  <c r="AH336" s="1"/>
  <c r="AG480"/>
  <c r="AG482" s="1"/>
  <c r="T482"/>
  <c r="J22" i="24" s="1"/>
  <c r="AB353" i="23"/>
  <c r="R18" i="24" s="1"/>
  <c r="AF338" i="23"/>
  <c r="V17" i="24" s="1"/>
  <c r="AF304" i="23"/>
  <c r="V16" i="24" s="1"/>
  <c r="AF263" i="23"/>
  <c r="V15" i="24" s="1"/>
  <c r="AF46" i="23"/>
  <c r="V10" i="24" s="1"/>
  <c r="X353" i="23"/>
  <c r="N18" i="24" s="1"/>
  <c r="AB395" i="23"/>
  <c r="R20" i="24" s="1"/>
  <c r="AG157" i="23"/>
  <c r="AF16" i="25"/>
  <c r="V9" i="26" s="1"/>
  <c r="R23" i="28"/>
  <c r="AB179" i="27"/>
  <c r="AB59" i="29"/>
  <c r="R12" i="30" s="1"/>
  <c r="AB338" i="23"/>
  <c r="R17" i="24" s="1"/>
  <c r="AB263" i="23"/>
  <c r="R15" i="24" s="1"/>
  <c r="AB26" i="25"/>
  <c r="R11" i="26" s="1"/>
  <c r="AB65" i="23"/>
  <c r="R11" i="24" s="1"/>
  <c r="G16"/>
  <c r="Q338" i="23"/>
  <c r="N23" i="28"/>
  <c r="X57" i="10"/>
  <c r="AG47" i="27"/>
  <c r="AH47" s="1"/>
  <c r="AB55"/>
  <c r="R11" i="28" s="1"/>
  <c r="AG33" i="27"/>
  <c r="I105" i="25"/>
  <c r="N23" i="30"/>
  <c r="T353" i="23"/>
  <c r="J18" i="24" s="1"/>
  <c r="I16"/>
  <c r="S338" i="23"/>
  <c r="I17" i="24" s="1"/>
  <c r="AB118" i="23"/>
  <c r="R12" i="24" s="1"/>
  <c r="J19"/>
  <c r="AG365" i="23"/>
  <c r="AG367" s="1"/>
  <c r="AB18"/>
  <c r="R8" i="24" s="1"/>
  <c r="AG16" i="23"/>
  <c r="T31"/>
  <c r="J9" i="24" s="1"/>
  <c r="J14"/>
  <c r="T159" i="23"/>
  <c r="J13" i="24" s="1"/>
  <c r="J12"/>
  <c r="B9"/>
  <c r="B24" s="1"/>
  <c r="I488" i="23"/>
  <c r="AG46" i="29"/>
  <c r="AH46" s="1"/>
  <c r="AG48"/>
  <c r="AH48" s="1"/>
  <c r="AG51"/>
  <c r="AH51" s="1"/>
  <c r="AG52"/>
  <c r="AH52" s="1"/>
  <c r="AG54"/>
  <c r="AH54" s="1"/>
  <c r="AG140"/>
  <c r="AH140" s="1"/>
  <c r="AG113"/>
  <c r="AH113" s="1"/>
  <c r="AG115"/>
  <c r="AH115" s="1"/>
  <c r="AG116"/>
  <c r="AH116" s="1"/>
  <c r="AG117"/>
  <c r="AG118"/>
  <c r="AH118" s="1"/>
  <c r="AG120"/>
  <c r="AH120" s="1"/>
  <c r="AG121"/>
  <c r="AH121" s="1"/>
  <c r="AB134"/>
  <c r="R19" i="30" s="1"/>
  <c r="X134" i="29"/>
  <c r="N19" i="30" s="1"/>
  <c r="AG137" i="29"/>
  <c r="AH137" s="1"/>
  <c r="AG139"/>
  <c r="AH139" s="1"/>
  <c r="AB158"/>
  <c r="R21" i="30" s="1"/>
  <c r="AB71" i="29"/>
  <c r="R13" i="30" s="1"/>
  <c r="AG33" i="29"/>
  <c r="AH33" s="1"/>
  <c r="AG37"/>
  <c r="AH37" s="1"/>
  <c r="AG39"/>
  <c r="AG42"/>
  <c r="AH42" s="1"/>
  <c r="X71"/>
  <c r="N13" i="30" s="1"/>
  <c r="AG75" i="29"/>
  <c r="AH75" s="1"/>
  <c r="AG78"/>
  <c r="AH78" s="1"/>
  <c r="AG81"/>
  <c r="AH81" s="1"/>
  <c r="AG101"/>
  <c r="AH101" s="1"/>
  <c r="AG103"/>
  <c r="AH103" s="1"/>
  <c r="AG106"/>
  <c r="AG109"/>
  <c r="AH109" s="1"/>
  <c r="AG161"/>
  <c r="AH161" s="1"/>
  <c r="AG165"/>
  <c r="AH165" s="1"/>
  <c r="AG168"/>
  <c r="AH168" s="1"/>
  <c r="AG17"/>
  <c r="AG27"/>
  <c r="AH27" s="1"/>
  <c r="AG28"/>
  <c r="AH28" s="1"/>
  <c r="AG30"/>
  <c r="AH30" s="1"/>
  <c r="AG61"/>
  <c r="AH61" s="1"/>
  <c r="T71"/>
  <c r="J13" i="30" s="1"/>
  <c r="AG64" i="29"/>
  <c r="AH64" s="1"/>
  <c r="AG66"/>
  <c r="AH66" s="1"/>
  <c r="AG67"/>
  <c r="AH67" s="1"/>
  <c r="AG68"/>
  <c r="AH68" s="1"/>
  <c r="AG69"/>
  <c r="AH69" s="1"/>
  <c r="AB86"/>
  <c r="R15" i="30" s="1"/>
  <c r="AG89" i="29"/>
  <c r="AH89" s="1"/>
  <c r="AG92"/>
  <c r="AH92" s="1"/>
  <c r="AG93"/>
  <c r="AH93" s="1"/>
  <c r="AG95"/>
  <c r="AH95" s="1"/>
  <c r="AG96"/>
  <c r="AH96" s="1"/>
  <c r="AG97"/>
  <c r="AH97" s="1"/>
  <c r="AF110"/>
  <c r="V17" i="30" s="1"/>
  <c r="AG127" i="29"/>
  <c r="AG130"/>
  <c r="AH130" s="1"/>
  <c r="AG131"/>
  <c r="AH131" s="1"/>
  <c r="AG133"/>
  <c r="AH133" s="1"/>
  <c r="AB146"/>
  <c r="R20" i="30" s="1"/>
  <c r="AG148" i="29"/>
  <c r="AH148" s="1"/>
  <c r="T158"/>
  <c r="J21" i="30" s="1"/>
  <c r="AG151" i="29"/>
  <c r="AH151" s="1"/>
  <c r="AG153"/>
  <c r="AH153" s="1"/>
  <c r="AG154"/>
  <c r="AG155"/>
  <c r="AH155" s="1"/>
  <c r="AG156"/>
  <c r="AH156" s="1"/>
  <c r="R23" i="30"/>
  <c r="AF19" i="29"/>
  <c r="V8" i="30" s="1"/>
  <c r="T86" i="29"/>
  <c r="J15" i="30" s="1"/>
  <c r="J23"/>
  <c r="AG34" i="29"/>
  <c r="AH34" s="1"/>
  <c r="AG36"/>
  <c r="AH36" s="1"/>
  <c r="AG38"/>
  <c r="AH38" s="1"/>
  <c r="AG41"/>
  <c r="AH41" s="1"/>
  <c r="AG74"/>
  <c r="AH74" s="1"/>
  <c r="AG77"/>
  <c r="AH77" s="1"/>
  <c r="AG80"/>
  <c r="AH80" s="1"/>
  <c r="AG82"/>
  <c r="AH82" s="1"/>
  <c r="AF86"/>
  <c r="V15" i="30" s="1"/>
  <c r="T110" i="29"/>
  <c r="J17" i="30" s="1"/>
  <c r="AG104" i="29"/>
  <c r="AH104" s="1"/>
  <c r="AG107"/>
  <c r="AH107" s="1"/>
  <c r="X158"/>
  <c r="N21" i="30" s="1"/>
  <c r="AG162" i="29"/>
  <c r="AH162" s="1"/>
  <c r="AG164"/>
  <c r="AH164" s="1"/>
  <c r="AG167"/>
  <c r="AH167" s="1"/>
  <c r="AG169"/>
  <c r="AH169" s="1"/>
  <c r="V23" i="30"/>
  <c r="AG12" i="29"/>
  <c r="AH12" s="1"/>
  <c r="AG16"/>
  <c r="AH16" s="1"/>
  <c r="AF71"/>
  <c r="V13" i="30" s="1"/>
  <c r="X86" i="29"/>
  <c r="N15" i="30" s="1"/>
  <c r="AG125" i="29"/>
  <c r="AH125" s="1"/>
  <c r="T134"/>
  <c r="J19" i="30" s="1"/>
  <c r="AG126" i="29"/>
  <c r="AH126" s="1"/>
  <c r="AF134"/>
  <c r="V19" i="30" s="1"/>
  <c r="AG141" i="29"/>
  <c r="AH141" s="1"/>
  <c r="AG144"/>
  <c r="AH144" s="1"/>
  <c r="AG145"/>
  <c r="AH145" s="1"/>
  <c r="AF158"/>
  <c r="V21" i="30" s="1"/>
  <c r="AA284" i="29"/>
  <c r="T55"/>
  <c r="J11" i="30" s="1"/>
  <c r="AF55" i="29"/>
  <c r="V11" i="30" s="1"/>
  <c r="X55" i="29"/>
  <c r="N11" i="30" s="1"/>
  <c r="X31" i="29"/>
  <c r="N9" i="30" s="1"/>
  <c r="T31" i="29"/>
  <c r="J9" i="30" s="1"/>
  <c r="AG22" i="29"/>
  <c r="AH22" s="1"/>
  <c r="AG23"/>
  <c r="AH23" s="1"/>
  <c r="AG24"/>
  <c r="AH24" s="1"/>
  <c r="AG25"/>
  <c r="AH25" s="1"/>
  <c r="AB31"/>
  <c r="R9" i="30" s="1"/>
  <c r="AB19" i="29"/>
  <c r="R8" i="30" s="1"/>
  <c r="AG18" i="29"/>
  <c r="AH18" s="1"/>
  <c r="X19"/>
  <c r="N8" i="30" s="1"/>
  <c r="AG13" i="29"/>
  <c r="AH13" s="1"/>
  <c r="AG14"/>
  <c r="AH14" s="1"/>
  <c r="AG15"/>
  <c r="AH15" s="1"/>
  <c r="T19"/>
  <c r="J8" i="30" s="1"/>
  <c r="AG10" i="29"/>
  <c r="AH10" s="1"/>
  <c r="AG11"/>
  <c r="AH11" s="1"/>
  <c r="AB135" i="27"/>
  <c r="R19" i="28" s="1"/>
  <c r="AG12" i="27"/>
  <c r="AH12" s="1"/>
  <c r="AG16"/>
  <c r="AH16" s="1"/>
  <c r="AG61"/>
  <c r="AH61" s="1"/>
  <c r="AG62"/>
  <c r="AH62" s="1"/>
  <c r="AG65"/>
  <c r="AH65" s="1"/>
  <c r="AG66"/>
  <c r="AG138"/>
  <c r="AH138" s="1"/>
  <c r="AG140"/>
  <c r="AH140" s="1"/>
  <c r="AG141"/>
  <c r="AH141" s="1"/>
  <c r="AG18"/>
  <c r="AH18" s="1"/>
  <c r="AG129"/>
  <c r="AH129" s="1"/>
  <c r="AB31"/>
  <c r="R9" i="28" s="1"/>
  <c r="AG46" i="27"/>
  <c r="AH46" s="1"/>
  <c r="AG82"/>
  <c r="AG83"/>
  <c r="AH83" s="1"/>
  <c r="AG85"/>
  <c r="AH85" s="1"/>
  <c r="AG86"/>
  <c r="AG88"/>
  <c r="AH88" s="1"/>
  <c r="AG89"/>
  <c r="AH89" s="1"/>
  <c r="AG90"/>
  <c r="AH90" s="1"/>
  <c r="AG121"/>
  <c r="AH121" s="1"/>
  <c r="AG130"/>
  <c r="AH130" s="1"/>
  <c r="X159"/>
  <c r="N21" i="28" s="1"/>
  <c r="J23"/>
  <c r="AG162" i="27"/>
  <c r="AH162" s="1"/>
  <c r="AG163"/>
  <c r="AH163" s="1"/>
  <c r="AG165"/>
  <c r="AH165" s="1"/>
  <c r="AG166"/>
  <c r="AH166" s="1"/>
  <c r="AG168"/>
  <c r="AH168" s="1"/>
  <c r="AG169"/>
  <c r="AH169" s="1"/>
  <c r="AG170"/>
  <c r="AH170" s="1"/>
  <c r="AB159"/>
  <c r="R21" i="28" s="1"/>
  <c r="AG152" i="27"/>
  <c r="AH152" s="1"/>
  <c r="AG154"/>
  <c r="AH154" s="1"/>
  <c r="AG155"/>
  <c r="AH155" s="1"/>
  <c r="AG156"/>
  <c r="AH156" s="1"/>
  <c r="AG157"/>
  <c r="AH157" s="1"/>
  <c r="AG149"/>
  <c r="AH149" s="1"/>
  <c r="T159"/>
  <c r="J21" i="28" s="1"/>
  <c r="AG151" i="27"/>
  <c r="AH151" s="1"/>
  <c r="AF159"/>
  <c r="V21" i="28" s="1"/>
  <c r="AG142" i="27"/>
  <c r="AH142" s="1"/>
  <c r="AG145"/>
  <c r="AH145" s="1"/>
  <c r="AG146"/>
  <c r="AH146" s="1"/>
  <c r="X135"/>
  <c r="N19" i="28" s="1"/>
  <c r="T135" i="27"/>
  <c r="J19" i="28" s="1"/>
  <c r="V19"/>
  <c r="X131" i="27"/>
  <c r="N18" i="28" s="1"/>
  <c r="AG124" i="27"/>
  <c r="AH124" s="1"/>
  <c r="AG125"/>
  <c r="AH125" s="1"/>
  <c r="AG126"/>
  <c r="AH126" s="1"/>
  <c r="AG122"/>
  <c r="AH122" s="1"/>
  <c r="AG127"/>
  <c r="AH127" s="1"/>
  <c r="AF119"/>
  <c r="V17" i="28" s="1"/>
  <c r="AG110" i="27"/>
  <c r="AH110" s="1"/>
  <c r="T119"/>
  <c r="J17" i="28" s="1"/>
  <c r="AG112" i="27"/>
  <c r="AH112" s="1"/>
  <c r="AG113"/>
  <c r="AH113" s="1"/>
  <c r="AG115"/>
  <c r="AH115" s="1"/>
  <c r="AG116"/>
  <c r="AH116" s="1"/>
  <c r="AG118"/>
  <c r="AH118" s="1"/>
  <c r="AG98"/>
  <c r="AH98" s="1"/>
  <c r="AG101"/>
  <c r="AH101" s="1"/>
  <c r="AG102"/>
  <c r="AH102" s="1"/>
  <c r="AG104"/>
  <c r="AH104" s="1"/>
  <c r="AG105"/>
  <c r="AH105" s="1"/>
  <c r="AG106"/>
  <c r="X95"/>
  <c r="N15" i="28" s="1"/>
  <c r="T95" i="27"/>
  <c r="J15" i="28" s="1"/>
  <c r="V15"/>
  <c r="AF79" i="27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H75" s="1"/>
  <c r="AG76"/>
  <c r="AH76" s="1"/>
  <c r="AG77"/>
  <c r="AH77" s="1"/>
  <c r="AG58"/>
  <c r="AH58" s="1"/>
  <c r="AG60"/>
  <c r="AH60" s="1"/>
  <c r="AB67"/>
  <c r="R12" i="28" s="1"/>
  <c r="AF55" i="27"/>
  <c r="V11" i="28" s="1"/>
  <c r="X55" i="27"/>
  <c r="N11" i="28" s="1"/>
  <c r="T55" i="27"/>
  <c r="J11" i="28" s="1"/>
  <c r="AG48" i="27"/>
  <c r="AG51"/>
  <c r="AH51" s="1"/>
  <c r="AG52"/>
  <c r="AH52" s="1"/>
  <c r="AG54"/>
  <c r="AH54" s="1"/>
  <c r="AG34"/>
  <c r="AG38"/>
  <c r="AH38" s="1"/>
  <c r="AG39"/>
  <c r="AH39" s="1"/>
  <c r="AG42"/>
  <c r="AH42" s="1"/>
  <c r="X43"/>
  <c r="N10" i="28" s="1"/>
  <c r="AG36" i="27"/>
  <c r="AH36" s="1"/>
  <c r="AG41"/>
  <c r="AH41" s="1"/>
  <c r="AG22"/>
  <c r="AH22" s="1"/>
  <c r="AG24"/>
  <c r="AH24" s="1"/>
  <c r="AG25"/>
  <c r="AH25" s="1"/>
  <c r="AG27"/>
  <c r="AH27" s="1"/>
  <c r="AG28"/>
  <c r="AH28" s="1"/>
  <c r="AG30"/>
  <c r="AH30" s="1"/>
  <c r="AG9"/>
  <c r="AH9" s="1"/>
  <c r="AG13"/>
  <c r="AH13" s="1"/>
  <c r="AG15"/>
  <c r="AH15" s="1"/>
  <c r="AF19"/>
  <c r="AB19"/>
  <c r="R8" i="28" s="1"/>
  <c r="AG11" i="27"/>
  <c r="AH11" s="1"/>
  <c r="AG14"/>
  <c r="AH14" s="1"/>
  <c r="S65" i="23"/>
  <c r="I11" i="24" s="1"/>
  <c r="L48" i="25"/>
  <c r="D14" i="26" s="1"/>
  <c r="D24" s="1"/>
  <c r="H14"/>
  <c r="H24" s="1"/>
  <c r="B14"/>
  <c r="N48" i="25"/>
  <c r="F14" i="26" s="1"/>
  <c r="R16" i="24"/>
  <c r="AG74" i="25"/>
  <c r="AH74" s="1"/>
  <c r="N10" i="24"/>
  <c r="V12"/>
  <c r="AG91" i="25"/>
  <c r="AH91" s="1"/>
  <c r="AG15"/>
  <c r="AH15" s="1"/>
  <c r="AG61"/>
  <c r="AH61" s="1"/>
  <c r="AG63"/>
  <c r="AH63" s="1"/>
  <c r="AB76"/>
  <c r="R19" i="26" s="1"/>
  <c r="N22" i="24"/>
  <c r="AF31" i="23"/>
  <c r="V9" i="24" s="1"/>
  <c r="AG302" i="23"/>
  <c r="AG303"/>
  <c r="AH303" s="1"/>
  <c r="AG393"/>
  <c r="T16" i="25"/>
  <c r="J9" i="26" s="1"/>
  <c r="AG32" i="25"/>
  <c r="AH32" s="1"/>
  <c r="V13" i="26"/>
  <c r="AG73" i="25"/>
  <c r="AH73" s="1"/>
  <c r="X84"/>
  <c r="N21" i="26" s="1"/>
  <c r="AG90" i="25"/>
  <c r="AH90" s="1"/>
  <c r="AG53"/>
  <c r="AG18"/>
  <c r="AH18" s="1"/>
  <c r="X64"/>
  <c r="N17" i="26" s="1"/>
  <c r="V13" i="24"/>
  <c r="AB31" i="23"/>
  <c r="R9" i="24" s="1"/>
  <c r="J11"/>
  <c r="AG261" i="23"/>
  <c r="J15" i="24"/>
  <c r="T487" i="23"/>
  <c r="J23" i="24" s="1"/>
  <c r="U488" i="23"/>
  <c r="AC488"/>
  <c r="N9" i="24"/>
  <c r="V11"/>
  <c r="N13"/>
  <c r="N17"/>
  <c r="AF367" i="23"/>
  <c r="V19" i="24" s="1"/>
  <c r="N21"/>
  <c r="AF487" i="23"/>
  <c r="V23" i="24" s="1"/>
  <c r="AA488" i="23"/>
  <c r="R10" i="24"/>
  <c r="N11"/>
  <c r="R14"/>
  <c r="N15"/>
  <c r="J16"/>
  <c r="N19"/>
  <c r="J20"/>
  <c r="AF404" i="23"/>
  <c r="V21" i="24" s="1"/>
  <c r="X487" i="23"/>
  <c r="N23" i="24" s="1"/>
  <c r="W488" i="23"/>
  <c r="AE488"/>
  <c r="AG63"/>
  <c r="R13" i="24"/>
  <c r="N14"/>
  <c r="AF395" i="23"/>
  <c r="V20" i="24" s="1"/>
  <c r="AG484" i="23"/>
  <c r="AH484" s="1"/>
  <c r="Q24" i="24"/>
  <c r="N12"/>
  <c r="V14"/>
  <c r="N16"/>
  <c r="V18"/>
  <c r="R19"/>
  <c r="N20"/>
  <c r="AG402" i="23"/>
  <c r="V22" i="24"/>
  <c r="AB487" i="23"/>
  <c r="R23" i="24" s="1"/>
  <c r="M488" i="23"/>
  <c r="J488"/>
  <c r="X26" i="25"/>
  <c r="N11" i="26" s="1"/>
  <c r="AG9" i="25"/>
  <c r="AH9" s="1"/>
  <c r="AG24"/>
  <c r="AH24" s="1"/>
  <c r="T26"/>
  <c r="J11" i="26" s="1"/>
  <c r="J13"/>
  <c r="AG79" i="25"/>
  <c r="AH79" s="1"/>
  <c r="AG87"/>
  <c r="AH87" s="1"/>
  <c r="AF11"/>
  <c r="V8" i="26" s="1"/>
  <c r="X21" i="25"/>
  <c r="N10" i="26" s="1"/>
  <c r="AG19" i="25"/>
  <c r="AH19" s="1"/>
  <c r="AF26"/>
  <c r="V11" i="26" s="1"/>
  <c r="AG33" i="25"/>
  <c r="AH33" s="1"/>
  <c r="AG36"/>
  <c r="AH36" s="1"/>
  <c r="AB54"/>
  <c r="R15" i="26" s="1"/>
  <c r="T58" i="25"/>
  <c r="J16" i="26" s="1"/>
  <c r="AG57" i="25"/>
  <c r="AH57" s="1"/>
  <c r="AB64"/>
  <c r="R17" i="26" s="1"/>
  <c r="AG66" i="25"/>
  <c r="AH66" s="1"/>
  <c r="AG67"/>
  <c r="AH67" s="1"/>
  <c r="AG69"/>
  <c r="AH69" s="1"/>
  <c r="X76"/>
  <c r="N19" i="26" s="1"/>
  <c r="AF92" i="25"/>
  <c r="V22" i="26" s="1"/>
  <c r="T104" i="25"/>
  <c r="J23" i="26" s="1"/>
  <c r="AG97" i="25"/>
  <c r="AH97" s="1"/>
  <c r="AG99"/>
  <c r="AH99" s="1"/>
  <c r="AG100"/>
  <c r="AH100" s="1"/>
  <c r="AG101"/>
  <c r="AH101" s="1"/>
  <c r="T54"/>
  <c r="J15" i="26" s="1"/>
  <c r="T64" i="25"/>
  <c r="J17" i="26" s="1"/>
  <c r="T76" i="25"/>
  <c r="J19" i="26" s="1"/>
  <c r="AF76" i="25"/>
  <c r="V19" i="26" s="1"/>
  <c r="AB37" i="25"/>
  <c r="R12" i="26" s="1"/>
  <c r="AG39" i="25"/>
  <c r="AF54"/>
  <c r="V15" i="26" s="1"/>
  <c r="V17"/>
  <c r="X70" i="25"/>
  <c r="N18" i="26" s="1"/>
  <c r="AB84" i="25"/>
  <c r="R21" i="26" s="1"/>
  <c r="AG88" i="25"/>
  <c r="AH88" s="1"/>
  <c r="AG14"/>
  <c r="AH14" s="1"/>
  <c r="AA105"/>
  <c r="AG29"/>
  <c r="AH29" s="1"/>
  <c r="AG31"/>
  <c r="AH31" s="1"/>
  <c r="R13" i="26"/>
  <c r="N13"/>
  <c r="AG45" i="25"/>
  <c r="AH45" s="1"/>
  <c r="AG46"/>
  <c r="AH46" s="1"/>
  <c r="X54"/>
  <c r="N15" i="26" s="1"/>
  <c r="AG75" i="25"/>
  <c r="AH75" s="1"/>
  <c r="AG82"/>
  <c r="AH82" s="1"/>
  <c r="T84"/>
  <c r="J21" i="26" s="1"/>
  <c r="AF84" i="25"/>
  <c r="V21" i="26" s="1"/>
  <c r="AF104" i="25"/>
  <c r="V23" i="26" s="1"/>
  <c r="P24"/>
  <c r="L24"/>
  <c r="F24" i="30"/>
  <c r="P24"/>
  <c r="U24" i="24"/>
  <c r="T24" i="28"/>
  <c r="H24"/>
  <c r="T24" i="30"/>
  <c r="E24" i="24"/>
  <c r="E24" i="26"/>
  <c r="I24"/>
  <c r="T24"/>
  <c r="D24" i="28"/>
  <c r="D24" i="30"/>
  <c r="H24"/>
  <c r="M24" i="24"/>
  <c r="L24" i="28"/>
  <c r="P24"/>
  <c r="L24" i="30"/>
  <c r="AH117" i="29"/>
  <c r="E24" i="30"/>
  <c r="I24"/>
  <c r="M24"/>
  <c r="AH17" i="29"/>
  <c r="AH127"/>
  <c r="AH154"/>
  <c r="C8" i="30"/>
  <c r="C24" s="1"/>
  <c r="J284" i="29"/>
  <c r="G8" i="30"/>
  <c r="G24" s="1"/>
  <c r="Q284" i="29"/>
  <c r="K8" i="30"/>
  <c r="K24" s="1"/>
  <c r="U284" i="29"/>
  <c r="O8" i="30"/>
  <c r="O24" s="1"/>
  <c r="Y284" i="29"/>
  <c r="S8" i="30"/>
  <c r="S24" s="1"/>
  <c r="AC284" i="29"/>
  <c r="AH39"/>
  <c r="AG47"/>
  <c r="S284"/>
  <c r="B24" i="30"/>
  <c r="AG9" i="29"/>
  <c r="T43"/>
  <c r="J10" i="30" s="1"/>
  <c r="AG63" i="29"/>
  <c r="AB83"/>
  <c r="R14" i="30" s="1"/>
  <c r="AG85" i="29"/>
  <c r="AH85" s="1"/>
  <c r="AF98"/>
  <c r="V16" i="30" s="1"/>
  <c r="AG90" i="29"/>
  <c r="T122"/>
  <c r="J18" i="30" s="1"/>
  <c r="AG112" i="29"/>
  <c r="AG128"/>
  <c r="X146"/>
  <c r="N20" i="30" s="1"/>
  <c r="AG142" i="29"/>
  <c r="AG150"/>
  <c r="AB170"/>
  <c r="R22" i="30" s="1"/>
  <c r="R284" i="29"/>
  <c r="Z284"/>
  <c r="Q8" i="30"/>
  <c r="Q24" s="1"/>
  <c r="AG26" i="29"/>
  <c r="AG29"/>
  <c r="AF43"/>
  <c r="V10" i="30" s="1"/>
  <c r="AG35" i="29"/>
  <c r="AG40"/>
  <c r="T59"/>
  <c r="J12" i="30" s="1"/>
  <c r="AG57" i="29"/>
  <c r="AG62"/>
  <c r="AG65"/>
  <c r="AG70"/>
  <c r="X83"/>
  <c r="N14" i="30" s="1"/>
  <c r="AG76" i="29"/>
  <c r="AG79"/>
  <c r="AB98"/>
  <c r="R16" i="30" s="1"/>
  <c r="AG100" i="29"/>
  <c r="AG105"/>
  <c r="AG108"/>
  <c r="AF122"/>
  <c r="V18" i="30" s="1"/>
  <c r="AG114" i="29"/>
  <c r="AG119"/>
  <c r="T146"/>
  <c r="J20" i="30" s="1"/>
  <c r="AG136" i="29"/>
  <c r="AG149"/>
  <c r="AG152"/>
  <c r="AG157"/>
  <c r="X170"/>
  <c r="N22" i="30" s="1"/>
  <c r="AG163" i="29"/>
  <c r="AG166"/>
  <c r="M284"/>
  <c r="W284"/>
  <c r="AG88"/>
  <c r="AG49"/>
  <c r="X59"/>
  <c r="N12" i="30" s="1"/>
  <c r="I284" i="29"/>
  <c r="N284"/>
  <c r="AG21"/>
  <c r="AB43"/>
  <c r="R10" i="30" s="1"/>
  <c r="AG45" i="29"/>
  <c r="AG50"/>
  <c r="AG53"/>
  <c r="V12" i="30"/>
  <c r="T83" i="29"/>
  <c r="J14" i="30" s="1"/>
  <c r="AG73" i="29"/>
  <c r="X98"/>
  <c r="N16" i="30" s="1"/>
  <c r="AG91" i="29"/>
  <c r="AG94"/>
  <c r="AG102"/>
  <c r="AB122"/>
  <c r="R18" i="30" s="1"/>
  <c r="AG124" i="29"/>
  <c r="AG129"/>
  <c r="AG132"/>
  <c r="AF146"/>
  <c r="V20" i="30" s="1"/>
  <c r="AG138" i="29"/>
  <c r="AG143"/>
  <c r="T170"/>
  <c r="J22" i="30" s="1"/>
  <c r="AG160" i="29"/>
  <c r="L284"/>
  <c r="V284"/>
  <c r="AD284"/>
  <c r="AH34" i="27"/>
  <c r="V8" i="28"/>
  <c r="I9"/>
  <c r="I24" s="1"/>
  <c r="S180" i="27"/>
  <c r="AH48"/>
  <c r="AH106"/>
  <c r="I180"/>
  <c r="B8" i="28"/>
  <c r="B24" s="1"/>
  <c r="N180" i="27"/>
  <c r="F8" i="28"/>
  <c r="F24" s="1"/>
  <c r="AH66" i="27"/>
  <c r="Q9" i="28"/>
  <c r="Q24" s="1"/>
  <c r="AA180" i="27"/>
  <c r="T19"/>
  <c r="X19"/>
  <c r="AG17"/>
  <c r="E24" i="28"/>
  <c r="M24"/>
  <c r="U24"/>
  <c r="AG23" i="27"/>
  <c r="AH82"/>
  <c r="AH86"/>
  <c r="AG21"/>
  <c r="AG10"/>
  <c r="AG37"/>
  <c r="T43"/>
  <c r="J10" i="28" s="1"/>
  <c r="T79" i="27"/>
  <c r="J13" i="28" s="1"/>
  <c r="AB91" i="27"/>
  <c r="R14" i="28" s="1"/>
  <c r="AF107" i="27"/>
  <c r="V16" i="28" s="1"/>
  <c r="T131" i="27"/>
  <c r="J18" i="28" s="1"/>
  <c r="X147" i="27"/>
  <c r="N20" i="28" s="1"/>
  <c r="AG143" i="27"/>
  <c r="AB171"/>
  <c r="R22" i="28" s="1"/>
  <c r="R180" i="27"/>
  <c r="Z180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B107"/>
  <c r="R16" i="28" s="1"/>
  <c r="AG109" i="27"/>
  <c r="AG114"/>
  <c r="AG117"/>
  <c r="AF131"/>
  <c r="V18" i="28" s="1"/>
  <c r="AG123" i="27"/>
  <c r="AG128"/>
  <c r="T147"/>
  <c r="J20" i="28" s="1"/>
  <c r="AG137" i="27"/>
  <c r="AG150"/>
  <c r="AG153"/>
  <c r="AG158"/>
  <c r="X171"/>
  <c r="N22" i="28" s="1"/>
  <c r="AG164" i="27"/>
  <c r="AG167"/>
  <c r="M180"/>
  <c r="W180"/>
  <c r="AE180"/>
  <c r="AH33"/>
  <c r="C8" i="28"/>
  <c r="C24" s="1"/>
  <c r="J180" i="27"/>
  <c r="G8" i="28"/>
  <c r="G24" s="1"/>
  <c r="Q180" i="27"/>
  <c r="K8" i="28"/>
  <c r="K24" s="1"/>
  <c r="U180" i="27"/>
  <c r="O8" i="28"/>
  <c r="O24" s="1"/>
  <c r="Y180" i="27"/>
  <c r="S8" i="28"/>
  <c r="S24" s="1"/>
  <c r="AC180" i="27"/>
  <c r="AG97"/>
  <c r="AG49"/>
  <c r="X67"/>
  <c r="N12" i="28" s="1"/>
  <c r="AG63" i="27"/>
  <c r="AG93"/>
  <c r="AG99"/>
  <c r="AG176"/>
  <c r="AB43"/>
  <c r="R10" i="28" s="1"/>
  <c r="AG45" i="27"/>
  <c r="AG50"/>
  <c r="AG53"/>
  <c r="AF67"/>
  <c r="V12" i="28" s="1"/>
  <c r="AG59" i="27"/>
  <c r="AG64"/>
  <c r="T91"/>
  <c r="J14" i="28" s="1"/>
  <c r="AG81" i="27"/>
  <c r="X107"/>
  <c r="N16" i="28" s="1"/>
  <c r="AG100" i="27"/>
  <c r="AG103"/>
  <c r="AG111"/>
  <c r="AB131"/>
  <c r="R18" i="28" s="1"/>
  <c r="AG133" i="27"/>
  <c r="AF147"/>
  <c r="V20" i="28" s="1"/>
  <c r="AG139" i="27"/>
  <c r="AG144"/>
  <c r="T171"/>
  <c r="J22" i="28" s="1"/>
  <c r="AG161" i="27"/>
  <c r="AG177"/>
  <c r="AH177" s="1"/>
  <c r="L180"/>
  <c r="V180"/>
  <c r="AD180"/>
  <c r="X11" i="25"/>
  <c r="AB11"/>
  <c r="M24" i="26"/>
  <c r="AG10" i="25"/>
  <c r="AH10" s="1"/>
  <c r="T11"/>
  <c r="U24" i="26"/>
  <c r="AG25" i="25"/>
  <c r="AH25" s="1"/>
  <c r="S105"/>
  <c r="N12" i="26"/>
  <c r="AF58" i="25"/>
  <c r="V16" i="26" s="1"/>
  <c r="AG94" i="25"/>
  <c r="AG102"/>
  <c r="Z105"/>
  <c r="Q9" i="26"/>
  <c r="Q24" s="1"/>
  <c r="AF21" i="25"/>
  <c r="V10" i="26" s="1"/>
  <c r="AG20" i="25"/>
  <c r="AH20" s="1"/>
  <c r="T37"/>
  <c r="J12" i="26" s="1"/>
  <c r="AG28" i="25"/>
  <c r="AH28" s="1"/>
  <c r="X48"/>
  <c r="N14" i="26" s="1"/>
  <c r="AG47" i="25"/>
  <c r="AH47" s="1"/>
  <c r="AG52"/>
  <c r="AB58"/>
  <c r="R16" i="26" s="1"/>
  <c r="AG60" i="25"/>
  <c r="AH60" s="1"/>
  <c r="AF70"/>
  <c r="V18" i="26" s="1"/>
  <c r="AG68" i="25"/>
  <c r="AH68" s="1"/>
  <c r="T80"/>
  <c r="J20" i="26" s="1"/>
  <c r="AG78" i="25"/>
  <c r="AG83"/>
  <c r="AH83" s="1"/>
  <c r="X92"/>
  <c r="N22" i="26" s="1"/>
  <c r="AG89" i="25"/>
  <c r="AH89" s="1"/>
  <c r="AG96"/>
  <c r="M105"/>
  <c r="W105"/>
  <c r="AE105"/>
  <c r="F8" i="26"/>
  <c r="C8"/>
  <c r="C24" s="1"/>
  <c r="J105" i="25"/>
  <c r="G8" i="26"/>
  <c r="G24" s="1"/>
  <c r="Q105" i="25"/>
  <c r="K8" i="26"/>
  <c r="K24" s="1"/>
  <c r="U105" i="25"/>
  <c r="O8" i="26"/>
  <c r="O24" s="1"/>
  <c r="Y105" i="25"/>
  <c r="S8" i="26"/>
  <c r="S24" s="1"/>
  <c r="AC105" i="25"/>
  <c r="AG13"/>
  <c r="AH13" s="1"/>
  <c r="AG56"/>
  <c r="B8" i="26"/>
  <c r="T21" i="25"/>
  <c r="J10" i="26" s="1"/>
  <c r="AG34" i="25"/>
  <c r="AH34" s="1"/>
  <c r="AB48"/>
  <c r="R14" i="26" s="1"/>
  <c r="AG50" i="25"/>
  <c r="T70"/>
  <c r="J18" i="26" s="1"/>
  <c r="X80" i="25"/>
  <c r="N20" i="26" s="1"/>
  <c r="AB92" i="25"/>
  <c r="R22" i="26" s="1"/>
  <c r="AB21" i="25"/>
  <c r="R10" i="26" s="1"/>
  <c r="AG23" i="25"/>
  <c r="AH23" s="1"/>
  <c r="AF37"/>
  <c r="V12" i="26" s="1"/>
  <c r="AG30" i="25"/>
  <c r="AH30" s="1"/>
  <c r="AG35"/>
  <c r="AH35" s="1"/>
  <c r="T48"/>
  <c r="J14" i="26" s="1"/>
  <c r="AG44" i="25"/>
  <c r="AH44" s="1"/>
  <c r="AG51"/>
  <c r="X58"/>
  <c r="N16" i="26" s="1"/>
  <c r="AG62" i="25"/>
  <c r="AB70"/>
  <c r="R18" i="26" s="1"/>
  <c r="AG72" i="25"/>
  <c r="AF80"/>
  <c r="V20" i="26" s="1"/>
  <c r="T92" i="25"/>
  <c r="J22" i="26" s="1"/>
  <c r="AG86" i="25"/>
  <c r="AH86" s="1"/>
  <c r="AG95"/>
  <c r="AG98"/>
  <c r="AG103"/>
  <c r="V105"/>
  <c r="AD105"/>
  <c r="J8" i="24"/>
  <c r="V8"/>
  <c r="N8"/>
  <c r="AG352" i="23"/>
  <c r="AH352" s="1"/>
  <c r="J21" i="24"/>
  <c r="AG486" i="23"/>
  <c r="AH486" s="1"/>
  <c r="AG44"/>
  <c r="AG194"/>
  <c r="AG196" s="1"/>
  <c r="AH196" s="1"/>
  <c r="AG351"/>
  <c r="F24" i="24"/>
  <c r="L488" i="23"/>
  <c r="V488"/>
  <c r="Z488"/>
  <c r="AD488"/>
  <c r="AG29"/>
  <c r="AG64"/>
  <c r="AH64" s="1"/>
  <c r="AG262"/>
  <c r="AH262" s="1"/>
  <c r="AG485"/>
  <c r="AH485" s="1"/>
  <c r="D8" i="24"/>
  <c r="D24" s="1"/>
  <c r="L8"/>
  <c r="L24" s="1"/>
  <c r="T8"/>
  <c r="T24" s="1"/>
  <c r="C24"/>
  <c r="K24"/>
  <c r="S24"/>
  <c r="AG45" i="23"/>
  <c r="AH45" s="1"/>
  <c r="AG116"/>
  <c r="AH116" s="1"/>
  <c r="N488"/>
  <c r="AG30"/>
  <c r="AH30" s="1"/>
  <c r="AG337"/>
  <c r="AH337" s="1"/>
  <c r="AG403"/>
  <c r="AH403" s="1"/>
  <c r="H8" i="24"/>
  <c r="P8"/>
  <c r="P24" s="1"/>
  <c r="M58" i="10"/>
  <c r="E24" i="11"/>
  <c r="AB34" i="10"/>
  <c r="X34"/>
  <c r="AF28"/>
  <c r="T22"/>
  <c r="AG33"/>
  <c r="AH33" s="1"/>
  <c r="AG24"/>
  <c r="AH24" s="1"/>
  <c r="AG27"/>
  <c r="AH27" s="1"/>
  <c r="AG12"/>
  <c r="AH12" s="1"/>
  <c r="AG21"/>
  <c r="AH21" s="1"/>
  <c r="AG42"/>
  <c r="AH42" s="1"/>
  <c r="AG45"/>
  <c r="AG48"/>
  <c r="AH48" s="1"/>
  <c r="AG51"/>
  <c r="T13"/>
  <c r="T34"/>
  <c r="T46"/>
  <c r="T28"/>
  <c r="AG30"/>
  <c r="AG36"/>
  <c r="AH36" s="1"/>
  <c r="AG39"/>
  <c r="AH39" s="1"/>
  <c r="T25"/>
  <c r="AG15"/>
  <c r="AH15" s="1"/>
  <c r="AG18"/>
  <c r="AH18" s="1"/>
  <c r="AB10"/>
  <c r="X10"/>
  <c r="AF10"/>
  <c r="AH14" i="23" l="1"/>
  <c r="AG18"/>
  <c r="AG353"/>
  <c r="AH56" i="10"/>
  <c r="AG57"/>
  <c r="AF46"/>
  <c r="AG179" i="27"/>
  <c r="AH133"/>
  <c r="AG135"/>
  <c r="AH62" i="25"/>
  <c r="AG64"/>
  <c r="AG304" i="23"/>
  <c r="AG118"/>
  <c r="AG46"/>
  <c r="AH57" i="29"/>
  <c r="AG59"/>
  <c r="AH16" i="23"/>
  <c r="AH176" i="27"/>
  <c r="AH106" i="29"/>
  <c r="T284"/>
  <c r="AH480" i="23"/>
  <c r="AH393"/>
  <c r="AG395"/>
  <c r="I24" i="24"/>
  <c r="AH402" i="23"/>
  <c r="AG404"/>
  <c r="AH351"/>
  <c r="AG338"/>
  <c r="AH302"/>
  <c r="J17" i="24"/>
  <c r="J24" s="1"/>
  <c r="AH261" i="23"/>
  <c r="AG263"/>
  <c r="AH157"/>
  <c r="AG159"/>
  <c r="AH44"/>
  <c r="AH365"/>
  <c r="AG31"/>
  <c r="AH63"/>
  <c r="AG65"/>
  <c r="AH29"/>
  <c r="AH194"/>
  <c r="AH55" i="10"/>
  <c r="AG71" i="29"/>
  <c r="AH71" s="1"/>
  <c r="X13" i="30" s="1"/>
  <c r="AG131" i="27"/>
  <c r="AH131" s="1"/>
  <c r="X18" i="28" s="1"/>
  <c r="AG159" i="27"/>
  <c r="AH159" s="1"/>
  <c r="X21" i="28" s="1"/>
  <c r="S488" i="23"/>
  <c r="F24" i="26"/>
  <c r="AG42" i="25"/>
  <c r="AH42" s="1"/>
  <c r="X13" i="26" s="1"/>
  <c r="AH39" i="25"/>
  <c r="R105"/>
  <c r="B24" i="26"/>
  <c r="N105" i="25"/>
  <c r="L105"/>
  <c r="AG21"/>
  <c r="AH21" s="1"/>
  <c r="X10" i="26" s="1"/>
  <c r="AG70" i="25"/>
  <c r="AH70" s="1"/>
  <c r="X18" i="26" s="1"/>
  <c r="AG84" i="25"/>
  <c r="W21" i="26" s="1"/>
  <c r="X488" i="23"/>
  <c r="AF488"/>
  <c r="N24" i="24"/>
  <c r="V24"/>
  <c r="V24" i="26"/>
  <c r="AH166" i="29"/>
  <c r="AH119"/>
  <c r="AH79"/>
  <c r="AH40"/>
  <c r="AG86"/>
  <c r="AH138"/>
  <c r="AH91"/>
  <c r="AH29"/>
  <c r="AH142"/>
  <c r="AH9"/>
  <c r="AG19"/>
  <c r="AH143"/>
  <c r="AH129"/>
  <c r="AH94"/>
  <c r="AH53"/>
  <c r="AG31"/>
  <c r="AH21"/>
  <c r="AH136"/>
  <c r="AG146"/>
  <c r="AH150"/>
  <c r="AH63"/>
  <c r="AH47"/>
  <c r="V24" i="30"/>
  <c r="AB284" i="29"/>
  <c r="AG43"/>
  <c r="J24" i="30"/>
  <c r="R24"/>
  <c r="X284" i="29"/>
  <c r="AH73"/>
  <c r="AG83"/>
  <c r="AG55"/>
  <c r="AH45"/>
  <c r="AH152"/>
  <c r="AH105"/>
  <c r="AH65"/>
  <c r="AH26"/>
  <c r="AH90"/>
  <c r="AH160"/>
  <c r="AG170"/>
  <c r="AG134"/>
  <c r="AH124"/>
  <c r="AH50"/>
  <c r="AH49"/>
  <c r="AH157"/>
  <c r="AH108"/>
  <c r="AH70"/>
  <c r="AH128"/>
  <c r="AH132"/>
  <c r="AH102"/>
  <c r="AH88"/>
  <c r="AG98"/>
  <c r="AH163"/>
  <c r="AH149"/>
  <c r="AH114"/>
  <c r="AG110"/>
  <c r="AH100"/>
  <c r="AH76"/>
  <c r="AH62"/>
  <c r="AH35"/>
  <c r="AH112"/>
  <c r="AG122"/>
  <c r="AG158"/>
  <c r="AF284"/>
  <c r="N24" i="30"/>
  <c r="W18" i="28"/>
  <c r="AH81" i="27"/>
  <c r="AG91"/>
  <c r="AH59"/>
  <c r="AG55"/>
  <c r="AH45"/>
  <c r="AH137"/>
  <c r="AG147"/>
  <c r="AH57"/>
  <c r="AG67"/>
  <c r="AH23"/>
  <c r="T180"/>
  <c r="J8" i="28"/>
  <c r="J24" s="1"/>
  <c r="AH161" i="27"/>
  <c r="AG171"/>
  <c r="AH139"/>
  <c r="AH100"/>
  <c r="AH64"/>
  <c r="AH50"/>
  <c r="AH99"/>
  <c r="AH164"/>
  <c r="AH150"/>
  <c r="AH123"/>
  <c r="AG119"/>
  <c r="AH109"/>
  <c r="AH84"/>
  <c r="AH70"/>
  <c r="AH35"/>
  <c r="AH143"/>
  <c r="AH10"/>
  <c r="X180"/>
  <c r="N8" i="28"/>
  <c r="N24" s="1"/>
  <c r="R24"/>
  <c r="AG19" i="27"/>
  <c r="AF180"/>
  <c r="AH144"/>
  <c r="AH103"/>
  <c r="AH53"/>
  <c r="AH63"/>
  <c r="AH49"/>
  <c r="AH97"/>
  <c r="AG107"/>
  <c r="AH167"/>
  <c r="AH153"/>
  <c r="AH128"/>
  <c r="AH114"/>
  <c r="AH87"/>
  <c r="AH73"/>
  <c r="AH40"/>
  <c r="AH26"/>
  <c r="AH17"/>
  <c r="AH111"/>
  <c r="AH158"/>
  <c r="AH117"/>
  <c r="AH78"/>
  <c r="AH29"/>
  <c r="AH37"/>
  <c r="AG31"/>
  <c r="AH21"/>
  <c r="AG79"/>
  <c r="V24" i="28"/>
  <c r="AG43" i="27"/>
  <c r="AB180"/>
  <c r="AH103" i="25"/>
  <c r="AG92"/>
  <c r="AG76"/>
  <c r="AH72"/>
  <c r="AH96"/>
  <c r="AH78"/>
  <c r="AG80"/>
  <c r="AG37"/>
  <c r="X105"/>
  <c r="N8" i="26"/>
  <c r="N24" s="1"/>
  <c r="AF105" i="25"/>
  <c r="AH95"/>
  <c r="AG48"/>
  <c r="AG26"/>
  <c r="AG54"/>
  <c r="AG104"/>
  <c r="AH94"/>
  <c r="T105"/>
  <c r="J8" i="26"/>
  <c r="J24" s="1"/>
  <c r="AB105" i="25"/>
  <c r="R8" i="26"/>
  <c r="R24" s="1"/>
  <c r="AH98" i="25"/>
  <c r="AH56"/>
  <c r="AG58"/>
  <c r="AG16"/>
  <c r="AH102"/>
  <c r="AG11"/>
  <c r="AG487" i="23"/>
  <c r="AG31" i="10"/>
  <c r="AH31" s="1"/>
  <c r="AG34"/>
  <c r="AH34" s="1"/>
  <c r="AG16"/>
  <c r="AH16" s="1"/>
  <c r="AG52"/>
  <c r="AH52" s="1"/>
  <c r="AG40"/>
  <c r="AH40" s="1"/>
  <c r="AG13"/>
  <c r="AH13" s="1"/>
  <c r="AG28"/>
  <c r="AH28" s="1"/>
  <c r="AG49"/>
  <c r="AH49" s="1"/>
  <c r="AG43"/>
  <c r="AH43" s="1"/>
  <c r="AG22"/>
  <c r="AH22" s="1"/>
  <c r="AG19"/>
  <c r="AH19" s="1"/>
  <c r="AG46"/>
  <c r="AH46" s="1"/>
  <c r="AG25"/>
  <c r="AH25" s="1"/>
  <c r="AH30"/>
  <c r="AH45"/>
  <c r="AG37"/>
  <c r="AH37" s="1"/>
  <c r="AH57" l="1"/>
  <c r="AG58"/>
  <c r="AG180" i="27"/>
  <c r="AI94" s="1"/>
  <c r="AG284" i="29"/>
  <c r="T488" i="23"/>
  <c r="AH338"/>
  <c r="X17" i="24" s="1"/>
  <c r="W13" i="30"/>
  <c r="W21" i="28"/>
  <c r="AH84" i="25"/>
  <c r="X21" i="26" s="1"/>
  <c r="W13"/>
  <c r="W10"/>
  <c r="W18"/>
  <c r="W22" i="30"/>
  <c r="AH170" i="29"/>
  <c r="X22" i="30" s="1"/>
  <c r="W14"/>
  <c r="AH83" i="29"/>
  <c r="X14" i="30" s="1"/>
  <c r="W12"/>
  <c r="AH59" i="29"/>
  <c r="X12" i="30" s="1"/>
  <c r="W9"/>
  <c r="AH31" i="29"/>
  <c r="X9" i="30" s="1"/>
  <c r="W18"/>
  <c r="AH122" i="29"/>
  <c r="X18" i="30" s="1"/>
  <c r="W11"/>
  <c r="AH55" i="29"/>
  <c r="X11" i="30" s="1"/>
  <c r="W20"/>
  <c r="AH146" i="29"/>
  <c r="X20" i="30" s="1"/>
  <c r="W16"/>
  <c r="AH98" i="29"/>
  <c r="X16" i="30" s="1"/>
  <c r="W8"/>
  <c r="AH19" i="29"/>
  <c r="X8" i="30" s="1"/>
  <c r="W19"/>
  <c r="AH134" i="29"/>
  <c r="X19" i="30" s="1"/>
  <c r="W23"/>
  <c r="AH283" i="29"/>
  <c r="X23" i="30" s="1"/>
  <c r="W21"/>
  <c r="AH158" i="29"/>
  <c r="X21" i="30" s="1"/>
  <c r="W17"/>
  <c r="AH110" i="29"/>
  <c r="X17" i="30" s="1"/>
  <c r="W10"/>
  <c r="AH43" i="29"/>
  <c r="X10" i="30" s="1"/>
  <c r="W15"/>
  <c r="AH86" i="29"/>
  <c r="X15" i="30" s="1"/>
  <c r="W13" i="28"/>
  <c r="AH79" i="27"/>
  <c r="X13" i="28" s="1"/>
  <c r="W10"/>
  <c r="AH43" i="27"/>
  <c r="X10" i="28" s="1"/>
  <c r="W15"/>
  <c r="AH95" i="27"/>
  <c r="X15" i="28" s="1"/>
  <c r="W23"/>
  <c r="AH179" i="27"/>
  <c r="X23" i="28" s="1"/>
  <c r="W20"/>
  <c r="AH147" i="27"/>
  <c r="X20" i="28" s="1"/>
  <c r="W16"/>
  <c r="AH107" i="27"/>
  <c r="X16" i="28" s="1"/>
  <c r="W19"/>
  <c r="AH135" i="27"/>
  <c r="X19" i="28" s="1"/>
  <c r="W11"/>
  <c r="AH55" i="27"/>
  <c r="X11" i="28" s="1"/>
  <c r="W22"/>
  <c r="AH171" i="27"/>
  <c r="X22" i="28" s="1"/>
  <c r="W14"/>
  <c r="AH91" i="27"/>
  <c r="X14" i="28" s="1"/>
  <c r="W9"/>
  <c r="AH31" i="27"/>
  <c r="X9" i="28" s="1"/>
  <c r="W8"/>
  <c r="AH19" i="27"/>
  <c r="X8" i="28" s="1"/>
  <c r="W17"/>
  <c r="AH119" i="27"/>
  <c r="X17" i="28" s="1"/>
  <c r="W12"/>
  <c r="AH67" i="27"/>
  <c r="X12" i="28" s="1"/>
  <c r="W8" i="26"/>
  <c r="AG105" i="25"/>
  <c r="AH11"/>
  <c r="X8" i="26" s="1"/>
  <c r="W16"/>
  <c r="AH58" i="25"/>
  <c r="X16" i="26" s="1"/>
  <c r="W15"/>
  <c r="AH54" i="25"/>
  <c r="X15" i="26" s="1"/>
  <c r="W14"/>
  <c r="AH48" i="25"/>
  <c r="X14" i="26" s="1"/>
  <c r="W12"/>
  <c r="AH37" i="25"/>
  <c r="X12" i="26" s="1"/>
  <c r="W9"/>
  <c r="AH16" i="25"/>
  <c r="X9" i="26" s="1"/>
  <c r="W20"/>
  <c r="AH80" i="25"/>
  <c r="X20" i="26" s="1"/>
  <c r="W17"/>
  <c r="AH64" i="25"/>
  <c r="X17" i="26" s="1"/>
  <c r="W19"/>
  <c r="AH76" i="25"/>
  <c r="X19" i="26" s="1"/>
  <c r="W23"/>
  <c r="AH104" i="25"/>
  <c r="X23" i="26" s="1"/>
  <c r="W11"/>
  <c r="AH26" i="25"/>
  <c r="X11" i="26" s="1"/>
  <c r="W22"/>
  <c r="AH92" i="25"/>
  <c r="X22" i="26" s="1"/>
  <c r="W20" i="24"/>
  <c r="AH395" i="23"/>
  <c r="X20" i="24" s="1"/>
  <c r="W11"/>
  <c r="AH65" i="23"/>
  <c r="X11" i="24" s="1"/>
  <c r="W14"/>
  <c r="X14"/>
  <c r="W9"/>
  <c r="AH31" i="23"/>
  <c r="X9" i="24" s="1"/>
  <c r="W8"/>
  <c r="AG488" i="23"/>
  <c r="AH18"/>
  <c r="X8" i="24" s="1"/>
  <c r="W15"/>
  <c r="AH263" i="23"/>
  <c r="X15" i="24" s="1"/>
  <c r="W21"/>
  <c r="AH404" i="23"/>
  <c r="X21" i="24" s="1"/>
  <c r="W18"/>
  <c r="AH353" i="23"/>
  <c r="X18" i="24" s="1"/>
  <c r="W16"/>
  <c r="AH304" i="23"/>
  <c r="X16" i="24" s="1"/>
  <c r="W23"/>
  <c r="AH487" i="23"/>
  <c r="X23" i="24" s="1"/>
  <c r="W22"/>
  <c r="AH482" i="23"/>
  <c r="X22" i="24" s="1"/>
  <c r="W19"/>
  <c r="AH367" i="23"/>
  <c r="X19" i="24" s="1"/>
  <c r="W17"/>
  <c r="W10"/>
  <c r="AH46" i="23"/>
  <c r="X10" i="24" s="1"/>
  <c r="W12"/>
  <c r="AH118" i="23"/>
  <c r="X12" i="24" s="1"/>
  <c r="W13"/>
  <c r="AH159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58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AG9" i="10"/>
  <c r="AH9" s="1"/>
  <c r="AI273" i="29" l="1"/>
  <c r="AI269"/>
  <c r="AI265"/>
  <c r="AI261"/>
  <c r="AI257"/>
  <c r="AI253"/>
  <c r="AI249"/>
  <c r="AI245"/>
  <c r="AI241"/>
  <c r="AI237"/>
  <c r="AI233"/>
  <c r="AI229"/>
  <c r="AI225"/>
  <c r="AI221"/>
  <c r="AI217"/>
  <c r="AI213"/>
  <c r="AI209"/>
  <c r="AI205"/>
  <c r="AI201"/>
  <c r="AI197"/>
  <c r="AI193"/>
  <c r="AI189"/>
  <c r="AI185"/>
  <c r="AI181"/>
  <c r="AI177"/>
  <c r="AI173"/>
  <c r="AI280"/>
  <c r="AI270"/>
  <c r="AI266"/>
  <c r="AI262"/>
  <c r="AI258"/>
  <c r="AI254"/>
  <c r="AI250"/>
  <c r="AI246"/>
  <c r="AI242"/>
  <c r="AI238"/>
  <c r="AI234"/>
  <c r="AI230"/>
  <c r="AI226"/>
  <c r="AI222"/>
  <c r="AI218"/>
  <c r="AI214"/>
  <c r="AI210"/>
  <c r="AI206"/>
  <c r="AI202"/>
  <c r="AI198"/>
  <c r="AI194"/>
  <c r="AI190"/>
  <c r="AI186"/>
  <c r="AI182"/>
  <c r="AI178"/>
  <c r="AI174"/>
  <c r="AI281"/>
  <c r="AI271"/>
  <c r="AI267"/>
  <c r="AI263"/>
  <c r="AI259"/>
  <c r="AI255"/>
  <c r="AI251"/>
  <c r="AI247"/>
  <c r="AI243"/>
  <c r="AI239"/>
  <c r="AI235"/>
  <c r="AI231"/>
  <c r="AI227"/>
  <c r="AI223"/>
  <c r="AI219"/>
  <c r="AI215"/>
  <c r="AI211"/>
  <c r="AI207"/>
  <c r="AI203"/>
  <c r="AI199"/>
  <c r="AI195"/>
  <c r="AI191"/>
  <c r="AI187"/>
  <c r="AI183"/>
  <c r="AI179"/>
  <c r="AI175"/>
  <c r="AI85"/>
  <c r="AI282"/>
  <c r="AI272"/>
  <c r="AI268"/>
  <c r="AI264"/>
  <c r="AI260"/>
  <c r="AI256"/>
  <c r="AI252"/>
  <c r="AI248"/>
  <c r="AI244"/>
  <c r="AI240"/>
  <c r="AI236"/>
  <c r="AI232"/>
  <c r="AI228"/>
  <c r="AI224"/>
  <c r="AI220"/>
  <c r="AI216"/>
  <c r="AI212"/>
  <c r="AI208"/>
  <c r="AI204"/>
  <c r="AI200"/>
  <c r="AI196"/>
  <c r="AI192"/>
  <c r="AI188"/>
  <c r="AI184"/>
  <c r="AI180"/>
  <c r="AI176"/>
  <c r="AI172"/>
  <c r="AI390" i="23"/>
  <c r="AI392"/>
  <c r="AI389"/>
  <c r="AI391"/>
  <c r="AI350"/>
  <c r="AI349"/>
  <c r="AI298"/>
  <c r="AI300"/>
  <c r="AI299"/>
  <c r="AI301"/>
  <c r="AI115"/>
  <c r="AI156"/>
  <c r="AI408"/>
  <c r="AI410"/>
  <c r="AI412"/>
  <c r="AI414"/>
  <c r="AI416"/>
  <c r="AI418"/>
  <c r="AI420"/>
  <c r="AI424"/>
  <c r="AI428"/>
  <c r="AI434"/>
  <c r="AI438"/>
  <c r="AI444"/>
  <c r="AI448"/>
  <c r="AI454"/>
  <c r="AI460"/>
  <c r="AI466"/>
  <c r="AI470"/>
  <c r="AI476"/>
  <c r="AI407"/>
  <c r="AI409"/>
  <c r="AI411"/>
  <c r="AI413"/>
  <c r="AI415"/>
  <c r="AI417"/>
  <c r="AI419"/>
  <c r="AI421"/>
  <c r="AI423"/>
  <c r="AI425"/>
  <c r="AI427"/>
  <c r="AI429"/>
  <c r="AI431"/>
  <c r="AI433"/>
  <c r="AI435"/>
  <c r="AI437"/>
  <c r="AI439"/>
  <c r="AI441"/>
  <c r="AI443"/>
  <c r="AI445"/>
  <c r="AI447"/>
  <c r="AI449"/>
  <c r="AI451"/>
  <c r="AI453"/>
  <c r="AI455"/>
  <c r="AI457"/>
  <c r="AI459"/>
  <c r="AI461"/>
  <c r="AI463"/>
  <c r="AI465"/>
  <c r="AI467"/>
  <c r="AI469"/>
  <c r="AI471"/>
  <c r="AI473"/>
  <c r="AI475"/>
  <c r="AI477"/>
  <c r="AI479"/>
  <c r="AI422"/>
  <c r="AI426"/>
  <c r="AI430"/>
  <c r="AI432"/>
  <c r="AI436"/>
  <c r="AI440"/>
  <c r="AI442"/>
  <c r="AI446"/>
  <c r="AI450"/>
  <c r="AI452"/>
  <c r="AI456"/>
  <c r="AI458"/>
  <c r="AI462"/>
  <c r="AI464"/>
  <c r="AI468"/>
  <c r="AI472"/>
  <c r="AI474"/>
  <c r="AI478"/>
  <c r="AI401"/>
  <c r="AI400"/>
  <c r="AI348"/>
  <c r="AI388"/>
  <c r="AI334"/>
  <c r="AI335"/>
  <c r="AI297"/>
  <c r="AI336"/>
  <c r="AI108"/>
  <c r="AI112"/>
  <c r="AI107"/>
  <c r="AI111"/>
  <c r="AI106"/>
  <c r="AI110"/>
  <c r="AI114"/>
  <c r="AI105"/>
  <c r="AI109"/>
  <c r="AI113"/>
  <c r="AI260"/>
  <c r="AI259"/>
  <c r="AI481"/>
  <c r="AI347"/>
  <c r="AI381"/>
  <c r="AI383"/>
  <c r="AI385"/>
  <c r="AI387"/>
  <c r="AI382"/>
  <c r="AI384"/>
  <c r="AI386"/>
  <c r="AI296"/>
  <c r="AI333"/>
  <c r="AI332"/>
  <c r="AI251"/>
  <c r="AI253"/>
  <c r="AI255"/>
  <c r="AI257"/>
  <c r="AI254"/>
  <c r="AI256"/>
  <c r="AI258"/>
  <c r="AI252"/>
  <c r="AI192"/>
  <c r="AI191"/>
  <c r="AI193"/>
  <c r="AI155"/>
  <c r="AI154"/>
  <c r="AI153"/>
  <c r="AI42"/>
  <c r="AI43"/>
  <c r="AI58" i="29"/>
  <c r="AI134" i="27"/>
  <c r="AI173"/>
  <c r="AI364" i="23"/>
  <c r="AI380"/>
  <c r="AI379"/>
  <c r="AI378"/>
  <c r="AI343"/>
  <c r="AI345"/>
  <c r="AI346"/>
  <c r="AI344"/>
  <c r="AI288"/>
  <c r="AI290"/>
  <c r="AI292"/>
  <c r="AI294"/>
  <c r="AI289"/>
  <c r="AI291"/>
  <c r="AI293"/>
  <c r="AI295"/>
  <c r="AI190"/>
  <c r="AI243"/>
  <c r="AI247"/>
  <c r="AI249"/>
  <c r="AI248"/>
  <c r="AI250"/>
  <c r="AI244"/>
  <c r="AI245"/>
  <c r="AI246"/>
  <c r="AI104"/>
  <c r="AI103"/>
  <c r="AI102"/>
  <c r="AI60"/>
  <c r="AI62"/>
  <c r="AI61"/>
  <c r="AI59"/>
  <c r="AI39"/>
  <c r="AI40"/>
  <c r="AI41"/>
  <c r="AI27"/>
  <c r="AI28"/>
  <c r="AI15"/>
  <c r="AI11"/>
  <c r="AI17"/>
  <c r="AI10"/>
  <c r="AI12"/>
  <c r="AI13"/>
  <c r="AI9"/>
  <c r="AI14"/>
  <c r="AI147" i="27"/>
  <c r="Y20" i="28" s="1"/>
  <c r="AI178" i="27"/>
  <c r="AI406" i="23"/>
  <c r="AI480"/>
  <c r="AI398"/>
  <c r="AI399"/>
  <c r="AI397"/>
  <c r="AI376"/>
  <c r="AI374"/>
  <c r="AI372"/>
  <c r="AI370"/>
  <c r="AI377"/>
  <c r="AI375"/>
  <c r="AI373"/>
  <c r="AI371"/>
  <c r="AI369"/>
  <c r="AI362"/>
  <c r="AI363"/>
  <c r="AI342"/>
  <c r="AI340"/>
  <c r="AI341"/>
  <c r="AI307"/>
  <c r="AI321"/>
  <c r="AI309"/>
  <c r="AI311"/>
  <c r="AI313"/>
  <c r="AI315"/>
  <c r="AI317"/>
  <c r="AI319"/>
  <c r="AI323"/>
  <c r="AI325"/>
  <c r="AI327"/>
  <c r="AI329"/>
  <c r="AI331"/>
  <c r="AI308"/>
  <c r="AI310"/>
  <c r="AI312"/>
  <c r="AI314"/>
  <c r="AI316"/>
  <c r="AI318"/>
  <c r="AI328"/>
  <c r="AI306"/>
  <c r="AI320"/>
  <c r="AI322"/>
  <c r="AI324"/>
  <c r="AI326"/>
  <c r="AI330"/>
  <c r="AI265"/>
  <c r="AI273"/>
  <c r="AI267"/>
  <c r="AI269"/>
  <c r="AI271"/>
  <c r="AI275"/>
  <c r="AI277"/>
  <c r="AI279"/>
  <c r="AI281"/>
  <c r="AI283"/>
  <c r="AI285"/>
  <c r="AI287"/>
  <c r="AI266"/>
  <c r="AI268"/>
  <c r="AI270"/>
  <c r="AI272"/>
  <c r="AI274"/>
  <c r="AI276"/>
  <c r="AI278"/>
  <c r="AI280"/>
  <c r="AI282"/>
  <c r="AI284"/>
  <c r="AI286"/>
  <c r="AI189"/>
  <c r="AI199"/>
  <c r="AI201"/>
  <c r="AI203"/>
  <c r="AI205"/>
  <c r="AI207"/>
  <c r="AI209"/>
  <c r="AI211"/>
  <c r="AI213"/>
  <c r="AI215"/>
  <c r="AI217"/>
  <c r="AI219"/>
  <c r="AI221"/>
  <c r="AI223"/>
  <c r="AI225"/>
  <c r="AI227"/>
  <c r="AI229"/>
  <c r="AI231"/>
  <c r="AI233"/>
  <c r="AI235"/>
  <c r="AI237"/>
  <c r="AI239"/>
  <c r="AI242"/>
  <c r="AI198"/>
  <c r="AI200"/>
  <c r="AI202"/>
  <c r="AI204"/>
  <c r="AI206"/>
  <c r="AI208"/>
  <c r="AI210"/>
  <c r="AI212"/>
  <c r="AI214"/>
  <c r="AI216"/>
  <c r="AI218"/>
  <c r="AI220"/>
  <c r="AI222"/>
  <c r="AI224"/>
  <c r="AI226"/>
  <c r="AI228"/>
  <c r="AI230"/>
  <c r="AI232"/>
  <c r="AI234"/>
  <c r="AI236"/>
  <c r="AI238"/>
  <c r="AI240"/>
  <c r="AI241"/>
  <c r="AI121"/>
  <c r="AI123"/>
  <c r="AI125"/>
  <c r="AI127"/>
  <c r="AI129"/>
  <c r="AI131"/>
  <c r="AI133"/>
  <c r="AI135"/>
  <c r="AI137"/>
  <c r="AI139"/>
  <c r="AI141"/>
  <c r="AI143"/>
  <c r="AI145"/>
  <c r="AI147"/>
  <c r="AI149"/>
  <c r="AI151"/>
  <c r="AI120"/>
  <c r="AI122"/>
  <c r="AI124"/>
  <c r="AI126"/>
  <c r="AI128"/>
  <c r="AI130"/>
  <c r="AI132"/>
  <c r="AI134"/>
  <c r="AI136"/>
  <c r="AI138"/>
  <c r="AI140"/>
  <c r="AI142"/>
  <c r="AI144"/>
  <c r="AI146"/>
  <c r="AI148"/>
  <c r="AI150"/>
  <c r="AI152"/>
  <c r="AI69"/>
  <c r="AI71"/>
  <c r="AI73"/>
  <c r="AI75"/>
  <c r="AI77"/>
  <c r="AI79"/>
  <c r="AI81"/>
  <c r="AI83"/>
  <c r="AI85"/>
  <c r="AI87"/>
  <c r="AI89"/>
  <c r="AI93"/>
  <c r="AI95"/>
  <c r="AI97"/>
  <c r="AI99"/>
  <c r="AI101"/>
  <c r="AI67"/>
  <c r="AI91"/>
  <c r="AI68"/>
  <c r="AI70"/>
  <c r="AI72"/>
  <c r="AI74"/>
  <c r="AI76"/>
  <c r="AI78"/>
  <c r="AI80"/>
  <c r="AI82"/>
  <c r="AI84"/>
  <c r="AI86"/>
  <c r="AI88"/>
  <c r="AI90"/>
  <c r="AI92"/>
  <c r="AI94"/>
  <c r="AI96"/>
  <c r="AI98"/>
  <c r="AI100"/>
  <c r="AI54"/>
  <c r="AI56"/>
  <c r="AI55"/>
  <c r="AI57"/>
  <c r="AI58"/>
  <c r="AI38"/>
  <c r="AI36"/>
  <c r="AI34"/>
  <c r="AI37"/>
  <c r="AI35"/>
  <c r="AI33"/>
  <c r="AI283" i="29"/>
  <c r="Y23" i="30" s="1"/>
  <c r="AI360" i="23"/>
  <c r="AI357"/>
  <c r="AI361"/>
  <c r="AI358"/>
  <c r="AI359"/>
  <c r="AI366"/>
  <c r="AI365"/>
  <c r="AI170"/>
  <c r="AI166"/>
  <c r="AI187"/>
  <c r="AI167"/>
  <c r="AI178"/>
  <c r="AI168"/>
  <c r="AI184"/>
  <c r="AI177"/>
  <c r="AI173"/>
  <c r="AI185"/>
  <c r="AI165"/>
  <c r="AI179"/>
  <c r="AI164"/>
  <c r="AI180"/>
  <c r="AI186"/>
  <c r="AI182"/>
  <c r="AI162"/>
  <c r="AI174"/>
  <c r="AI176"/>
  <c r="AI161"/>
  <c r="AI175"/>
  <c r="AI171"/>
  <c r="AI169"/>
  <c r="AI183"/>
  <c r="AI163"/>
  <c r="AI181"/>
  <c r="AI172"/>
  <c r="AI188"/>
  <c r="AI52"/>
  <c r="AI53"/>
  <c r="AI394"/>
  <c r="AI26"/>
  <c r="AI355"/>
  <c r="AI356"/>
  <c r="AI195"/>
  <c r="AI117"/>
  <c r="AI158"/>
  <c r="AI49"/>
  <c r="AI50"/>
  <c r="AI51"/>
  <c r="AI48"/>
  <c r="AI18"/>
  <c r="Y8" i="24" s="1"/>
  <c r="AI25" i="23"/>
  <c r="AI21"/>
  <c r="AI23"/>
  <c r="AI24"/>
  <c r="AI22"/>
  <c r="AI20"/>
  <c r="AI86" i="29"/>
  <c r="Y15" i="30" s="1"/>
  <c r="AI43" i="29"/>
  <c r="Y10" i="30" s="1"/>
  <c r="AI158" i="29"/>
  <c r="Y21" i="30" s="1"/>
  <c r="AI83" i="29"/>
  <c r="Y14" i="30" s="1"/>
  <c r="AI80" i="25"/>
  <c r="Y20" i="26" s="1"/>
  <c r="AI41" i="25"/>
  <c r="AI40"/>
  <c r="AI26"/>
  <c r="Y11" i="26" s="1"/>
  <c r="AI64" i="25"/>
  <c r="Y17" i="26" s="1"/>
  <c r="AI487" i="23"/>
  <c r="Y23" i="24" s="1"/>
  <c r="AI304" i="23"/>
  <c r="Y16" i="24" s="1"/>
  <c r="AI395" i="23"/>
  <c r="Y20" i="24" s="1"/>
  <c r="AI338" i="23"/>
  <c r="Y17" i="24" s="1"/>
  <c r="AI46" i="23"/>
  <c r="Y10" i="24" s="1"/>
  <c r="AI263" i="23"/>
  <c r="Y15" i="24" s="1"/>
  <c r="AI284" i="29"/>
  <c r="AH284"/>
  <c r="AI37"/>
  <c r="AI14"/>
  <c r="AI10"/>
  <c r="AI77"/>
  <c r="AI81"/>
  <c r="AI164"/>
  <c r="AI168"/>
  <c r="AI18"/>
  <c r="AI38"/>
  <c r="AI145"/>
  <c r="AI48"/>
  <c r="AI52"/>
  <c r="AI89"/>
  <c r="AI93"/>
  <c r="AI97"/>
  <c r="AI151"/>
  <c r="AI155"/>
  <c r="AI156"/>
  <c r="AI140"/>
  <c r="AI66"/>
  <c r="AI46"/>
  <c r="AI16"/>
  <c r="AI30"/>
  <c r="AI115"/>
  <c r="AI148"/>
  <c r="AI22"/>
  <c r="AI42"/>
  <c r="AI130"/>
  <c r="AI101"/>
  <c r="AI167"/>
  <c r="AI113"/>
  <c r="AI117"/>
  <c r="AI121"/>
  <c r="AI28"/>
  <c r="AI103"/>
  <c r="AI107"/>
  <c r="AI39"/>
  <c r="AI118"/>
  <c r="AI162"/>
  <c r="AI41"/>
  <c r="AI51"/>
  <c r="AI92"/>
  <c r="AI96"/>
  <c r="AI154"/>
  <c r="AI69"/>
  <c r="AI133"/>
  <c r="AI12"/>
  <c r="AI80"/>
  <c r="AI109"/>
  <c r="AI153"/>
  <c r="AI61"/>
  <c r="AI144"/>
  <c r="AI116"/>
  <c r="AI120"/>
  <c r="AI106"/>
  <c r="AI104"/>
  <c r="AI34"/>
  <c r="AI141"/>
  <c r="AI17"/>
  <c r="AI24"/>
  <c r="AI64"/>
  <c r="AI68"/>
  <c r="AI127"/>
  <c r="AI131"/>
  <c r="AI25"/>
  <c r="AI27"/>
  <c r="AI95"/>
  <c r="AI13"/>
  <c r="AI15"/>
  <c r="AI137"/>
  <c r="AI11"/>
  <c r="AI74"/>
  <c r="AI78"/>
  <c r="AI82"/>
  <c r="AI161"/>
  <c r="AI165"/>
  <c r="AI169"/>
  <c r="AI75"/>
  <c r="AI23"/>
  <c r="AI67"/>
  <c r="AI36"/>
  <c r="AI54"/>
  <c r="AI125"/>
  <c r="AI139"/>
  <c r="AI126"/>
  <c r="AI33"/>
  <c r="AI138"/>
  <c r="AI142"/>
  <c r="AI47"/>
  <c r="AI160"/>
  <c r="AI124"/>
  <c r="AI50"/>
  <c r="AI157"/>
  <c r="AI70"/>
  <c r="AI102"/>
  <c r="AI88"/>
  <c r="AI76"/>
  <c r="AI136"/>
  <c r="AI150"/>
  <c r="AI108"/>
  <c r="AI132"/>
  <c r="AI100"/>
  <c r="AI112"/>
  <c r="AI105"/>
  <c r="AI90"/>
  <c r="AI71"/>
  <c r="Y13" i="30" s="1"/>
  <c r="AI119" i="29"/>
  <c r="AI40"/>
  <c r="AI9"/>
  <c r="AI129"/>
  <c r="AI21"/>
  <c r="AI152"/>
  <c r="AI65"/>
  <c r="AI163"/>
  <c r="AI114"/>
  <c r="AI35"/>
  <c r="AI91"/>
  <c r="AI63"/>
  <c r="AI49"/>
  <c r="AI62"/>
  <c r="AI166"/>
  <c r="AI79"/>
  <c r="AI29"/>
  <c r="AI143"/>
  <c r="AI94"/>
  <c r="AI53"/>
  <c r="AI57"/>
  <c r="AI73"/>
  <c r="AI45"/>
  <c r="AI26"/>
  <c r="AI128"/>
  <c r="AI149"/>
  <c r="W24" i="30"/>
  <c r="AI55" i="29"/>
  <c r="Y11" i="30" s="1"/>
  <c r="AI122" i="29"/>
  <c r="Y18" i="30" s="1"/>
  <c r="AI170" i="29"/>
  <c r="Y22" i="30" s="1"/>
  <c r="AI134" i="29"/>
  <c r="Y19" i="30" s="1"/>
  <c r="AI98" i="29"/>
  <c r="Y16" i="30" s="1"/>
  <c r="AI110" i="29"/>
  <c r="Y17" i="30" s="1"/>
  <c r="AI19" i="29"/>
  <c r="Y8" i="30" s="1"/>
  <c r="AI146" i="29"/>
  <c r="Y20" i="30" s="1"/>
  <c r="AI31" i="29"/>
  <c r="Y9" i="30" s="1"/>
  <c r="AI59" i="29"/>
  <c r="Y12" i="30" s="1"/>
  <c r="AI19" i="27"/>
  <c r="Y8" i="28" s="1"/>
  <c r="AI31" i="27"/>
  <c r="Y9" i="28" s="1"/>
  <c r="AI91" i="27"/>
  <c r="Y14" i="28" s="1"/>
  <c r="AI135" i="27"/>
  <c r="Y19" i="28" s="1"/>
  <c r="AI107" i="27"/>
  <c r="Y16" i="28" s="1"/>
  <c r="AI95" i="27"/>
  <c r="Y15" i="28" s="1"/>
  <c r="AI43" i="27"/>
  <c r="Y10" i="28" s="1"/>
  <c r="AI67" i="27"/>
  <c r="Y12" i="28" s="1"/>
  <c r="W24"/>
  <c r="AI171" i="27"/>
  <c r="Y22" i="28" s="1"/>
  <c r="AH180" i="27"/>
  <c r="AI180"/>
  <c r="AI15"/>
  <c r="AI48"/>
  <c r="AI72"/>
  <c r="AI138"/>
  <c r="AI166"/>
  <c r="AI170"/>
  <c r="AI152"/>
  <c r="AI156"/>
  <c r="AI42"/>
  <c r="AI30"/>
  <c r="AI13"/>
  <c r="AI157"/>
  <c r="AI14"/>
  <c r="AI98"/>
  <c r="AI82"/>
  <c r="AI86"/>
  <c r="AI90"/>
  <c r="AI142"/>
  <c r="AI146"/>
  <c r="AI113"/>
  <c r="AI129"/>
  <c r="AI74"/>
  <c r="AI118"/>
  <c r="AI110"/>
  <c r="AI54"/>
  <c r="AI149"/>
  <c r="AI28"/>
  <c r="AI169"/>
  <c r="AI18"/>
  <c r="AI155"/>
  <c r="AI41"/>
  <c r="AI12"/>
  <c r="AI127"/>
  <c r="AI51"/>
  <c r="AI75"/>
  <c r="AI85"/>
  <c r="AI89"/>
  <c r="AI145"/>
  <c r="AI22"/>
  <c r="AI83"/>
  <c r="AI88"/>
  <c r="AI168"/>
  <c r="AI61"/>
  <c r="AI141"/>
  <c r="AI121"/>
  <c r="AI69"/>
  <c r="AI11"/>
  <c r="AI52"/>
  <c r="AI76"/>
  <c r="AI106"/>
  <c r="AI162"/>
  <c r="AI62"/>
  <c r="AI66"/>
  <c r="AI122"/>
  <c r="AI126"/>
  <c r="AI24"/>
  <c r="AI58"/>
  <c r="AI163"/>
  <c r="AI16"/>
  <c r="AI25"/>
  <c r="AI102"/>
  <c r="AI130"/>
  <c r="AI38"/>
  <c r="AI112"/>
  <c r="AI116"/>
  <c r="AI151"/>
  <c r="AI104"/>
  <c r="AI124"/>
  <c r="AI60"/>
  <c r="AI34"/>
  <c r="AI9"/>
  <c r="AI101"/>
  <c r="AI27"/>
  <c r="AI65"/>
  <c r="AI125"/>
  <c r="AI36"/>
  <c r="AI71"/>
  <c r="AI105"/>
  <c r="AI165"/>
  <c r="AI115"/>
  <c r="AI77"/>
  <c r="AI39"/>
  <c r="AI46"/>
  <c r="AI47"/>
  <c r="AI33"/>
  <c r="AI154"/>
  <c r="AI140"/>
  <c r="AI45"/>
  <c r="AI137"/>
  <c r="AI133"/>
  <c r="AI50"/>
  <c r="AI84"/>
  <c r="AI35"/>
  <c r="AI10"/>
  <c r="AI63"/>
  <c r="AI128"/>
  <c r="AI40"/>
  <c r="AI17"/>
  <c r="AI117"/>
  <c r="AI159"/>
  <c r="Y21" i="28" s="1"/>
  <c r="AI57" i="27"/>
  <c r="AI176"/>
  <c r="AI164"/>
  <c r="AI123"/>
  <c r="AI37"/>
  <c r="AI81"/>
  <c r="AI23"/>
  <c r="AI161"/>
  <c r="AI100"/>
  <c r="AI64"/>
  <c r="AI109"/>
  <c r="AI70"/>
  <c r="AI143"/>
  <c r="AI49"/>
  <c r="AI114"/>
  <c r="AI73"/>
  <c r="AI26"/>
  <c r="AI111"/>
  <c r="AI29"/>
  <c r="AI21"/>
  <c r="AI131"/>
  <c r="Y18" i="28" s="1"/>
  <c r="AI59" i="27"/>
  <c r="AI139"/>
  <c r="AI99"/>
  <c r="AI150"/>
  <c r="AI144"/>
  <c r="AI103"/>
  <c r="AI53"/>
  <c r="AI97"/>
  <c r="AI153"/>
  <c r="AI78"/>
  <c r="AI177"/>
  <c r="AI167"/>
  <c r="AI87"/>
  <c r="AI93"/>
  <c r="AI158"/>
  <c r="AI79"/>
  <c r="Y13" i="28" s="1"/>
  <c r="AI119" i="27"/>
  <c r="Y17" i="28" s="1"/>
  <c r="AI55" i="27"/>
  <c r="Y11" i="28" s="1"/>
  <c r="AI179" i="27"/>
  <c r="Y23" i="28" s="1"/>
  <c r="AH105" i="25"/>
  <c r="AI105"/>
  <c r="AI15"/>
  <c r="AI33"/>
  <c r="AI57"/>
  <c r="AI67"/>
  <c r="AI97"/>
  <c r="AI79"/>
  <c r="AI32"/>
  <c r="AI74"/>
  <c r="AI18"/>
  <c r="AI91"/>
  <c r="AI24"/>
  <c r="AI9"/>
  <c r="AI101"/>
  <c r="AI29"/>
  <c r="AI75"/>
  <c r="AI63"/>
  <c r="AI36"/>
  <c r="AI100"/>
  <c r="AI61"/>
  <c r="AI82"/>
  <c r="AI19"/>
  <c r="AI46"/>
  <c r="AI45"/>
  <c r="AI87"/>
  <c r="AI88"/>
  <c r="AI90"/>
  <c r="AI31"/>
  <c r="AI66"/>
  <c r="AI53"/>
  <c r="AI14"/>
  <c r="AI69"/>
  <c r="AI73"/>
  <c r="AI99"/>
  <c r="AI39"/>
  <c r="AI28"/>
  <c r="AI95"/>
  <c r="AI62"/>
  <c r="AI44"/>
  <c r="AI42"/>
  <c r="Y13" i="26" s="1"/>
  <c r="AI83" i="25"/>
  <c r="AI60"/>
  <c r="AI98"/>
  <c r="AI56"/>
  <c r="AI13"/>
  <c r="AI86"/>
  <c r="AI34"/>
  <c r="AI52"/>
  <c r="AI10"/>
  <c r="AI30"/>
  <c r="AI50"/>
  <c r="AI47"/>
  <c r="AI20"/>
  <c r="AI70"/>
  <c r="Y18" i="26" s="1"/>
  <c r="AI23" i="25"/>
  <c r="AI89"/>
  <c r="AI94"/>
  <c r="AI35"/>
  <c r="AI102"/>
  <c r="AI103"/>
  <c r="AI72"/>
  <c r="AI51"/>
  <c r="AI96"/>
  <c r="AI25"/>
  <c r="AI78"/>
  <c r="AI21"/>
  <c r="Y10" i="26" s="1"/>
  <c r="AI84" i="25"/>
  <c r="Y21" i="26" s="1"/>
  <c r="AI68" i="25"/>
  <c r="AI104"/>
  <c r="Y23" i="26" s="1"/>
  <c r="AI16" i="25"/>
  <c r="Y9" i="26" s="1"/>
  <c r="AI37" i="25"/>
  <c r="Y12" i="26" s="1"/>
  <c r="AI11" i="25"/>
  <c r="Y8" i="26" s="1"/>
  <c r="W24"/>
  <c r="AI54" i="25"/>
  <c r="Y15" i="26" s="1"/>
  <c r="AI58" i="25"/>
  <c r="Y16" i="26" s="1"/>
  <c r="AI92" i="25"/>
  <c r="Y22" i="26" s="1"/>
  <c r="AI76" i="25"/>
  <c r="Y19" i="26" s="1"/>
  <c r="AI48" i="25"/>
  <c r="Y14" i="26" s="1"/>
  <c r="AH488" i="23"/>
  <c r="AI488"/>
  <c r="AI302"/>
  <c r="AI63"/>
  <c r="AI484"/>
  <c r="AI402"/>
  <c r="AI303"/>
  <c r="AI393"/>
  <c r="AI261"/>
  <c r="AI403"/>
  <c r="AI486"/>
  <c r="AI352"/>
  <c r="AI337"/>
  <c r="AI485"/>
  <c r="AI64"/>
  <c r="AI29"/>
  <c r="AI30"/>
  <c r="AI351"/>
  <c r="AI45"/>
  <c r="AI16"/>
  <c r="AI262"/>
  <c r="AI157"/>
  <c r="AI194"/>
  <c r="AI116"/>
  <c r="AI44"/>
  <c r="AI31"/>
  <c r="Y9" i="24" s="1"/>
  <c r="AI159" i="23"/>
  <c r="Y13" i="24" s="1"/>
  <c r="AI367" i="23"/>
  <c r="Y19" i="24" s="1"/>
  <c r="AI353" i="23"/>
  <c r="Y18" i="24" s="1"/>
  <c r="AI196" i="23"/>
  <c r="Y14" i="24" s="1"/>
  <c r="AI118" i="23"/>
  <c r="Y12" i="24" s="1"/>
  <c r="AI482" i="23"/>
  <c r="Y22" i="24" s="1"/>
  <c r="AI404" i="23"/>
  <c r="Y21" i="24" s="1"/>
  <c r="W24"/>
  <c r="AI65" i="23"/>
  <c r="Y11" i="24" s="1"/>
  <c r="G24" i="11"/>
  <c r="K24"/>
  <c r="S24"/>
  <c r="O24"/>
  <c r="J15"/>
  <c r="T10" i="10"/>
  <c r="J8" i="11" s="1"/>
  <c r="V19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N23"/>
  <c r="N19"/>
  <c r="N17"/>
  <c r="J17"/>
  <c r="V17"/>
  <c r="N21"/>
  <c r="V21"/>
  <c r="R21"/>
  <c r="N20"/>
  <c r="J20"/>
  <c r="J19"/>
  <c r="N16"/>
  <c r="V16"/>
  <c r="N8"/>
  <c r="V12"/>
  <c r="N12"/>
  <c r="AE58" i="10"/>
  <c r="W58"/>
  <c r="AA58"/>
  <c r="S58"/>
  <c r="R8" i="11"/>
  <c r="V8"/>
  <c r="C8"/>
  <c r="C24" s="1"/>
  <c r="J58" i="10"/>
  <c r="H8" i="11"/>
  <c r="H24" s="1"/>
  <c r="R58" i="10"/>
  <c r="L8" i="11"/>
  <c r="L24" s="1"/>
  <c r="V58" i="10"/>
  <c r="P8" i="11"/>
  <c r="P24" s="1"/>
  <c r="Z58" i="10"/>
  <c r="T8" i="11"/>
  <c r="T24" s="1"/>
  <c r="AD58" i="10"/>
  <c r="R10" i="11"/>
  <c r="N10"/>
  <c r="V11"/>
  <c r="F8"/>
  <c r="J12"/>
  <c r="Q58" i="10"/>
  <c r="U58"/>
  <c r="Y58"/>
  <c r="AC58"/>
  <c r="I18" i="11"/>
  <c r="I24" s="1"/>
  <c r="M18"/>
  <c r="M24" s="1"/>
  <c r="Q18"/>
  <c r="Q24" s="1"/>
  <c r="U18"/>
  <c r="U24" s="1"/>
  <c r="Y24" i="30" l="1"/>
  <c r="X24"/>
  <c r="Y24" i="28"/>
  <c r="X24"/>
  <c r="Y24" i="26"/>
  <c r="X24"/>
  <c r="X24" i="24"/>
  <c r="Y24"/>
  <c r="J24" i="11"/>
  <c r="R24"/>
  <c r="V24"/>
  <c r="N24"/>
  <c r="AG10" i="10"/>
  <c r="AH10" s="1"/>
  <c r="X20" i="11"/>
  <c r="X19"/>
  <c r="W17"/>
  <c r="X22"/>
  <c r="W15"/>
  <c r="X11"/>
  <c r="X18"/>
  <c r="X13"/>
  <c r="X14"/>
  <c r="X23"/>
  <c r="W21"/>
  <c r="W16"/>
  <c r="W12"/>
  <c r="F22"/>
  <c r="F23"/>
  <c r="L58" i="10"/>
  <c r="D23" i="11"/>
  <c r="D22"/>
  <c r="T58" i="10"/>
  <c r="AF58"/>
  <c r="AB58"/>
  <c r="X58"/>
  <c r="F24" i="11" l="1"/>
  <c r="D24"/>
  <c r="W8"/>
  <c r="W18"/>
  <c r="W11"/>
  <c r="W19"/>
  <c r="W22"/>
  <c r="W13"/>
  <c r="W23"/>
  <c r="X15"/>
  <c r="W14"/>
  <c r="X17"/>
  <c r="X16"/>
  <c r="X21"/>
  <c r="W20"/>
  <c r="X8"/>
  <c r="X12"/>
  <c r="AI54" i="10"/>
  <c r="W10" i="11"/>
  <c r="X10"/>
  <c r="W9"/>
  <c r="X9"/>
  <c r="N58" i="10"/>
  <c r="AI56" l="1"/>
  <c r="AI55"/>
  <c r="W24" i="11"/>
  <c r="Y24" s="1"/>
  <c r="AI52" i="10"/>
  <c r="Y22" i="11" s="1"/>
  <c r="AI57" i="10"/>
  <c r="Y23" i="11" s="1"/>
  <c r="AI46" i="10"/>
  <c r="Y20" i="11" s="1"/>
  <c r="AI49" i="10"/>
  <c r="Y21" i="11" s="1"/>
  <c r="AI40" i="10"/>
  <c r="Y18" i="11" s="1"/>
  <c r="AI43" i="10"/>
  <c r="Y19" i="11" s="1"/>
  <c r="AI34" i="10"/>
  <c r="Y16" i="11" s="1"/>
  <c r="AI37" i="10"/>
  <c r="Y17" i="11" s="1"/>
  <c r="AI28" i="10"/>
  <c r="Y14" i="11" s="1"/>
  <c r="AI31" i="10"/>
  <c r="Y15" i="11" s="1"/>
  <c r="AI22" i="10"/>
  <c r="Y12" i="11" s="1"/>
  <c r="AI25" i="10"/>
  <c r="Y13" i="11" s="1"/>
  <c r="AI16" i="10"/>
  <c r="Y10" i="11" s="1"/>
  <c r="AI19" i="10"/>
  <c r="Y11" i="11" s="1"/>
  <c r="AI10" i="10"/>
  <c r="Y8" i="11" s="1"/>
  <c r="AI13" i="10"/>
  <c r="Y9" i="11" s="1"/>
  <c r="AI51" i="10"/>
  <c r="AI48"/>
  <c r="AI45"/>
  <c r="AI42"/>
  <c r="AI39"/>
  <c r="AI36"/>
  <c r="AI33"/>
  <c r="AI30"/>
  <c r="AI27"/>
  <c r="AI24"/>
  <c r="AI21"/>
  <c r="AI18"/>
  <c r="AI15"/>
  <c r="AI12"/>
  <c r="AI9"/>
  <c r="AI58"/>
  <c r="AH58"/>
  <c r="X24" i="11" l="1"/>
  <c r="H15" i="24"/>
  <c r="R338" i="23"/>
  <c r="R488" s="1"/>
  <c r="H17" i="24" l="1"/>
  <c r="H24" s="1"/>
  <c r="G17" l="1"/>
  <c r="G24" s="1"/>
  <c r="Q488" i="23"/>
  <c r="Y488"/>
  <c r="O12" i="24"/>
  <c r="O24" s="1"/>
  <c r="R22" l="1"/>
  <c r="R24" s="1"/>
  <c r="AB488" i="23"/>
</calcChain>
</file>

<file path=xl/sharedStrings.xml><?xml version="1.0" encoding="utf-8"?>
<sst xmlns="http://schemas.openxmlformats.org/spreadsheetml/2006/main" count="3592" uniqueCount="991">
  <si>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</si>
  <si>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</si>
  <si>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</si>
  <si>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</si>
  <si>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</si>
  <si>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</si>
  <si>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</si>
  <si>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</si>
  <si>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</si>
  <si>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</si>
  <si>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</si>
  <si>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</si>
  <si>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</si>
  <si>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</si>
  <si>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</si>
  <si>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</si>
  <si>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</si>
  <si>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</si>
  <si>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</si>
  <si>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</si>
  <si>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</si>
  <si>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</si>
  <si>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</si>
  <si>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</si>
  <si>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</si>
  <si>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</si>
  <si>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</si>
  <si>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</si>
  <si>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</si>
  <si>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</si>
  <si>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</si>
  <si>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</si>
  <si>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</si>
  <si>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</si>
  <si>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</si>
  <si>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</si>
  <si>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</si>
  <si>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</si>
  <si>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</si>
  <si>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</si>
  <si>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</si>
  <si>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</si>
  <si>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</si>
  <si>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</si>
  <si>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</si>
  <si>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</si>
  <si>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</si>
  <si>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</si>
  <si>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</si>
  <si>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</si>
  <si>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</si>
  <si>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</si>
  <si>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</si>
  <si>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</si>
  <si>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</si>
  <si>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</si>
  <si>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</si>
  <si>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</si>
  <si>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</si>
  <si>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</si>
  <si>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</si>
  <si>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</si>
  <si>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</si>
  <si>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</si>
  <si>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</si>
  <si>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</si>
  <si>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</si>
  <si>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</si>
  <si>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</si>
  <si>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</si>
  <si>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</si>
  <si>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</si>
  <si>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</si>
  <si>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</si>
  <si>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</si>
  <si>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</si>
  <si>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</si>
  <si>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</si>
  <si>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 xml:space="preserve">24-03-315 ELIGE VIVIR SANO </t>
  </si>
  <si>
    <t>PARTIDA 21 - 01 - 01 "SUBSECRETARIA DE SERVICIOS SOCIALES"</t>
  </si>
  <si>
    <t xml:space="preserve">24-03-341 FICHA DE PROTECCION SOCIAL </t>
  </si>
  <si>
    <t xml:space="preserve">24-03-342 APOYO, MONITOREO Y SUPERVISION A LA GESTION TERRITORIAL </t>
  </si>
  <si>
    <t>24-03-409 PROGRAMA COMISIONADO INDIGENA</t>
  </si>
  <si>
    <t>24-03-998 PROGRAMA NOCHE DIGNA</t>
  </si>
  <si>
    <t>SUBTITULO 21</t>
  </si>
  <si>
    <t>SUBTITULO 22</t>
  </si>
  <si>
    <t>GOBERNACION PROVINCIAL DE IQUIQUE</t>
  </si>
  <si>
    <t>ARTICULACION RED PROVINCIAL</t>
  </si>
  <si>
    <t>2 CUOTAS</t>
  </si>
  <si>
    <t>GOBERNACION PROVINCIAL DEL TAMARUGAL</t>
  </si>
  <si>
    <t>RES. Nº 281</t>
  </si>
  <si>
    <t>RES. Nº 312</t>
  </si>
  <si>
    <t xml:space="preserve">APOYO, MONITOREO Y SUPERVISION A LA GESTION TERRITORIAL </t>
  </si>
  <si>
    <t>24-03-342</t>
  </si>
  <si>
    <t>GOBERNACIÓN DE TOCOPILLA</t>
  </si>
  <si>
    <t>GOBERNACIÓN DE EL LOA</t>
  </si>
  <si>
    <t>GOBERNACIÓN DE ANTOFAGASTA</t>
  </si>
  <si>
    <t>RES. EX. Nº 148</t>
  </si>
  <si>
    <t>RES. EX. Nº 143</t>
  </si>
  <si>
    <t>RES. EX. Nº 149</t>
  </si>
  <si>
    <t>RES. EX. N° 018</t>
  </si>
  <si>
    <t>RES. EX. N° 019</t>
  </si>
  <si>
    <t>RES. EX. N° 025</t>
  </si>
  <si>
    <t>GOBERNACION PROVINCIAL DE COPIAPO</t>
  </si>
  <si>
    <t>GOBERNACION PROVINCIAL DE HUASCO</t>
  </si>
  <si>
    <t>GOBERNACION PROVINCIAL DE CHAÑARAL</t>
  </si>
  <si>
    <t>RES. Nº 229</t>
  </si>
  <si>
    <t>RES. Nº 230</t>
  </si>
  <si>
    <t>RES. Nº 231</t>
  </si>
  <si>
    <t>GOBERNACION PROVINCIAL DE ELQUI</t>
  </si>
  <si>
    <t>GOBERNACION PROVINCIAL DE LIMARI</t>
  </si>
  <si>
    <t>GOBERNACION PROVINCIAL DE CHOAPA</t>
  </si>
  <si>
    <t xml:space="preserve">RES. Nº </t>
  </si>
  <si>
    <t>GOBERNACION PROVINCIAL DE VALPARAISO</t>
  </si>
  <si>
    <t>GOBERNACION PROVINCIAL DE QUILLOTA</t>
  </si>
  <si>
    <t>GOBERNACION PROVINCIAL DE ISLA DE PASCUA</t>
  </si>
  <si>
    <t xml:space="preserve">GOBERNACION PROVINCIAL DE SAN ANTONIO </t>
  </si>
  <si>
    <t>GOBERNACION PROVINCIAL DE SAN FELIPE</t>
  </si>
  <si>
    <t>GOBERNACION PROVINCIAL DE LOS ANDES</t>
  </si>
  <si>
    <t>GOBERNACION PROVINCIAL DE PETORCA</t>
  </si>
  <si>
    <t>GOBERNACION PROVINCIAL DE MARGA MARGA</t>
  </si>
  <si>
    <t>RES. N°  507</t>
  </si>
  <si>
    <t>2 CUOTA</t>
  </si>
  <si>
    <t>RES. N° 508</t>
  </si>
  <si>
    <t>RES. N° 509</t>
  </si>
  <si>
    <t>GOBERNACION PROVINCIAL DE  CACHAPOAL</t>
  </si>
  <si>
    <t>GOBERNACION PROVINCIAL DE COLCHAGUA</t>
  </si>
  <si>
    <t>GOBERNACION PROVINCIAL DE CARDENAL CARO</t>
  </si>
  <si>
    <t>11/02/2014</t>
  </si>
  <si>
    <t>06/02/2014</t>
  </si>
  <si>
    <t>24/02/2014</t>
  </si>
  <si>
    <t>12/02/2014</t>
  </si>
  <si>
    <t>RES. Nº 420</t>
  </si>
  <si>
    <t>RES. Nº 406</t>
  </si>
  <si>
    <t>RES. Nº 551</t>
  </si>
  <si>
    <t>RES. Nº 459</t>
  </si>
  <si>
    <t>GOBERNACION PROVINCIAL DE CAUQUENES</t>
  </si>
  <si>
    <t xml:space="preserve">GOBERNACION PROVINCIAL DE CURICO </t>
  </si>
  <si>
    <t>GOBERNACION PROVINCIAL DE LINARES</t>
  </si>
  <si>
    <t>GOBERNACION PROVINCIAL DE TALACA</t>
  </si>
  <si>
    <t>ARTICULACION DE LA RED PROTECCION SOCIAL PROVINCIAL</t>
  </si>
  <si>
    <t>FORTALECIMIENTO DE LA GESTION PROVINCIAL 2014</t>
  </si>
  <si>
    <t>RES. EX. N° 542</t>
  </si>
  <si>
    <t xml:space="preserve">GOBERNACION PROVINCIAL DE ARAUCO </t>
  </si>
  <si>
    <t>PROGRAMA APOYO, MONITOREO Y SUPERVISION A LA GESTION TERRITORIAL</t>
  </si>
  <si>
    <t>RES. EX. N° 545</t>
  </si>
  <si>
    <t xml:space="preserve">GOBERNACION PROVINCIAL DE BIO BIO </t>
  </si>
  <si>
    <t>RES. EX. N° 543</t>
  </si>
  <si>
    <t xml:space="preserve">GOBERNACION PROVINCIAL DE CONCEPCION </t>
  </si>
  <si>
    <t>RES. EX. N° 546</t>
  </si>
  <si>
    <t>GOBERNACION PROVINCIAL DE ÑUBLE</t>
  </si>
  <si>
    <t>RES. Nº 327</t>
  </si>
  <si>
    <t>RES. Nº 506</t>
  </si>
  <si>
    <t>GOBERNACION PROVINCIAL DE CAUTIN</t>
  </si>
  <si>
    <t xml:space="preserve">GOBERNACION PROVINCIAL DE MALLECO </t>
  </si>
  <si>
    <t>RES. Nº 335</t>
  </si>
  <si>
    <t>RES. Nº 408</t>
  </si>
  <si>
    <t>RES.Nº 409</t>
  </si>
  <si>
    <t>RES. Nº 423</t>
  </si>
  <si>
    <t>GPBERNACION PROVINCIAL DE LLANQUIHUE</t>
  </si>
  <si>
    <t>GOBERNACION DE OSORNO</t>
  </si>
  <si>
    <t>GOBERNACION DE PALENA</t>
  </si>
  <si>
    <t>GOBERNACION DE CHILOE</t>
  </si>
  <si>
    <t>RES. N° 198</t>
  </si>
  <si>
    <t xml:space="preserve">GOBERNACION  PROVINCIAL DE CAPITAN PRAT </t>
  </si>
  <si>
    <t>RES. N° 211</t>
  </si>
  <si>
    <t xml:space="preserve">GOBERNACION PROVINCIAL DE GENERAL CARRERA </t>
  </si>
  <si>
    <t>RES. N° 210</t>
  </si>
  <si>
    <t xml:space="preserve">GOBERNACION PROVINCIAL DE  AYSEN </t>
  </si>
  <si>
    <t>RES. N° 207</t>
  </si>
  <si>
    <t xml:space="preserve">GOBERNACION PROVINCIAL  DE  COYHAIQUE </t>
  </si>
  <si>
    <t>FORTALECER LA IMPLEMENTACION DEL SISTEMA INTERSECTORIAL DE PROTECCION SOCIAL A TRAVES DEL FUNCIONAMIENTO DE LAS REDES PROVINCIALES Y COMUNALES</t>
  </si>
  <si>
    <t>RES. EX. Nº 088</t>
  </si>
  <si>
    <t>RES. EX. Nº 106</t>
  </si>
  <si>
    <t>RES. EX. Nº 089</t>
  </si>
  <si>
    <t>RES. EX. Nº 111</t>
  </si>
  <si>
    <t>GOBERNACION  PROVINCIAL DE MAGALLANES</t>
  </si>
  <si>
    <t>GOBERNACION PROVINCIAL DE ULTIMA ESPERANZA</t>
  </si>
  <si>
    <t>GOBERNACION PROVINCIAL DE LA ANTARTICA</t>
  </si>
  <si>
    <t>SEGUIMIENTO GESTION PROVINCIAL</t>
  </si>
  <si>
    <t xml:space="preserve">RES. EX. Nº 77 </t>
  </si>
  <si>
    <t>RES. EX. Nº 76</t>
  </si>
  <si>
    <t xml:space="preserve">RES. EX. Nº 75 </t>
  </si>
  <si>
    <t xml:space="preserve">RES. EX. Nº 74 </t>
  </si>
  <si>
    <t>RES. EX.Nº 73</t>
  </si>
  <si>
    <t>RES. EX.Nº 72</t>
  </si>
  <si>
    <t>INTENDENCIA DE SANTIAGO</t>
  </si>
  <si>
    <t>GOBERNACION DE TALAGANTE</t>
  </si>
  <si>
    <t>GOBERNACION DE MAIPO</t>
  </si>
  <si>
    <t>GOBERNACION PROVINCIAL DE TIERRA DEL FUEGO</t>
  </si>
  <si>
    <t>GOBERNACION DE CHACABUCO</t>
  </si>
  <si>
    <t>GOBERNACION DE MELIPILLA</t>
  </si>
  <si>
    <t>GOBERNACION DE CORDILLERA</t>
  </si>
  <si>
    <t>RES. Nº 313</t>
  </si>
  <si>
    <t>GOBERNACION DE VALDIVIA</t>
  </si>
  <si>
    <t>GOBERNACION DE RANCO</t>
  </si>
  <si>
    <t>RES. Nº 99</t>
  </si>
  <si>
    <t>RES. Nº 98</t>
  </si>
  <si>
    <t>GOBERNACION PROVINCIAL DE ARICA</t>
  </si>
  <si>
    <t>GOBERNACION PROVINCIAL DE PARINACOTA</t>
  </si>
  <si>
    <t>TRABAJO CON LINEAS DE INTERVENCION 1.2 y 3</t>
  </si>
  <si>
    <t>SUBTITULO 29</t>
  </si>
  <si>
    <t>13/03/2014</t>
  </si>
  <si>
    <t>24-03-341</t>
  </si>
  <si>
    <t>19/03/2014</t>
  </si>
  <si>
    <t>20/03/2014</t>
  </si>
  <si>
    <t>RES. EXENTA Nº  203</t>
  </si>
  <si>
    <t>RES. EXENTA Nº  204</t>
  </si>
  <si>
    <t>I. MUNICIPALIDAD DE ANTOFAGASTA</t>
  </si>
  <si>
    <t>I. MUNICIPALIDAD DE MEJILLONES</t>
  </si>
  <si>
    <t>I. MUNICIPALIDAD DE TALTAL</t>
  </si>
  <si>
    <t>I. MUNICIPALIDAD DE CALAMA</t>
  </si>
  <si>
    <t>I. MUNICIPALIDAD DE MARIA ELENA</t>
  </si>
  <si>
    <t>I. MUNICIPALIDAD DE TOCOPILLA</t>
  </si>
  <si>
    <t xml:space="preserve">FICHA PROTECCION SOCIAL  </t>
  </si>
  <si>
    <t>RES. EXENTA Nº  205</t>
  </si>
  <si>
    <t>RES. EXENTA Nº  215</t>
  </si>
  <si>
    <t>RES. EXENTA Nº  219</t>
  </si>
  <si>
    <t>RES. EXENTA Nº  220</t>
  </si>
  <si>
    <t xml:space="preserve">RES. EXENTA Nº  </t>
  </si>
  <si>
    <t>I. MUNICIPALIDAD DE RIO HURTADO</t>
  </si>
  <si>
    <t>I. MUNICIPALIDAD DE COMBARBALA</t>
  </si>
  <si>
    <t>I. MUNICIPALIDAD DE ILLAPEL</t>
  </si>
  <si>
    <t>I. MUNICIPALIDAD DE LOS VILOS</t>
  </si>
  <si>
    <t>I. MUNICIPALIDAD DE QUIRIHUE</t>
  </si>
  <si>
    <t xml:space="preserve">FICHA DE PROTECCION SOCIAL </t>
  </si>
  <si>
    <t>I. MUNICIPALIDAD DE TALCAHUANO</t>
  </si>
  <si>
    <t>FICHA DE PROTECCIÓN SOCIAL</t>
  </si>
  <si>
    <t>I. MUNICIPALIDAD DE PUNTA ARENAS</t>
  </si>
  <si>
    <t>I. MUNICIPALIDAD DE TORRES DEL PAINE</t>
  </si>
  <si>
    <t>RES. EXENTA Nº  333</t>
  </si>
  <si>
    <t>I. MUNICIPALIDAD DE OLLAGUE</t>
  </si>
  <si>
    <t>I. MUNICIPALIDAD DE MONTE PATRIA</t>
  </si>
  <si>
    <t>I. MUNICIPALIDAD DE PUNITAQUI</t>
  </si>
  <si>
    <t>RES. EXENTA Nº 977</t>
  </si>
  <si>
    <t>28/03/2014</t>
  </si>
  <si>
    <t>I. MUNICIPALIDAD DE CAUQUENES</t>
  </si>
  <si>
    <t>RES. EXENTA Nº 954</t>
  </si>
  <si>
    <t>I. MUNICIPALIDAD DE CHANCO</t>
  </si>
  <si>
    <t>RES. EXENTA Nº 960</t>
  </si>
  <si>
    <t>I. MUNICIPALIDAD DE COLBUN</t>
  </si>
  <si>
    <t>RES. EXENTA Nº 951</t>
  </si>
  <si>
    <t>I. MUNICIPALIDAD DE CONSTITUCIÓN</t>
  </si>
  <si>
    <t>RES. EXENTA Nº 969</t>
  </si>
  <si>
    <t>I. MUNICIPALIDAD DE CUREPTO</t>
  </si>
  <si>
    <t>RES. EXENTA Nº 956</t>
  </si>
  <si>
    <t>I. MUNICIPALIDAD DE CURICO</t>
  </si>
  <si>
    <t>RES. EXENTA Nº 959</t>
  </si>
  <si>
    <t>I. MUNICIPALIDAD DE EMPEDRADO</t>
  </si>
  <si>
    <t>RES. EXENTA Nº 950</t>
  </si>
  <si>
    <t>I. MUNICIPALIDAD DE HUALAÑE</t>
  </si>
  <si>
    <t>RES. EXENTA Nº 958</t>
  </si>
  <si>
    <t>I. MUNICIPALIDAD DE LICANTEN</t>
  </si>
  <si>
    <t>RES. EXENTA Nº 1006</t>
  </si>
  <si>
    <t>03/04/2014</t>
  </si>
  <si>
    <t>I. MUNICIPALIDAD DE LONGAVI</t>
  </si>
  <si>
    <t>RES. EXENTA Nº 948</t>
  </si>
  <si>
    <t>I. MUNICIPALIDAD DE LINARES</t>
  </si>
  <si>
    <t>RES. EXENTA Nº 970</t>
  </si>
  <si>
    <t>I. MUNICIPALIDAD DE MOLINA</t>
  </si>
  <si>
    <t>RES. EXENTA Nº 1075</t>
  </si>
  <si>
    <t>10/04/2014</t>
  </si>
  <si>
    <t>I. MUNICIPALIDAD DE PARRAL</t>
  </si>
  <si>
    <t>RES. EXENTA Nº 957</t>
  </si>
  <si>
    <t>I. MUNICIPALIDAD DE PELARCO</t>
  </si>
  <si>
    <t>RES. EXENTA Nº 955</t>
  </si>
  <si>
    <t>I. MUNICIPALIDAD DE PELLUHUE</t>
  </si>
  <si>
    <t>RES. EXENTA Nº 1074</t>
  </si>
  <si>
    <t>I. MUNICIPALIDAD DE PENCAHUE</t>
  </si>
  <si>
    <t>RES. EXENTA Nº 968</t>
  </si>
  <si>
    <t>I. MUNICIPALIDAD DE RAUCO</t>
  </si>
  <si>
    <t>RES. EXENTA Nº 967</t>
  </si>
  <si>
    <t>I. MUNICIPALIDAD DE RETIRO</t>
  </si>
  <si>
    <t>RES. EXENTA Nº 953</t>
  </si>
  <si>
    <t>I. MUNICIPALIDAD DE ROMERAL</t>
  </si>
  <si>
    <t>RES. EXENTA Nº 971</t>
  </si>
  <si>
    <t>I. MUNICIPALIDAD DE RIO CLARO</t>
  </si>
  <si>
    <t>RES. EXENTA Nº 972</t>
  </si>
  <si>
    <t>I. MUNICIPALIDAD DE SAGRADA FAMILIA</t>
  </si>
  <si>
    <t>RES. EXENTA Nº 973</t>
  </si>
  <si>
    <t>I. MUNICIPALIDAD DE SAN CLEMENTE</t>
  </si>
  <si>
    <t>RES. EXENTA Nº 974</t>
  </si>
  <si>
    <t>I. MUNICIPALIDAD DE SAN JAVIER</t>
  </si>
  <si>
    <t>RES. EXENTA Nº 921</t>
  </si>
  <si>
    <t>25/03/2014</t>
  </si>
  <si>
    <t>I. MUNICIPALIDAD DE TALCA</t>
  </si>
  <si>
    <t>RES. EXENTA Nº 961</t>
  </si>
  <si>
    <t>I. MUNICIPALIDAD DE TENO</t>
  </si>
  <si>
    <t>RES. EXENTA Nº 9962</t>
  </si>
  <si>
    <t>I. MUNICIPALIDAD DE VICHUQUEN</t>
  </si>
  <si>
    <t>RES. EXENTA Nº 963</t>
  </si>
  <si>
    <t>I. MUNICIPALIDAD DE VILLA ALEGRE</t>
  </si>
  <si>
    <t>RES. EXENTA Nº 964</t>
  </si>
  <si>
    <t>I. MUNICIPALIDAD DE YERBAS BUENAS</t>
  </si>
  <si>
    <t>1 CUOTA</t>
  </si>
  <si>
    <t>I. MUNICIPALIDAD DE PUERTO NATALES</t>
  </si>
  <si>
    <t>I. MUNICIPALIDAD DE TIMAUKEL</t>
  </si>
  <si>
    <t>I. MUNICIPALIDAD DE PORVENIR</t>
  </si>
  <si>
    <t>I. MUNICIPALIDAD DE RIO VERDE</t>
  </si>
  <si>
    <t>I. MUNICIPALIDAD DE LAGUNA BLANCA</t>
  </si>
  <si>
    <t>MUNICIPALIDAD DE TALAGANTE</t>
  </si>
  <si>
    <t>MUNICIPALIDAD DE TOME</t>
  </si>
  <si>
    <t>MUNICIPALIDAD DE QUILICURA</t>
  </si>
  <si>
    <t>CORPORACION MOVILIZA</t>
  </si>
  <si>
    <t>CRUZ ROJA CHILENA</t>
  </si>
  <si>
    <t>SUBTITULO 24</t>
  </si>
  <si>
    <t>ENCUESTAJE FPS 2014</t>
  </si>
  <si>
    <t>RES. EXENTA Nº  968</t>
  </si>
  <si>
    <t>RES. EXENTA Nº  973</t>
  </si>
  <si>
    <t>RES. EXENTA Nº  972</t>
  </si>
  <si>
    <t>I. MUNICIPALIDAD DE ALTO HOSPICIO</t>
  </si>
  <si>
    <t>I. MUNICIPALIDAD DE COLCHANE</t>
  </si>
  <si>
    <t>I.  MUNICIPALIDAD DE PICA</t>
  </si>
  <si>
    <t>RES. EXENTA N°</t>
  </si>
  <si>
    <t>I. MUNICIPALIDAD DE HUARA</t>
  </si>
  <si>
    <t>I. MUNICIPALIDAD DE IQUIQUE</t>
  </si>
  <si>
    <t>I. MUNICIPALIDAD DE CAMIÑA</t>
  </si>
  <si>
    <t>I. MUNICIPALIDAD DE POZO ALMONTE</t>
  </si>
  <si>
    <t>RES. EXENTA Nº  097</t>
  </si>
  <si>
    <t>RES. EXENTA Nº  098</t>
  </si>
  <si>
    <t>RES. EXENTA Nº  099</t>
  </si>
  <si>
    <t>RES. EXENTA Nº  100</t>
  </si>
  <si>
    <t>RES. EXENTA Nº  101</t>
  </si>
  <si>
    <t>RES. EXENTA Nº  102</t>
  </si>
  <si>
    <t>I. MUNICIPALIDAD DE COPIAPO</t>
  </si>
  <si>
    <t>I. MUNICIPALIDAD DE CALDERA</t>
  </si>
  <si>
    <t>I. MUNICIPALIDAD DE DIEGO DE ALMAGRO</t>
  </si>
  <si>
    <t>I. MUNICIPALIDAD DE VALLENAR</t>
  </si>
  <si>
    <t>I. MUNICIPALIDAD DE ALTO DEL CARMEN</t>
  </si>
  <si>
    <t>I. MUNICIPALIDAD DE FREIRINA</t>
  </si>
  <si>
    <t>Realizar las actividades correspondientes a la aplicación de la Ficha de Protección Social, y actualización de la misma según instrucciones que le imparta el Ministerio de Desarrollo Social</t>
  </si>
  <si>
    <t>Familias</t>
  </si>
  <si>
    <t>31/052014</t>
  </si>
  <si>
    <t>I. MUNICIPALIDAD DE LA SERENA</t>
  </si>
  <si>
    <t>I. MUNICIPALIDAD DE ANDACOLLO</t>
  </si>
  <si>
    <t>I. MUNICIPALIDAD DE VICUÑA</t>
  </si>
  <si>
    <t>I. MUNICIPALIDAD DE OVALLE</t>
  </si>
  <si>
    <t>I. MUNICIPALIDAD DE CANELA</t>
  </si>
  <si>
    <t>RES. EXENTA Nº  578</t>
  </si>
  <si>
    <t>RES. EXENTA Nº  569</t>
  </si>
  <si>
    <t>RES. EXENTA Nº  574</t>
  </si>
  <si>
    <t>RES. EXENTA Nº  571</t>
  </si>
  <si>
    <t>RES. EXENTA Nº  570</t>
  </si>
  <si>
    <t>RES. EXENTA Nº  568</t>
  </si>
  <si>
    <t>RES. EXENTA Nº  558</t>
  </si>
  <si>
    <t>RES. EXENTA Nº  573</t>
  </si>
  <si>
    <t>RES. EXENTA Nº  567</t>
  </si>
  <si>
    <t>RES. EXENTA Nº  586</t>
  </si>
  <si>
    <t>RES. EXENTA Nº  619</t>
  </si>
  <si>
    <t>RES. EXENTA Nº  611</t>
  </si>
  <si>
    <t>RES. EXENTA Nº  627</t>
  </si>
  <si>
    <t>RES. EXENTA Nº  576</t>
  </si>
  <si>
    <t>RES. EXENTA Nº  588</t>
  </si>
  <si>
    <t>RES. EXENTA Nº  563</t>
  </si>
  <si>
    <t>RES. EXENTA Nº  557</t>
  </si>
  <si>
    <t>RES. EXENTA Nº  585</t>
  </si>
  <si>
    <t>RES. EXENTA Nº  577</t>
  </si>
  <si>
    <t>RES. EXENTA Nº  572</t>
  </si>
  <si>
    <t>RES. EXENTA Nº  579</t>
  </si>
  <si>
    <t>RES. EXENTA Nº  575</t>
  </si>
  <si>
    <t>RES. EXENTA Nº  582</t>
  </si>
  <si>
    <t>RES. EXENTA Nº  587</t>
  </si>
  <si>
    <t>RES. EXENTA Nº  566</t>
  </si>
  <si>
    <t>RES. EXENTA Nº  564</t>
  </si>
  <si>
    <t>RES. EXENTA Nº  565</t>
  </si>
  <si>
    <t>RES. EXENTA Nº  560</t>
  </si>
  <si>
    <t>RES. EXENTA Nº  581</t>
  </si>
  <si>
    <t>RES. EXENTA Nº  562</t>
  </si>
  <si>
    <t>RES. EXENTA Nº  561</t>
  </si>
  <si>
    <t>RES. EXENTA Nº  583</t>
  </si>
  <si>
    <t>RES. EXENTA Nº  610</t>
  </si>
  <si>
    <t>RES. EXENTA Nº  620</t>
  </si>
  <si>
    <t>I. MUNICIPALIDAD DE CABILDO</t>
  </si>
  <si>
    <t>I. MUNICIPALIDAD DE CALERA</t>
  </si>
  <si>
    <t>I. MUNICIPALIDAD DE CALLE LARGA</t>
  </si>
  <si>
    <t>I. MUNICIPALIDAD DE CARTAGENA</t>
  </si>
  <si>
    <t>I. MUNICIPALIDAD DE CASABLANCA</t>
  </si>
  <si>
    <t>I. MUNICIPALIDAD DE CATEMU</t>
  </si>
  <si>
    <t>I. MUNICIPALIDAD DE CON CON</t>
  </si>
  <si>
    <t>I. MUNICIPALIDAD DE EL QUISCO</t>
  </si>
  <si>
    <t>I. MUNICIPALIDAD DE EL TABO</t>
  </si>
  <si>
    <t>I. MUNICIPALIDAD DE LA CRUZ</t>
  </si>
  <si>
    <t>I. MUNICIPALIDAD DE HIJUELAS</t>
  </si>
  <si>
    <t>I. MUNICIPALIDAD DE LA JUAN FERNANDEZ</t>
  </si>
  <si>
    <t>I. MUNICIPALIDAD DE LIMACHE</t>
  </si>
  <si>
    <t>I. MUNICIPALIDAD DE LLAY LLAY</t>
  </si>
  <si>
    <t>I. MUNICIPALIDAD DE LOS ANDES</t>
  </si>
  <si>
    <t>I. MUNICIPALIDAD DE NOGALES</t>
  </si>
  <si>
    <t>I. MUNICIPALIDAD DE OLMUE</t>
  </si>
  <si>
    <t>I. MUNICIPALIDAD DE PANQUEHUE</t>
  </si>
  <si>
    <t>I. MUNICIPALIDAD DE PAPUDO</t>
  </si>
  <si>
    <t>I. MUNICIPALIDAD DE PUCHUNCAVI</t>
  </si>
  <si>
    <t>I. MUNICIPALIDAD DE PUTAENDO</t>
  </si>
  <si>
    <t>I. MUNICIPALIDAD DE QUILLOTA</t>
  </si>
  <si>
    <t>I. MUNICIPALIDAD DE QUILPUE</t>
  </si>
  <si>
    <t>I. MUNICIPALIDAD DE QUINTERO</t>
  </si>
  <si>
    <t>I. MUNICIPALIDAD DE RINCONADA</t>
  </si>
  <si>
    <t>I. MUNICIPALIDAD DE SAN ANTONIO</t>
  </si>
  <si>
    <t>I. MUNICIPALIDAD DE SAN ESTEBAN</t>
  </si>
  <si>
    <t>I. MUNICIPALIDAD DE SAN FELIPE</t>
  </si>
  <si>
    <t>I. MUNICIPALIDAD DE SANTA MARIA</t>
  </si>
  <si>
    <t>I. MUNICIPALIDAD DE SANTO DOMINGO</t>
  </si>
  <si>
    <t>I. MUNICIPALIDAD DE VALPARAISO</t>
  </si>
  <si>
    <t>I. MUNICIPALIDAD DE VILLA ALEMANA</t>
  </si>
  <si>
    <t>I. MUNICIPALIDAD DE VIÑA DEL MAR</t>
  </si>
  <si>
    <t>I. MUNICIPALIDAD DE ZAPALLAR</t>
  </si>
  <si>
    <t>I. MUNICIPALIDAD DE PETORCA</t>
  </si>
  <si>
    <t>RES N° 2113</t>
  </si>
  <si>
    <t>RES N° 2114</t>
  </si>
  <si>
    <t>RES N° 2115</t>
  </si>
  <si>
    <t>RES N° 2116</t>
  </si>
  <si>
    <t>RES N° 2117</t>
  </si>
  <si>
    <t>RES N° 2118</t>
  </si>
  <si>
    <t>RES N° 2119</t>
  </si>
  <si>
    <t>RES N° 2120</t>
  </si>
  <si>
    <t>RES N° 2121</t>
  </si>
  <si>
    <t>RES N° 2122</t>
  </si>
  <si>
    <t>RES N° 2123</t>
  </si>
  <si>
    <t>RES N° 2124</t>
  </si>
  <si>
    <t>RES N° 2125</t>
  </si>
  <si>
    <t>RES N° 2126</t>
  </si>
  <si>
    <t>RES N° 2127</t>
  </si>
  <si>
    <t>RES N° 2128</t>
  </si>
  <si>
    <t>RES N° 2129</t>
  </si>
  <si>
    <t>RES N° 2130</t>
  </si>
  <si>
    <t>RES N° 2131</t>
  </si>
  <si>
    <t>RES N° 2132</t>
  </si>
  <si>
    <t>RES N° 2133</t>
  </si>
  <si>
    <t>RES N° 2134</t>
  </si>
  <si>
    <t>RES N° 2135</t>
  </si>
  <si>
    <t>RES N° 2136</t>
  </si>
  <si>
    <t>RES N° 2137</t>
  </si>
  <si>
    <t>RES N° 2138</t>
  </si>
  <si>
    <t>RES N° 2139</t>
  </si>
  <si>
    <t>RES N° 2140</t>
  </si>
  <si>
    <t>RES N° 2141</t>
  </si>
  <si>
    <t>RES N° 2142</t>
  </si>
  <si>
    <t>RES N° 2143</t>
  </si>
  <si>
    <t>RES N° 2144</t>
  </si>
  <si>
    <t>RES N° 2149</t>
  </si>
  <si>
    <t>I. MUNICIPALIDAD DE CHIMBARONGO</t>
  </si>
  <si>
    <t>I. MUNICIPALIDAD DE CHEPICA</t>
  </si>
  <si>
    <t>I. MUNICIPALIDAD DE CODEGUA</t>
  </si>
  <si>
    <t>I. MUNICIPALIDAD DE COINCO</t>
  </si>
  <si>
    <t>I. MUNICIPALIDAD DE COLTAUCO</t>
  </si>
  <si>
    <t>I. MUNICIPALIDAD DE DOÑIHUE</t>
  </si>
  <si>
    <t>I. MUNICIPALIDAD DE GRANEROS</t>
  </si>
  <si>
    <t>I. MUNICIPALIDAD DE LA ESTRELLA</t>
  </si>
  <si>
    <t>I. MUNICIPALIDAD DE LITUECHE</t>
  </si>
  <si>
    <t>I. MUNICIPALIDAD DE MACHALI</t>
  </si>
  <si>
    <t>I. MUNICIPALIDAD DE MALLOA</t>
  </si>
  <si>
    <t>I. MUNICIPALIDAD DE NANCAGUA</t>
  </si>
  <si>
    <t>I. MUNICIPALIDAD DE OLIVAR</t>
  </si>
  <si>
    <t>I. MUNICIPALIDAD DE PALMILLA</t>
  </si>
  <si>
    <t>I. MUNICIPALIDAD DE PERALILLO</t>
  </si>
  <si>
    <t>I. MUNICIPALIDAD DE PEUMO</t>
  </si>
  <si>
    <t>I. MUNICIPALIDAD DE PICHIDEGUA</t>
  </si>
  <si>
    <t>I. MUNICIPALIDAD DE PLACILLA</t>
  </si>
  <si>
    <t>I. MUNICIPALIDAD DE PUMANQUE</t>
  </si>
  <si>
    <t>I. MUNICIPALIDAD DE QUINTA DE TILCOCO</t>
  </si>
  <si>
    <t>I. MUNICIPALIDAD DE RANCAGUA</t>
  </si>
  <si>
    <t>I. MUNICIPALIDAD DE RENGO</t>
  </si>
  <si>
    <t>I. MUNICIPALIDAD DE REQUINOA</t>
  </si>
  <si>
    <t>I. MUNICIPALIDAD DE SAN FERNANDO</t>
  </si>
  <si>
    <t>I. MUNICIPALIDAD DE SAN VICENTE</t>
  </si>
  <si>
    <t>I. MUNICIPALIDAD DE SANTA CRUZ</t>
  </si>
  <si>
    <t>I. MUNICIPALIDAD DE PICHILEMU</t>
  </si>
  <si>
    <t>I. MUNICIPALIDAD DE PAREDONES</t>
  </si>
  <si>
    <t>I. MUNICIPALIDAD DE NAVIDAD</t>
  </si>
  <si>
    <t>I. MUNICIPALIDAD DE MOSTAZAL</t>
  </si>
  <si>
    <t>I. MUNICIPALIDAD DE MARCHIGUE</t>
  </si>
  <si>
    <t>I. MUNICIPALIDAD DE LOLOL</t>
  </si>
  <si>
    <t>I. MUNICIPALIDAD DE LAS CABRAS</t>
  </si>
  <si>
    <t>RES. EXENTA Nº 1593</t>
  </si>
  <si>
    <t>I. MUNICIPALIDAD DE SAN RAFAEL</t>
  </si>
  <si>
    <t>I. MUNICIPALIDAD DE CAÑETE</t>
  </si>
  <si>
    <t>I. MUNICIPALIDAD DE COBQUECURA</t>
  </si>
  <si>
    <t>I. MUNICIPALIDAD DE CORONEL</t>
  </si>
  <si>
    <t>I. MUNICIPALIDAD DE EL CARMEN</t>
  </si>
  <si>
    <t>I. MUNICIPALIDAD DE HUALPEN</t>
  </si>
  <si>
    <t>I. MUNICIPALIDAD DE HUALQUI</t>
  </si>
  <si>
    <t>I. MUNICIPALIDAD DE LABA</t>
  </si>
  <si>
    <t>I. MUNICIPALIDAD DE LEBU</t>
  </si>
  <si>
    <t>I. MUNICIPALIDAD DE MULCHEN</t>
  </si>
  <si>
    <t>I. MUNICIPALIDAD DE NINHUE</t>
  </si>
  <si>
    <t>I. MUNICIPALIDAD DE PENCO</t>
  </si>
  <si>
    <t>I. MUNICIPALIDAD DE PINTO</t>
  </si>
  <si>
    <t>I. MUNICIPALIDAD DE QUILACO</t>
  </si>
  <si>
    <t>I. MUNICIPALIDAD DE QUILLECO</t>
  </si>
  <si>
    <t>I. MUNICIPALIDAD DE RANQUIL</t>
  </si>
  <si>
    <t>I. MUNICIPALIDAD DE SAN CARLOS</t>
  </si>
  <si>
    <t>I. MUNICIPALIDAD DE SAN PEDRO</t>
  </si>
  <si>
    <t>I. MUNICIPALIDAD DE SANTA BARBARA</t>
  </si>
  <si>
    <t>I. MUNICIPALIDAD DE TUCAPEL</t>
  </si>
  <si>
    <t>I. MUNICIPALIDAD DE ALTO BIOBIO</t>
  </si>
  <si>
    <t>I. MUNICIPALIDAD DE ANTUCO</t>
  </si>
  <si>
    <t>I. MUNICIPALIDAD DE ARAUCO</t>
  </si>
  <si>
    <t>I. MUNICIPALIDAD DE BULNES</t>
  </si>
  <si>
    <t>I. MUNICIPALIDAD DE CABRERO</t>
  </si>
  <si>
    <t>I. MUNICIPALIDAD DE CHIGUAYANTE</t>
  </si>
  <si>
    <t>I. MUNICIPALIDAD DE CHILLAN</t>
  </si>
  <si>
    <t>I. MUNICIPALIDAD DE CHILLAN VIEJO</t>
  </si>
  <si>
    <t>I. MUNICIPALIDAD DE COELEMU</t>
  </si>
  <si>
    <t>I. MUNICIPALIDAD DE COIHUECO</t>
  </si>
  <si>
    <t>I. MUNICIPALIDAD DE CONCEPCION</t>
  </si>
  <si>
    <t>I. MUNICIPALIDAD DE CONTULMO</t>
  </si>
  <si>
    <t>I. MUNICIPALIDAD DE CURANILAHUE</t>
  </si>
  <si>
    <t>I. MUNICIPALIDAD DE LOTA</t>
  </si>
  <si>
    <t>I. MUNICIPALIDAD DE NACIMIENTO</t>
  </si>
  <si>
    <t>I. MUNICIPALIDAD DE NEGRETE</t>
  </si>
  <si>
    <t>I. MUNICIPALIDAD DE PORTEZUELO</t>
  </si>
  <si>
    <t>I. MUNICIPALIDAD DE QUILLON</t>
  </si>
  <si>
    <t>I. MUNICIPALIDAD DE SAN NICOLAS</t>
  </si>
  <si>
    <t>I. MUNICIPALIDAD DE SAN ROSENDO</t>
  </si>
  <si>
    <t>I. MUNICIPALIDAD DE SANTA JUANA</t>
  </si>
  <si>
    <t>I. MUNICIPALIDAD DE TOME</t>
  </si>
  <si>
    <t>I. MUNICIPALIDAD DE TREHUACO</t>
  </si>
  <si>
    <t>I. MUNICIPALIDAD DE YUNGAY</t>
  </si>
  <si>
    <t>I. MUNICIPALIDAD DE COLLIPULLI</t>
  </si>
  <si>
    <t>I. MUNICIPALIDAD DE CURACAUTIN</t>
  </si>
  <si>
    <t>I. MUNICIPALIDAD DE  LONQUIMAY</t>
  </si>
  <si>
    <t>I. MUNICIPALIDAD DE LOS SAUCES</t>
  </si>
  <si>
    <t>I. MUNICIPALIDAD DE VICTORIA</t>
  </si>
  <si>
    <t>I. MUNICIPALIDAD DE TRAIGUEN</t>
  </si>
  <si>
    <t>I. MUNICIPALIDAD DE RENAICO</t>
  </si>
  <si>
    <t>I. MUNICIPALIDAD DE PUREN</t>
  </si>
  <si>
    <t>I. MUNICIPALIDAD DE SAAVEDRA</t>
  </si>
  <si>
    <t>I. MUNICIPALIDAD DE TEODORO SCHMIDT</t>
  </si>
  <si>
    <t>I. MUNICIPALIDAD DE PITRUFQUEN</t>
  </si>
  <si>
    <t>I. MUNICIPALIDAD DE LONCOCHE</t>
  </si>
  <si>
    <t>I. MUNICIPALIDAD DE MELIPEUCO</t>
  </si>
  <si>
    <t>I. MUNICIPALIDAD DE CUNCO</t>
  </si>
  <si>
    <t>I. MUNICIPALIDAD DE PADRE LAS CASAS</t>
  </si>
  <si>
    <t>I. MUNICIPALIDAD DE CHOLCHOL</t>
  </si>
  <si>
    <t>I. MUNICIPALIDAD DE LAUTARO</t>
  </si>
  <si>
    <t>I. MUNICIPALIDAD DE VILLARRICA</t>
  </si>
  <si>
    <t>I. MUNICIPALIDAD DE TOLTEN</t>
  </si>
  <si>
    <t>I. MUNICIPALIDAD DE CURARREHUE</t>
  </si>
  <si>
    <t>I. MUNICIPALIDAD DE FREIRE</t>
  </si>
  <si>
    <t>I. MUNICIPALIDAD DE ANGOL</t>
  </si>
  <si>
    <t>I. MUNICIPALIDAD DE ERCILLA</t>
  </si>
  <si>
    <t>I. MUNICIPALIDAD DE QUELLÓN</t>
  </si>
  <si>
    <t>I. MUNICIPALIDAD DE CURACO DE VELEZ</t>
  </si>
  <si>
    <t>I. MUNICIPALIDAD DE COCHAMÓ</t>
  </si>
  <si>
    <t>I. MUNICIPALIDAD DE FRUTILLAR</t>
  </si>
  <si>
    <t>I. MUNICIPALIDAD DE FRESIA</t>
  </si>
  <si>
    <t>I. MUNICIPALIDAD DE PUERTO VARAS</t>
  </si>
  <si>
    <t>I. MUNICIPALIDAD DE PUERTO OCTAY</t>
  </si>
  <si>
    <t>I. MUNICIPALIDAD DE PUYEHUE</t>
  </si>
  <si>
    <t>I. MUNICIPALIDAD DE OSORNO</t>
  </si>
  <si>
    <t>I. MUNICIPALIDAD DE RIO NEGRO</t>
  </si>
  <si>
    <t>I. MUNICIPALIDAD DE CALBUCO</t>
  </si>
  <si>
    <t>I. MUNICIPALIDAD DE QUEMCHI</t>
  </si>
  <si>
    <t>I. MUNICIPALIDAD DE LLANQUIHUE</t>
  </si>
  <si>
    <t>I. MUNICIPALIDAD DE PURRANQUE</t>
  </si>
  <si>
    <t>I. MUNICIPALIDAD DE LOS MUERMOS</t>
  </si>
  <si>
    <t>I. MUNICIPALIDAD DE SAN JUAN DE LA COSTA</t>
  </si>
  <si>
    <t>I. MUNICIPALIDAD DE CHAITEN</t>
  </si>
  <si>
    <t>I. MUNICIPALIDAD DE CHONCHI</t>
  </si>
  <si>
    <t>I. MUNICIPALIDAD DE DALCAHUE</t>
  </si>
  <si>
    <t>I. MUNICIPALIDAD DE HUALAIHUE</t>
  </si>
  <si>
    <t>I. MUNICIPALIDAD DE MAULLIN</t>
  </si>
  <si>
    <t>I. MUNICIPALIDAD DE PUQUELDON</t>
  </si>
  <si>
    <t>I. MUNICIPALIDAD DE QUINCHAO</t>
  </si>
  <si>
    <t>I. MUNICIPALIDAD DE ANCUD</t>
  </si>
  <si>
    <t>I. MUNICIPALIDAD DE SAN PABLO</t>
  </si>
  <si>
    <t>MUNICIPALIDAD DE COYHAIQUE</t>
  </si>
  <si>
    <t>MUNICIPALIDAD DE OHIGGINS</t>
  </si>
  <si>
    <t>MUNICIPALIDAD DE CHILE CHICO</t>
  </si>
  <si>
    <t>I. MUNICIPALIDAD DE CABO DE HORNOS</t>
  </si>
  <si>
    <t>I. MUNICIPALIDAD DE PRIMAVERA</t>
  </si>
  <si>
    <t>RES. EXENTA Nº 1161</t>
  </si>
  <si>
    <t>I. MUNICIPALIDAD DE LA UNION</t>
  </si>
  <si>
    <t>RES. EXENTA Nº 1163</t>
  </si>
  <si>
    <t>I. MUNICIPALIDAD DE LANCO</t>
  </si>
  <si>
    <t>RES. EXENTA Nº 1164</t>
  </si>
  <si>
    <t>I. MUNICIPALIDAD DE CORRAL</t>
  </si>
  <si>
    <t>RES. EXENTA Nº 1165</t>
  </si>
  <si>
    <t>I. MUNICIPALIDAD DE MAFIL</t>
  </si>
  <si>
    <t>RES. EXENTA Nº 1166</t>
  </si>
  <si>
    <t>I. MUNICIPALIDAD DE PAILLACO</t>
  </si>
  <si>
    <t>RES. EXENTA Nº 1171</t>
  </si>
  <si>
    <t>I. MUNICIPALIDAD DE PANGUIPULLI</t>
  </si>
  <si>
    <t>RES. EXENTA Nº 1160</t>
  </si>
  <si>
    <t>I. MUNICIPALIDAD DE VALDIVIA</t>
  </si>
  <si>
    <t>I. MUNICIPALIDAD DE LAGO RANCO</t>
  </si>
  <si>
    <t>RES. EXENTA Nº 1167</t>
  </si>
  <si>
    <t>I. MUNICIPALIDAD DE MARIQUINA</t>
  </si>
  <si>
    <t>RES. EXENTA Nº 353</t>
  </si>
  <si>
    <t>RES. EXENTA Nº 354</t>
  </si>
  <si>
    <t>I. MUNICIPALIDAD DE ARICA</t>
  </si>
  <si>
    <t>I. MUNICIPALIDAD DE PUTRE</t>
  </si>
  <si>
    <t>I. MUNICIPALIDAD DE GENERAL LAGOS</t>
  </si>
  <si>
    <t>FAMILIAS DE LA COMUNA</t>
  </si>
  <si>
    <t xml:space="preserve">RES. EXENTA Nº 376 </t>
  </si>
  <si>
    <t>RES. EXENTA Nº 377</t>
  </si>
  <si>
    <t>RES. EXENTA Nº 348</t>
  </si>
  <si>
    <t>RES. EXENTA Nº 347</t>
  </si>
  <si>
    <t>RES. EXENTA Nº 349</t>
  </si>
  <si>
    <t>RES. EXENTA Nº 350</t>
  </si>
  <si>
    <t>RES. EXENTA Nº 352</t>
  </si>
  <si>
    <t>RES. EXENTA Nº 351</t>
  </si>
  <si>
    <t>RES. EXENTA Nº 415</t>
  </si>
  <si>
    <t>RES. EXENTA Nº 439</t>
  </si>
  <si>
    <t>RES. EXENTA Nº 441</t>
  </si>
  <si>
    <t>RES. EXENTA Nº 440</t>
  </si>
  <si>
    <t>RES. EXENTA Nº 442</t>
  </si>
  <si>
    <t>RES. EXENTA Nº 443</t>
  </si>
  <si>
    <t>RES. EXENTA Nº 444</t>
  </si>
  <si>
    <t>RES. EXENTA Nº 445</t>
  </si>
  <si>
    <t>RES. EXENTA Nº 453</t>
  </si>
  <si>
    <t>RES. EXENTA Nº 399</t>
  </si>
  <si>
    <t>RES. EXENTA Nº 400</t>
  </si>
  <si>
    <t>RES. EXENTA Nº 401</t>
  </si>
  <si>
    <t>RES. EXENTA Nº 402</t>
  </si>
  <si>
    <t>RES. EXENTA Nº 403</t>
  </si>
  <si>
    <t>RES. EXENTA Nº 404</t>
  </si>
  <si>
    <t>RES. EXENTA Nº 405</t>
  </si>
  <si>
    <t>RES. EXENTA Nº 406</t>
  </si>
  <si>
    <t>RES. EXENTA Nº 407</t>
  </si>
  <si>
    <t>RES. EXENTA Nº 408</t>
  </si>
  <si>
    <t>RES. EXENTA Nº 422</t>
  </si>
  <si>
    <t>RES. EXENTA Nº 423</t>
  </si>
  <si>
    <t>RES. EXENTA Nº 424</t>
  </si>
  <si>
    <t>RES. EXENTA Nº 425</t>
  </si>
  <si>
    <t>RES. EXENTA Nº 426</t>
  </si>
  <si>
    <t>RES. EXENTA Nº 427</t>
  </si>
  <si>
    <t>RES. EXENTA Nº 428</t>
  </si>
  <si>
    <t>RES. EXENTA Nº 429</t>
  </si>
  <si>
    <t>RES. EXENTA Nº 430</t>
  </si>
  <si>
    <t>RES. EXENTA Nº 435</t>
  </si>
  <si>
    <t>RES. EXENTA Nº 436</t>
  </si>
  <si>
    <t>RES. EXENTA Nº 437</t>
  </si>
  <si>
    <t>RES. EXENTA Nº 438</t>
  </si>
  <si>
    <t>I. MUNICIPALIDAD DE LA FLORIDA</t>
  </si>
  <si>
    <t>I. MUNICIPALIDAD DE SAN MIGUEL</t>
  </si>
  <si>
    <t>I. MUNICIPALIDAD DE RENCA</t>
  </si>
  <si>
    <t>I. MUNICIPALIDAD DE PUENTE ALTO</t>
  </si>
  <si>
    <t>I. MUNICIPALIDAD DE MELIPILLA</t>
  </si>
  <si>
    <t>I. MUNICIPALIDAD DE LA PINTANA</t>
  </si>
  <si>
    <t>I. MUNICIPALIDAD DE PEÑALOLEN</t>
  </si>
  <si>
    <t>I. MUNICIPALIDAD DE SAN JOAQUIN</t>
  </si>
  <si>
    <t>I. MUNICIPALIDAD DE RECOLETA</t>
  </si>
  <si>
    <t>I. MUNICIPALIDAD DE ALHUE</t>
  </si>
  <si>
    <t>I. MUNICIPALIDAD DE SAN BERNARDO</t>
  </si>
  <si>
    <t>I. MUNICIPALIDAD DE MARIA PINTO</t>
  </si>
  <si>
    <t>I. MUNICIPALIDAD DE VITACURA</t>
  </si>
  <si>
    <t>I. MUNICIPALIDAD DE QUILICURA</t>
  </si>
  <si>
    <t>I. MUNICIPALIDAD DE PIRQUE</t>
  </si>
  <si>
    <t>I. MUNICIPALIDAD DE CURACAVI</t>
  </si>
  <si>
    <t>I. MUNICIPALIDAD DE QUINTA NORMAL</t>
  </si>
  <si>
    <t>I. MUNICIPALIDAD DE LA CISTERNA</t>
  </si>
  <si>
    <t>I. MUNICIPALIDAD DE LAMPA</t>
  </si>
  <si>
    <t>I. MUNICIPALIDAD DE ESTACION CENTRAL</t>
  </si>
  <si>
    <t>I. MUNICIPALIDAD DE EL MONTE</t>
  </si>
  <si>
    <t>I. MUNICIPALIDAD DE PADRE HURTADO</t>
  </si>
  <si>
    <t>I. MUNICIPALIDAD DE PUDAHUEL</t>
  </si>
  <si>
    <t>I. MUNICIPALIDAD DE COLINA</t>
  </si>
  <si>
    <t>I. MUNICIPALIDAD DE CALERA DE TANGO</t>
  </si>
  <si>
    <t>I. MUNICIPALIDAD DE PAINE</t>
  </si>
  <si>
    <t>I. MUNICIPALIDAD DE CERRILLOS</t>
  </si>
  <si>
    <t>I. MUNICIPALIDAD DE LO PRADO</t>
  </si>
  <si>
    <t>I. MUNICIPALIDAD DE LO ESPEJO</t>
  </si>
  <si>
    <t>I. MUNICIPALIDAD DE LA REINA</t>
  </si>
  <si>
    <t>I. MUNICIPALIDAD DE PROVIDENCIA</t>
  </si>
  <si>
    <t>I. MUNICIPALIDAD DE LAS CONDES</t>
  </si>
  <si>
    <t>I. MUNICIPALIDAD DE LO BARNECHEA</t>
  </si>
  <si>
    <t>I. MUNICIPALIDAD DE MACUL</t>
  </si>
  <si>
    <t>I. MUNICIPALIDAD DE PEÑAFLOR</t>
  </si>
  <si>
    <t>I. MUNICIPALIDAD DE PEDRO AGUIRRE CERDA</t>
  </si>
  <si>
    <t>I. MUNICIPALIDAD DE CONCHALI</t>
  </si>
  <si>
    <t>I. MUNICIPALIDAD DE SANTIAGO</t>
  </si>
  <si>
    <t>I. MUNICIPALIDAD DE MAIPU</t>
  </si>
  <si>
    <t>I. MUNICIPALIDAD DE BUIN</t>
  </si>
  <si>
    <t>I. MUNICIPALIDAD DE LA GRANJA</t>
  </si>
  <si>
    <t>COMUNIDAD TERAPEUTICA JOVEN LEVANTATE</t>
  </si>
  <si>
    <t>FUNDACION CRISTO VIVE</t>
  </si>
  <si>
    <t>CORPORACION CARPE DIEM</t>
  </si>
  <si>
    <t>MUNICIPALIDAD DE QUILPUE</t>
  </si>
  <si>
    <t>MUNICIPALIDAD DE QUILLOTA</t>
  </si>
  <si>
    <t>FUNDACION SOCIAL EJERCITO DE SALVACION</t>
  </si>
  <si>
    <t>CORPORACION NUESTRA CASA</t>
  </si>
  <si>
    <t>FUNDACION NO TE RINDAS</t>
  </si>
  <si>
    <t>FUNDACION TABOR</t>
  </si>
  <si>
    <t xml:space="preserve">VICARIA DE PASTORAL SOCIAL </t>
  </si>
  <si>
    <t>FUNDACION DE BENEFICENCIA HOGAR DE CRISTO</t>
  </si>
  <si>
    <t>PROGRAMA NOCHE DIGNA</t>
  </si>
  <si>
    <t>24-03-998</t>
  </si>
  <si>
    <t xml:space="preserve">DEX. </t>
  </si>
  <si>
    <t>I. MUNICIPALIDAD DE SAN PEDRO DE ATACAMA</t>
  </si>
  <si>
    <t>RES. EXENTA Nº  245</t>
  </si>
  <si>
    <t>I. MUNICIPALIDAD DE SIERRA GORDA</t>
  </si>
  <si>
    <t>RES. EXENTA Nº  645</t>
  </si>
  <si>
    <t>RES. EXENTA Nº 108</t>
  </si>
  <si>
    <t>RES. EXENTA Nº 113</t>
  </si>
  <si>
    <t>I. MUNICIPALIDAD DE TIERRA AMARILLA</t>
  </si>
  <si>
    <t>I. MUNICIPALIDAD  DE CHAÑARAL</t>
  </si>
  <si>
    <t>RES. EXENTA Nº  106</t>
  </si>
  <si>
    <t xml:space="preserve">I. MUNICIPALIDAD DE HUASCO </t>
  </si>
  <si>
    <t>MUNICIPALIDAD DE COQUIMBO</t>
  </si>
  <si>
    <t>MUNICIPALIDAD DE LA HIGUERA</t>
  </si>
  <si>
    <t>MUNICIPALIDAD DE PAIHUANO</t>
  </si>
  <si>
    <t>MUNICIPALIDAD DE SALAMANCA</t>
  </si>
  <si>
    <t>RES. EXENTA Nº 584</t>
  </si>
  <si>
    <t>RES. EXENTA N° 559</t>
  </si>
  <si>
    <t>I. MUNICIPALIDAD DE LA LIGUA</t>
  </si>
  <si>
    <t xml:space="preserve">RES. EXENTA Nº </t>
  </si>
  <si>
    <t>I. MUNICIPALIDAD DE ISLA DE PASCUA</t>
  </si>
  <si>
    <t>I. MUNICIPALIDAD DE ALGARROBO</t>
  </si>
  <si>
    <t>RES. EXENTA Nº 2211</t>
  </si>
  <si>
    <t>I. MUNICIPALIDAD DE MAULE</t>
  </si>
  <si>
    <t>I. MUNICIPALIDAD DE ÑIQUEN</t>
  </si>
  <si>
    <t>I. MUNICIPALIDAD DE SAN FABIAN</t>
  </si>
  <si>
    <t>I. MUNICIPALIDAD DE SAN IGNACIO</t>
  </si>
  <si>
    <t>I. MUNICIPALIDAD DE PEMUCO</t>
  </si>
  <si>
    <t>I. MUNICIPALIDAD DE FLORIDA</t>
  </si>
  <si>
    <t>I. MUNICIPALIDAD DE YUMBEL</t>
  </si>
  <si>
    <t>I. MUNICIPALIDAD DE LOS ALAMOS</t>
  </si>
  <si>
    <t>I. MUNICIPALIDAD DE TIRUA</t>
  </si>
  <si>
    <t>I. MUNICIPALIDAD DE VILCUN</t>
  </si>
  <si>
    <t>I. MUNICIPALIDAD DE NUEVA IMPERIAL</t>
  </si>
  <si>
    <t>I. MUNICIPALIDAD DE PERQUENCO</t>
  </si>
  <si>
    <t>I. MUNICIPALIDAD DE PUCON</t>
  </si>
  <si>
    <t>I. MUNICIPALIDAD DE LUMACO</t>
  </si>
  <si>
    <t>I. MUNICIPALIDAD DE GALVARINO</t>
  </si>
  <si>
    <t>I. MUNICIPALIDAD DE CARAHUE</t>
  </si>
  <si>
    <t>I. MUNICIPALIDAD DE TEMUCO</t>
  </si>
  <si>
    <t>MUNICIPALIDAD DE TORTEL</t>
  </si>
  <si>
    <t>MUNICIPALIDAD DE LAGO VERDE</t>
  </si>
  <si>
    <t>MUNICIPALIDAD DE GUAITECAS</t>
  </si>
  <si>
    <t>MUNICIPALIDAD DE AYSEN</t>
  </si>
  <si>
    <t>I. MUNICIPALIDAD DE SAN GREGORIO</t>
  </si>
  <si>
    <t>RES. EXENTA Nº 1168</t>
  </si>
  <si>
    <t>I. MUNICIPALIDAD DE LOS LAGOS</t>
  </si>
  <si>
    <t>RES. EXENTA Nº 1169</t>
  </si>
  <si>
    <t>I. MUNICIPALIDAD DE FUTRONO</t>
  </si>
  <si>
    <t>RES. EXENTA Nº 1170</t>
  </si>
  <si>
    <t>I. MUNICIPALIDAD DE RIO BUENO</t>
  </si>
  <si>
    <t>RES. EXENTA Nº 459</t>
  </si>
  <si>
    <t>I. MUNICIPALIDAD DE SAN RAMON</t>
  </si>
  <si>
    <t>RES. EXENTA Nº 465</t>
  </si>
  <si>
    <t>I. MUNICIPALIDAD DE CERRO NAVIA</t>
  </si>
  <si>
    <t>RES. EXENTA Nº 469</t>
  </si>
  <si>
    <t>I. MUNICIPALIDAD DE ISLA DE MAIPO</t>
  </si>
  <si>
    <t>RES. EXENTA Nº 475</t>
  </si>
  <si>
    <t>I. MUNICIPALIDAD DE INDEPENDENCIA</t>
  </si>
  <si>
    <t>RES. EXENTA Nº 477</t>
  </si>
  <si>
    <t>I. MUNICIPALIDAD DE SAN JOSE DE MAIPO</t>
  </si>
  <si>
    <t>RES. EXENTA Nº 520</t>
  </si>
  <si>
    <t>I. MUNICIPALIDAD DE EL BOSQUE</t>
  </si>
  <si>
    <t>RES. EXENTA Nº 515</t>
  </si>
  <si>
    <t>I. MUNICIPALIDAD DE HUECHURABA</t>
  </si>
  <si>
    <t>RES. EXENTA Nº 612</t>
  </si>
  <si>
    <t>I. MUNICIPALIDAD DE TALAGANTE</t>
  </si>
  <si>
    <t>RES. EXENTA Nº 693</t>
  </si>
  <si>
    <t>I. MUNICIPALIDAD DE ÑUÑOA</t>
  </si>
  <si>
    <t>RES. EXENTA Nº 694</t>
  </si>
  <si>
    <t>I. MUNICIPALIDAD DE TIL TIL</t>
  </si>
  <si>
    <t xml:space="preserve">DEX. EX. Nº </t>
  </si>
  <si>
    <t>COMISIONADO INDIGENA</t>
  </si>
  <si>
    <t>24-03-409</t>
  </si>
  <si>
    <t>DEX.</t>
  </si>
  <si>
    <t>SERVICIO SALUD METROPOLITANO CENTRAL</t>
  </si>
  <si>
    <t>CORFAP</t>
  </si>
  <si>
    <t>FRATERNIDAD LAS VIÑAS</t>
  </si>
  <si>
    <t>CORPORACION HALLAZGOS</t>
  </si>
  <si>
    <t>EFAD</t>
  </si>
  <si>
    <t>ONG CIDETS</t>
  </si>
  <si>
    <t>FUNDACION CARITAS TEMUCO</t>
  </si>
  <si>
    <t>GOBERNACION PROVINCIAL DE MALLECO</t>
  </si>
  <si>
    <t>GOBERNACION PROVINCIAL DE OSORNO</t>
  </si>
  <si>
    <t xml:space="preserve">FUNDACION SOCIAL NOVO MILLENNIO </t>
  </si>
  <si>
    <t xml:space="preserve">CENTRO DESARROLLO SOCIAL, CULTURAL Y DEPORTIVO PADRES MACAYA Y GUMUCIO </t>
  </si>
  <si>
    <t>ONG EMPRENDER CON ALAS</t>
  </si>
  <si>
    <t>FUNDACION CARITAS Y ACCION  SOCIAL DE LA DIOCESIS DE RANCAGUA</t>
  </si>
  <si>
    <t xml:space="preserve">FUNDACION AMALEGRIA </t>
  </si>
  <si>
    <t>FUNDACION VIDA COMPARTIDA DON BOSCO</t>
  </si>
  <si>
    <t>COPORACION MOVILIZA</t>
  </si>
  <si>
    <t>ORGANIZACIÓN COMUNIDAD CRISTIANA PURO CORAZON</t>
  </si>
  <si>
    <t>MUNICIPALIDAD DE TOCOPILLA</t>
  </si>
  <si>
    <t>MUNICIPALIDAD DE CALDERA</t>
  </si>
  <si>
    <t>MUNICIPALIDAD DE SAN FELIPE</t>
  </si>
  <si>
    <t>MUNICIPALIDAD DE LOS ANDES</t>
  </si>
  <si>
    <t>MUNICIPALIDAD DE LA CALERA</t>
  </si>
  <si>
    <t>MUNICIPALIDAD DE SANTIAGO</t>
  </si>
  <si>
    <t>MUNICIPALIDAD DE CHILLAN</t>
  </si>
  <si>
    <t>MUNICIPALIDAD DE VILLARRICA</t>
  </si>
  <si>
    <t>MUNICIPALIDAD DE VALDIVIA</t>
  </si>
  <si>
    <t>MUNICIPALIDAD DE PUERTO MONTT</t>
  </si>
  <si>
    <t>MUNICIPALIDAD DE SAN RAMON</t>
  </si>
  <si>
    <t>MUNICIPALIDAD DE RECOLETA</t>
  </si>
  <si>
    <t>CLUB REHABILITADOR DE ALCOHOLICOS DE LO PRADO</t>
  </si>
  <si>
    <t xml:space="preserve">FUNDACION PARA EL DESARROLLO DEL BIO BIO </t>
  </si>
  <si>
    <t>CORPORACION IGLESIA EVANGELICA CRISTIANA PENTECOSTES</t>
  </si>
  <si>
    <t>CORPORACION SERVICIO PAZ Y JUSTICIA CHILE SERPAJ</t>
  </si>
  <si>
    <t xml:space="preserve">LA CASA DEL PADRE DEMETRIO </t>
  </si>
  <si>
    <t>CORPORACION PARA LA ATENCION INTEGRAL DEL MALTRATO AL MENOR</t>
  </si>
  <si>
    <t>FUNDACION ESTUDIO PARA UN HERMANO</t>
  </si>
  <si>
    <t>CORPORACION PROG. CALETA SUR</t>
  </si>
  <si>
    <t>DEX. N° 57</t>
  </si>
  <si>
    <t>RES. EXENTA Nº 186</t>
  </si>
  <si>
    <t>RES. EXENTA Nº 192</t>
  </si>
  <si>
    <t xml:space="preserve">I. MUNICIPALIDAD DE COPIAPO </t>
  </si>
  <si>
    <t xml:space="preserve">I. MUNCIPALIDAD DE VALLERNAR </t>
  </si>
  <si>
    <t>RES N° 4109</t>
  </si>
  <si>
    <t>I. MUNICIPALIDAD DE SAN VTE</t>
  </si>
  <si>
    <t>RES N° 4110</t>
  </si>
  <si>
    <t>I. MUNICIPALIDAD DE SAN FDO</t>
  </si>
  <si>
    <t>RES N° 4111</t>
  </si>
  <si>
    <t>RES. EXENTA Nº 3436</t>
  </si>
  <si>
    <t xml:space="preserve">I. MUNICIPALIDAD DE CURICO </t>
  </si>
  <si>
    <t>RES. EXENTA Nº 3317</t>
  </si>
  <si>
    <t>RES. EXENTA Nº 3318</t>
  </si>
  <si>
    <t>RES. EXENTA Nº 707</t>
  </si>
  <si>
    <t>RES. EXENTA. Nº 1655</t>
  </si>
  <si>
    <t>RES. EXENTANº 1662</t>
  </si>
  <si>
    <t>RES. EXENTANº 1658</t>
  </si>
  <si>
    <t>RES. EXENTANº 1661</t>
  </si>
  <si>
    <t>RES. EXENTANº 1594</t>
  </si>
  <si>
    <t>RES. EXENTANº 1659</t>
  </si>
  <si>
    <t>RES. EXENTANº 1656</t>
  </si>
  <si>
    <t>RES. EXENTANº 681</t>
  </si>
  <si>
    <t>RES. EXENTANº 1591</t>
  </si>
  <si>
    <t>RES. EXENTANº 683</t>
  </si>
  <si>
    <t>RES. EXENTANº 1657</t>
  </si>
  <si>
    <t>RES. EXENTANº 1592</t>
  </si>
  <si>
    <t>RES. EXENTANº 706</t>
  </si>
  <si>
    <t>RES. EXENTANº 709</t>
  </si>
  <si>
    <t>RES. EXENTANº 1663</t>
  </si>
  <si>
    <t>RES. EXENTANº 1590</t>
  </si>
  <si>
    <t>RES. EXENTANº 711</t>
  </si>
  <si>
    <t>RES. EXENTANº 705</t>
  </si>
  <si>
    <t>RES. EXENTANº 1589</t>
  </si>
  <si>
    <t>RES. EXENTANº 1802</t>
  </si>
  <si>
    <t>RES. EXENTANº 1803</t>
  </si>
  <si>
    <t>RES. EXENTANº 1688</t>
  </si>
  <si>
    <t>RES. EXENTANº 1801</t>
  </si>
  <si>
    <t>RES. EXENTANº 1804</t>
  </si>
  <si>
    <t>RES. EXENTANº 1830</t>
  </si>
  <si>
    <t>RES. EXENTANº 1721</t>
  </si>
  <si>
    <t>RES. EXENTANº 1800</t>
  </si>
  <si>
    <t>RES. EXENTANº 708</t>
  </si>
  <si>
    <t>RES. EXENTANº 1805</t>
  </si>
  <si>
    <t>RES. EXENTANº 1699</t>
  </si>
  <si>
    <t>RES. EXENTANº 1722</t>
  </si>
  <si>
    <t>RES. EXENTANº 1689</t>
  </si>
  <si>
    <t>RES. EXENTANº 1720</t>
  </si>
  <si>
    <t>RES. EXENTANº 1799</t>
  </si>
  <si>
    <t>RES. EXENTANº 704</t>
  </si>
  <si>
    <t>RES. EXENTANº 710</t>
  </si>
  <si>
    <t>RES. EXENTANº 682</t>
  </si>
  <si>
    <t>RES. EXENTANº 1660</t>
  </si>
  <si>
    <t>RES. EXENTANº 1829</t>
  </si>
  <si>
    <t>RES. EXENTANº 1691</t>
  </si>
  <si>
    <t>RES. EXENTANº 1798</t>
  </si>
  <si>
    <t>RES. EXENTANº 1692</t>
  </si>
  <si>
    <t>RES. EXENTANº 1690</t>
  </si>
  <si>
    <t>RES. EXENTANº 680</t>
  </si>
  <si>
    <t>RES. EXENTANº 2495</t>
  </si>
  <si>
    <t>RES. EXENTANº 2741</t>
  </si>
  <si>
    <t>RES. EXENTANº 2740</t>
  </si>
  <si>
    <t>RES. EXENTANº 2841</t>
  </si>
  <si>
    <t>RES. EXENTANº 3152</t>
  </si>
  <si>
    <t>RES. EXENTANº 3075</t>
  </si>
  <si>
    <t>RES. EXENTANº 3074</t>
  </si>
  <si>
    <t>RES. EXENTANº 1823</t>
  </si>
  <si>
    <t>RES. EXENTANº 1824</t>
  </si>
  <si>
    <t>RES. EXENTANº 1826</t>
  </si>
  <si>
    <t>RES. EXENTANº 1827</t>
  </si>
  <si>
    <t>RES. EXENTANº 1828</t>
  </si>
  <si>
    <t>RES. EXENTANº 1831</t>
  </si>
  <si>
    <t>RES. EXENTANº 1832</t>
  </si>
  <si>
    <t>RES. EXENTANº 1833</t>
  </si>
  <si>
    <t>RES. EXENTANº 1834</t>
  </si>
  <si>
    <t>RES. EXENTANº 1835</t>
  </si>
  <si>
    <t>RES. EXENTANº 1836</t>
  </si>
  <si>
    <t>RES. EXENTANº 1837</t>
  </si>
  <si>
    <t>RES. EXENTANº 1838</t>
  </si>
  <si>
    <t>RES. EXENTANº 1839</t>
  </si>
  <si>
    <t>RES. EXENTANº 1840</t>
  </si>
  <si>
    <t>RES. EXENTANº 2371</t>
  </si>
  <si>
    <t>RES. EXENTANº 2372</t>
  </si>
  <si>
    <t>RES. EXENTANº 2373</t>
  </si>
  <si>
    <t>RES. EXENTANº 2394</t>
  </si>
  <si>
    <t>RES. EXENTANº 2462</t>
  </si>
  <si>
    <t>RES. EXENTANº 1825</t>
  </si>
  <si>
    <t>RES. EXENTANº 2855</t>
  </si>
  <si>
    <t>RES. EXENTANº 3081</t>
  </si>
  <si>
    <t>RES. EXENTANº 3082</t>
  </si>
  <si>
    <t>RES. EXENTANº 3083</t>
  </si>
  <si>
    <t>RES. EXENTANº 3550</t>
  </si>
  <si>
    <t>RES. EXENTANº 4160</t>
  </si>
  <si>
    <t>RES. EXENTANº 3349</t>
  </si>
  <si>
    <t>RES. EXENTANº 4161</t>
  </si>
  <si>
    <t>RES. EXENTANº 1278</t>
  </si>
  <si>
    <t>RES. EXENTANº 1279</t>
  </si>
  <si>
    <t>RES. EXENTANº 1280</t>
  </si>
  <si>
    <t>RES. EXENTANº 1281</t>
  </si>
  <si>
    <t>RES. EXENTANº 1282</t>
  </si>
  <si>
    <t>RES. EXENTANº 1283</t>
  </si>
  <si>
    <t>RES. EXENTANº 1284</t>
  </si>
  <si>
    <t>RES. EXENTANº 1285</t>
  </si>
  <si>
    <t>RES. EXENTAN° 1382</t>
  </si>
  <si>
    <t>RES. EXENTAN° 1383</t>
  </si>
  <si>
    <t>RES. EXENTAN° 1384</t>
  </si>
  <si>
    <t>RES. EXENTAN° 1385</t>
  </si>
  <si>
    <t>RES. EXENTAN° 1386</t>
  </si>
  <si>
    <t>RES. EXENTAN° 1387</t>
  </si>
  <si>
    <t>RES. EXENTAN° 1388</t>
  </si>
  <si>
    <t>RES. EXENTAN° 1544</t>
  </si>
  <si>
    <t>RES. EXENTAN° 1545</t>
  </si>
  <si>
    <t>RES. EXENTAN° 1546</t>
  </si>
  <si>
    <t>RES. EXENTAN° 1547</t>
  </si>
  <si>
    <t>RES. EXENTAN° 1548</t>
  </si>
  <si>
    <t>RES. EXENTAN° 1549</t>
  </si>
  <si>
    <t>RES. EXENTAN° 1550</t>
  </si>
  <si>
    <t>RES. EXENTAN° 1551</t>
  </si>
  <si>
    <t>RES. EXENTANº</t>
  </si>
  <si>
    <t>RES. EXENTAN°</t>
  </si>
  <si>
    <t>RES. EXENTAN° 625</t>
  </si>
  <si>
    <t>RES. EXENTAN° 623</t>
  </si>
  <si>
    <t>RES. EXENTAN° 624</t>
  </si>
  <si>
    <t>RES EXENTAN° 1255</t>
  </si>
  <si>
    <t>RES EXENTAN° 1260</t>
  </si>
  <si>
    <t>RES EXENTAN° 1256</t>
  </si>
  <si>
    <t>RES EXENTAN° 814</t>
  </si>
  <si>
    <t xml:space="preserve"> RES. EXENTANº 188</t>
  </si>
  <si>
    <t>RES. EXENTANº 193</t>
  </si>
  <si>
    <t>RES. EXENTAN° 304</t>
  </si>
  <si>
    <t>RES. EXENTAN° 303</t>
  </si>
  <si>
    <t>RES. EXENTAN° 352</t>
  </si>
  <si>
    <t>RES. EXENTAN° 354</t>
  </si>
  <si>
    <t>RES. EXENTAN° 353</t>
  </si>
  <si>
    <t>RES. EXENTAN° 429</t>
  </si>
  <si>
    <t>RES. EXENTAN° 497</t>
  </si>
  <si>
    <t xml:space="preserve">RES. EXENTAN° </t>
  </si>
  <si>
    <t>RES. EXENTANº 314</t>
  </si>
  <si>
    <t>RES. EXENTANº 353</t>
  </si>
  <si>
    <t>RES. EXENTANº 354</t>
  </si>
  <si>
    <t xml:space="preserve">RES. EXENTA Nº 3812 </t>
  </si>
  <si>
    <t>RES. EXENTA Nº 3811</t>
  </si>
  <si>
    <t>RES. EXENTA Nº 3887</t>
  </si>
  <si>
    <t xml:space="preserve">I. MUNICIPALIDAD DE CONCEPCION </t>
  </si>
  <si>
    <t>RES. EXENTA Nº 3814</t>
  </si>
  <si>
    <t>RES. EXENTA Nº 3816</t>
  </si>
  <si>
    <t>I. MUNICIPALIDAD DE CORONES</t>
  </si>
  <si>
    <t>RES. EXENTA Nº 3817</t>
  </si>
  <si>
    <t>RES. EXENTA Nº 3813</t>
  </si>
  <si>
    <t xml:space="preserve">I. MUNICIPALIDAD DE ALTO BIO BIO </t>
  </si>
  <si>
    <t>RES. EXENTA Nº 4928</t>
  </si>
  <si>
    <t>I. MUNICIPALIDAD DE GORBEA</t>
  </si>
  <si>
    <t>I. MUNICIPALIDAD DE PUERTO MONTT</t>
  </si>
  <si>
    <t>RES. EXENTA Nº 2354</t>
  </si>
  <si>
    <t>RES. EXENTA Nº 2362</t>
  </si>
  <si>
    <t>RES. EXENTA Nº 2411</t>
  </si>
  <si>
    <t>RES. EXENTA Nº 2412</t>
  </si>
  <si>
    <t>RES. EXENTA Nº 2413</t>
  </si>
  <si>
    <t>RES. EXENTA Nº 2415</t>
  </si>
  <si>
    <t>RES. EXENTA Nº 2416</t>
  </si>
  <si>
    <t>I. MUNICIPALIDAD DE LOS ANGELES</t>
  </si>
  <si>
    <t>DEX. Nº 260</t>
  </si>
  <si>
    <t>ASOCIACION GREMIAL NACIONAL DE FERIAS LIBRES, PERSAS Y AFINES</t>
  </si>
  <si>
    <t xml:space="preserve">ELIGE VIVIR SANO </t>
  </si>
  <si>
    <t>24-03-315</t>
  </si>
  <si>
    <t>EJECUCION DEL PROYECTO RUTA SALIDABLE</t>
  </si>
  <si>
    <t>I. MUNICIPALIDAD DE LA CALERA</t>
  </si>
  <si>
    <t>RES. EXENTA Nº</t>
  </si>
  <si>
    <t>RES. EXENTANº 5242</t>
  </si>
  <si>
    <t>RES. EXENTA Nº 3404</t>
  </si>
  <si>
    <t>RES. EXENTA Nº 3365</t>
  </si>
  <si>
    <t>I. MUNICIPALIDAD DE QUEILEN</t>
  </si>
  <si>
    <t>RES EXENTA N° 1455</t>
  </si>
  <si>
    <t>I. MUNICIPALIDAD DE RIO IBAÑEZ</t>
  </si>
  <si>
    <t>I. MUNICIPALIDAD DE COCHRANE</t>
  </si>
  <si>
    <t>RES. EXENTANº 862</t>
  </si>
  <si>
    <t>I. MUNICIPALIDAD DE CAMARONES</t>
  </si>
  <si>
    <t>I. MUNICIPALIDAD DE QUILUCURA</t>
  </si>
  <si>
    <t>AMALEGRIA FUNDACION</t>
  </si>
  <si>
    <t>MOVILIZA</t>
  </si>
  <si>
    <t>EJECUCIÓN AL 31 DE DICIEMBRE DE 2014</t>
  </si>
  <si>
    <t>RES. EXENTANº 6064</t>
  </si>
  <si>
    <t>RES. EXENTANº 6065</t>
  </si>
  <si>
    <t>RES. EXENTANº 6066</t>
  </si>
  <si>
    <t>RES. EXENTANº 6067</t>
  </si>
  <si>
    <t>RES EXENTA N° 1923</t>
  </si>
  <si>
    <t>I. MUNICIPALIDAD DE CISNES</t>
  </si>
  <si>
    <t>I. MUNICIPALIDAD DE COYHAIQUE</t>
  </si>
  <si>
    <t>I. MUNICIPALIDAD DE SAN JOSE DE LA MARIQUINA</t>
  </si>
  <si>
    <t xml:space="preserve">PROGRAMA DE LAS NACIONES UNIDAS PARA EL DESARROLLO </t>
  </si>
  <si>
    <t>FUNDACION RODRIGO ZALDIVAR ROSTROS NUEVOS</t>
  </si>
  <si>
    <t>FUNDACION ESPERANZA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</si>
</sst>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dd/mm/yy;@"/>
    <numFmt numFmtId="165" formatCode="dd/mm/yyyy;@"/>
    <numFmt numFmtId="166" formatCode="_-* #,##0_-;\-* #,##0_-;_-* &quot;-&quot;??_-;_-@_-"/>
  </numFmts>
  <fonts count="1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C0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0" fillId="0" borderId="0" applyFont="0" applyFill="0" applyBorder="0" applyAlignment="0" applyProtection="0"/>
  </cellStyleXfs>
  <cellXfs count="286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Border="1" applyAlignment="1" applyProtection="1">
      <alignment vertical="center"/>
      <protection locked="0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Border="1" applyAlignment="1" applyProtection="1">
      <alignment vertical="center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3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justify" vertical="center" wrapText="1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3" fontId="5" fillId="0" borderId="6" xfId="0" applyNumberFormat="1" applyFont="1" applyFill="1" applyBorder="1" applyAlignment="1" applyProtection="1">
      <alignment horizontal="right" vertical="center" wrapText="1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Border="1"/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 applyProtection="1">
      <alignment horizontal="justify" vertical="center" wrapText="1"/>
      <protection locked="0"/>
    </xf>
    <xf numFmtId="0" fontId="3" fillId="0" borderId="6" xfId="0" applyFont="1" applyFill="1" applyBorder="1" applyAlignment="1" applyProtection="1">
      <alignment horizontal="left" vertical="center" wrapText="1"/>
      <protection locked="0"/>
    </xf>
    <xf numFmtId="0" fontId="8" fillId="2" borderId="3" xfId="0" applyFont="1" applyFill="1" applyBorder="1" applyAlignment="1" applyProtection="1">
      <alignment horizontal="justify" vertical="justify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1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justify" vertical="center" wrapText="1"/>
    </xf>
    <xf numFmtId="14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3" fontId="8" fillId="2" borderId="0" xfId="0" applyNumberFormat="1" applyFont="1" applyFill="1" applyBorder="1" applyAlignment="1" applyProtection="1">
      <alignment vertical="center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3" fontId="8" fillId="2" borderId="21" xfId="0" applyNumberFormat="1" applyFont="1" applyFill="1" applyBorder="1" applyAlignment="1" applyProtection="1">
      <alignment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3" fontId="8" fillId="2" borderId="4" xfId="0" applyNumberFormat="1" applyFont="1" applyFill="1" applyBorder="1" applyAlignment="1" applyProtection="1">
      <alignment vertical="center" wrapText="1"/>
      <protection locked="0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3" fontId="2" fillId="0" borderId="2" xfId="0" applyNumberFormat="1" applyFont="1" applyFill="1" applyBorder="1" applyAlignment="1" applyProtection="1">
      <alignment horizontal="right" vertical="center" wrapText="1"/>
    </xf>
    <xf numFmtId="3" fontId="2" fillId="0" borderId="3" xfId="0" applyNumberFormat="1" applyFont="1" applyFill="1" applyBorder="1" applyAlignment="1" applyProtection="1">
      <alignment horizontal="right" vertical="center" wrapText="1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 applyProtection="1">
      <alignment horizontal="justify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/>
      <protection locked="0"/>
    </xf>
    <xf numFmtId="0" fontId="8" fillId="2" borderId="20" xfId="0" applyFont="1" applyFill="1" applyBorder="1" applyAlignment="1" applyProtection="1">
      <alignment horizontal="justify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2" fillId="3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right" vertical="center" wrapText="1"/>
    </xf>
    <xf numFmtId="3" fontId="3" fillId="0" borderId="3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Border="1"/>
    <xf numFmtId="3" fontId="3" fillId="0" borderId="3" xfId="0" applyNumberFormat="1" applyFont="1" applyBorder="1"/>
    <xf numFmtId="3" fontId="3" fillId="0" borderId="2" xfId="0" applyNumberFormat="1" applyFont="1" applyFill="1" applyBorder="1" applyAlignment="1" applyProtection="1">
      <alignment horizontal="left" vertical="center" wrapText="1"/>
    </xf>
    <xf numFmtId="0" fontId="9" fillId="0" borderId="0" xfId="0" applyFont="1" applyFill="1"/>
    <xf numFmtId="3" fontId="5" fillId="0" borderId="22" xfId="0" applyNumberFormat="1" applyFont="1" applyFill="1" applyBorder="1" applyAlignment="1" applyProtection="1">
      <alignment horizontal="center" vertical="center" wrapText="1"/>
    </xf>
    <xf numFmtId="0" fontId="0" fillId="0" borderId="23" xfId="0" applyBorder="1" applyAlignment="1">
      <alignment horizontal="right" wrapText="1"/>
    </xf>
    <xf numFmtId="0" fontId="9" fillId="0" borderId="2" xfId="0" applyFont="1" applyFill="1" applyBorder="1"/>
    <xf numFmtId="0" fontId="9" fillId="0" borderId="2" xfId="0" applyFont="1" applyFill="1" applyBorder="1" applyAlignment="1">
      <alignment horizontal="left"/>
    </xf>
    <xf numFmtId="3" fontId="8" fillId="2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8" fillId="2" borderId="6" xfId="0" applyFont="1" applyFill="1" applyBorder="1" applyAlignment="1" applyProtection="1">
      <alignment horizontal="justify" vertical="justify" wrapText="1"/>
      <protection locked="0"/>
    </xf>
    <xf numFmtId="14" fontId="3" fillId="0" borderId="2" xfId="0" applyNumberFormat="1" applyFont="1" applyBorder="1" applyAlignment="1">
      <alignment vertical="center"/>
    </xf>
    <xf numFmtId="166" fontId="3" fillId="0" borderId="2" xfId="2" applyNumberFormat="1" applyFont="1" applyFill="1" applyBorder="1" applyAlignment="1">
      <alignment vertical="center"/>
    </xf>
    <xf numFmtId="14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3" fillId="0" borderId="2" xfId="0" applyNumberFormat="1" applyFont="1" applyFill="1" applyBorder="1" applyAlignment="1" applyProtection="1">
      <alignment horizontal="center" vertical="center" wrapText="1"/>
    </xf>
    <xf numFmtId="14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6" xfId="0" applyNumberFormat="1" applyFont="1" applyBorder="1" applyAlignment="1" applyProtection="1">
      <alignment horizontal="center" vertical="center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2" xfId="0" applyFill="1" applyBorder="1"/>
    <xf numFmtId="0" fontId="8" fillId="0" borderId="2" xfId="0" applyFont="1" applyFill="1" applyBorder="1" applyAlignment="1" applyProtection="1">
      <alignment horizontal="justify" vertical="justify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3" fontId="8" fillId="0" borderId="4" xfId="0" applyNumberFormat="1" applyFont="1" applyFill="1" applyBorder="1" applyAlignment="1" applyProtection="1">
      <alignment vertical="center" wrapText="1"/>
      <protection locked="0"/>
    </xf>
    <xf numFmtId="3" fontId="8" fillId="2" borderId="6" xfId="0" applyNumberFormat="1" applyFont="1" applyFill="1" applyBorder="1" applyAlignment="1" applyProtection="1">
      <alignment vertical="center" wrapText="1"/>
      <protection locked="0"/>
    </xf>
    <xf numFmtId="3" fontId="8" fillId="6" borderId="6" xfId="0" applyNumberFormat="1" applyFont="1" applyFill="1" applyBorder="1" applyAlignment="1" applyProtection="1">
      <alignment vertical="center" wrapText="1"/>
      <protection locked="0"/>
    </xf>
    <xf numFmtId="0" fontId="5" fillId="0" borderId="5" xfId="0" applyFont="1" applyFill="1" applyBorder="1" applyAlignment="1" applyProtection="1">
      <alignment horizontal="justify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</xf>
    <xf numFmtId="3" fontId="5" fillId="0" borderId="5" xfId="0" applyNumberFormat="1" applyFont="1" applyFill="1" applyBorder="1" applyAlignment="1" applyProtection="1">
      <alignment horizontal="right" vertical="center" wrapText="1"/>
    </xf>
    <xf numFmtId="0" fontId="3" fillId="0" borderId="5" xfId="0" applyFont="1" applyFill="1" applyBorder="1" applyAlignment="1" applyProtection="1">
      <alignment horizontal="justify" vertical="center" wrapText="1"/>
    </xf>
    <xf numFmtId="3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3" fontId="3" fillId="0" borderId="2" xfId="0" applyNumberFormat="1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 applyProtection="1">
      <alignment horizontal="justify" vertical="center" wrapText="1"/>
      <protection locked="0"/>
    </xf>
    <xf numFmtId="14" fontId="3" fillId="0" borderId="2" xfId="0" applyNumberFormat="1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Fill="1" applyBorder="1" applyAlignment="1">
      <alignment horizontal="justify" vertical="center" wrapText="1"/>
    </xf>
    <xf numFmtId="0" fontId="2" fillId="5" borderId="2" xfId="0" applyFont="1" applyFill="1" applyBorder="1" applyAlignment="1">
      <alignment horizontal="justify" vertical="center" wrapText="1"/>
    </xf>
    <xf numFmtId="3" fontId="8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2" borderId="5" xfId="0" applyNumberFormat="1" applyFont="1" applyFill="1" applyBorder="1" applyAlignment="1">
      <alignment horizontal="right" vertical="center" wrapText="1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3" fillId="0" borderId="24" xfId="0" applyFont="1" applyFill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 applyProtection="1">
      <alignment horizontal="justify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14" fontId="3" fillId="0" borderId="5" xfId="0" applyNumberFormat="1" applyFont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 applyProtection="1">
      <alignment horizontal="justify" vertical="justify" wrapText="1"/>
      <protection locked="0"/>
    </xf>
    <xf numFmtId="0" fontId="8" fillId="2" borderId="12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0" fontId="8" fillId="0" borderId="20" xfId="0" applyFont="1" applyFill="1" applyBorder="1" applyAlignment="1" applyProtection="1">
      <alignment horizontal="justify" vertical="center" wrapText="1"/>
      <protection locked="0"/>
    </xf>
    <xf numFmtId="14" fontId="3" fillId="0" borderId="16" xfId="0" applyNumberFormat="1" applyFont="1" applyFill="1" applyBorder="1" applyAlignment="1" applyProtection="1">
      <alignment horizontal="center" vertical="center" wrapText="1"/>
    </xf>
    <xf numFmtId="165" fontId="8" fillId="0" borderId="2" xfId="0" applyNumberFormat="1" applyFont="1" applyFill="1" applyBorder="1" applyAlignment="1" applyProtection="1">
      <alignment horizontal="justify" vertical="center" wrapText="1"/>
      <protection locked="0"/>
    </xf>
    <xf numFmtId="14" fontId="3" fillId="0" borderId="3" xfId="0" applyNumberFormat="1" applyFont="1" applyFill="1" applyBorder="1" applyAlignment="1" applyProtection="1">
      <alignment horizontal="left" vertical="center" wrapText="1"/>
      <protection locked="0"/>
    </xf>
    <xf numFmtId="164" fontId="2" fillId="0" borderId="3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8" xfId="0" applyNumberFormat="1" applyFont="1" applyBorder="1" applyAlignment="1" applyProtection="1">
      <alignment horizontal="center" vertical="center"/>
      <protection locked="0"/>
    </xf>
    <xf numFmtId="14" fontId="3" fillId="0" borderId="2" xfId="0" applyNumberFormat="1" applyFont="1" applyFill="1" applyBorder="1" applyProtection="1">
      <protection locked="0"/>
    </xf>
    <xf numFmtId="3" fontId="9" fillId="0" borderId="0" xfId="0" applyNumberFormat="1" applyFont="1"/>
    <xf numFmtId="0" fontId="8" fillId="2" borderId="10" xfId="0" applyFont="1" applyFill="1" applyBorder="1" applyAlignment="1" applyProtection="1">
      <alignment vertical="center" wrapText="1"/>
      <protection locked="0"/>
    </xf>
    <xf numFmtId="0" fontId="8" fillId="2" borderId="1" xfId="0" applyFont="1" applyFill="1" applyBorder="1" applyAlignment="1" applyProtection="1">
      <alignment horizontal="justify" vertical="justify" wrapText="1"/>
      <protection locked="0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>
      <alignment horizontal="right"/>
    </xf>
    <xf numFmtId="3" fontId="3" fillId="0" borderId="0" xfId="0" applyNumberFormat="1" applyFont="1" applyAlignment="1">
      <alignment horizontal="justify" vertical="center" wrapText="1"/>
    </xf>
    <xf numFmtId="0" fontId="9" fillId="0" borderId="25" xfId="0" applyFont="1" applyBorder="1" applyAlignment="1">
      <alignment horizontal="right"/>
    </xf>
    <xf numFmtId="0" fontId="3" fillId="0" borderId="5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3" fontId="0" fillId="0" borderId="2" xfId="0" applyNumberFormat="1" applyBorder="1"/>
    <xf numFmtId="0" fontId="8" fillId="0" borderId="2" xfId="0" applyFont="1" applyFill="1" applyBorder="1" applyAlignment="1" applyProtection="1">
      <alignment vertical="center" wrapText="1"/>
      <protection locked="0"/>
    </xf>
    <xf numFmtId="0" fontId="5" fillId="0" borderId="7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vertical="center"/>
      <protection locked="0"/>
    </xf>
    <xf numFmtId="0" fontId="8" fillId="2" borderId="20" xfId="0" applyFont="1" applyFill="1" applyBorder="1" applyAlignment="1" applyProtection="1">
      <alignment vertical="center" wrapText="1"/>
      <protection locked="0"/>
    </xf>
    <xf numFmtId="14" fontId="3" fillId="0" borderId="5" xfId="0" applyNumberFormat="1" applyFont="1" applyFill="1" applyBorder="1" applyAlignment="1" applyProtection="1">
      <alignment horizontal="center" vertical="center" wrapText="1"/>
    </xf>
    <xf numFmtId="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Border="1"/>
    <xf numFmtId="3" fontId="3" fillId="0" borderId="0" xfId="0" applyNumberFormat="1" applyFont="1" applyBorder="1" applyAlignment="1">
      <alignment horizontal="right"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3" fontId="3" fillId="0" borderId="5" xfId="0" applyNumberFormat="1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vertical="center" wrapText="1"/>
    </xf>
    <xf numFmtId="0" fontId="0" fillId="0" borderId="16" xfId="0" applyBorder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3" fontId="3" fillId="0" borderId="16" xfId="0" applyNumberFormat="1" applyFont="1" applyFill="1" applyBorder="1" applyAlignment="1" applyProtection="1">
      <alignment vertical="center" wrapText="1"/>
      <protection locked="0"/>
    </xf>
    <xf numFmtId="3" fontId="3" fillId="0" borderId="3" xfId="0" applyNumberFormat="1" applyFont="1" applyFill="1" applyBorder="1" applyAlignment="1" applyProtection="1">
      <alignment vertical="center" wrapText="1"/>
    </xf>
    <xf numFmtId="0" fontId="8" fillId="2" borderId="17" xfId="0" applyFont="1" applyFill="1" applyBorder="1" applyAlignment="1" applyProtection="1">
      <alignment horizontal="justify" vertical="center" wrapText="1"/>
      <protection locked="0"/>
    </xf>
    <xf numFmtId="0" fontId="8" fillId="2" borderId="18" xfId="0" applyFont="1" applyFill="1" applyBorder="1" applyAlignment="1" applyProtection="1">
      <alignment horizontal="justify" vertical="center" wrapText="1"/>
      <protection locked="0"/>
    </xf>
    <xf numFmtId="0" fontId="8" fillId="2" borderId="19" xfId="0" applyFont="1" applyFill="1" applyBorder="1" applyAlignment="1" applyProtection="1">
      <alignment horizontal="justify" vertical="center" wrapText="1"/>
      <protection locked="0"/>
    </xf>
    <xf numFmtId="0" fontId="2" fillId="3" borderId="7" xfId="0" applyFont="1" applyFill="1" applyBorder="1" applyAlignment="1" applyProtection="1">
      <alignment horizontal="left" vertical="center" wrapText="1"/>
      <protection locked="0"/>
    </xf>
    <xf numFmtId="0" fontId="2" fillId="3" borderId="15" xfId="0" applyFont="1" applyFill="1" applyBorder="1" applyAlignment="1" applyProtection="1">
      <alignment horizontal="left" vertical="center" wrapText="1"/>
      <protection locked="0"/>
    </xf>
    <xf numFmtId="0" fontId="2" fillId="3" borderId="8" xfId="0" applyFont="1" applyFill="1" applyBorder="1" applyAlignment="1" applyProtection="1">
      <alignment horizontal="left" vertical="center" wrapText="1"/>
      <protection locked="0"/>
    </xf>
    <xf numFmtId="0" fontId="8" fillId="2" borderId="26" xfId="0" applyFont="1" applyFill="1" applyBorder="1" applyAlignment="1" applyProtection="1">
      <alignment horizontal="center" vertical="center" wrapText="1"/>
      <protection locked="0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20" xfId="0" applyFont="1" applyFill="1" applyBorder="1" applyAlignment="1" applyProtection="1">
      <alignment horizontal="center"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8" fillId="2" borderId="18" xfId="0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  <protection locked="0"/>
    </xf>
  </cellXfs>
  <cellStyles count="3">
    <cellStyle name="Millares" xfId="2" builtinId="3"/>
    <cellStyle name="Normal" xfId="0" builtinId="0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287</xdr:row>
      <xdr:rowOff>0</xdr:rowOff>
    </xdr:from>
    <xdr:to>
      <xdr:col>23</xdr:col>
      <xdr:colOff>152400</xdr:colOff>
      <xdr:row>288</xdr:row>
      <xdr:rowOff>9525</xdr:rowOff>
    </xdr:to>
    <xdr:pic>
      <xdr:nvPicPr>
        <xdr:cNvPr id="2049" name="41124001M" descr="http://app.sigfe.cl/SIGFE/Arbol/img/hoja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87925" y="39585900"/>
          <a:ext cx="152400" cy="1714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K70"/>
  <sheetViews>
    <sheetView workbookViewId="0">
      <pane xSplit="3" ySplit="7" topLeftCell="J29" activePane="bottomRight" state="frozen"/>
      <selection activeCell="AI32" sqref="AI32"/>
      <selection pane="topRight" activeCell="AI32" sqref="AI32"/>
      <selection pane="bottomLeft" activeCell="AI32" sqref="AI32"/>
      <selection pane="bottomRight" activeCell="AI32" sqref="AI3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5.28515625" style="2" customWidth="1"/>
    <col min="5" max="5" width="16.42578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6.42578125" style="2" customWidth="1"/>
    <col min="12" max="12" width="9" style="3" hidden="1" customWidth="1"/>
    <col min="13" max="13" width="8" style="3" hidden="1" customWidth="1"/>
    <col min="14" max="14" width="11.28515625" style="3" hidden="1" customWidth="1"/>
    <col min="15" max="15" width="11.42578125" style="3" bestFit="1" customWidth="1"/>
    <col min="16" max="16" width="13.85546875" style="5" hidden="1" customWidth="1"/>
    <col min="17" max="19" width="12" style="6" hidden="1" customWidth="1" outlineLevel="1"/>
    <col min="20" max="20" width="9" style="6" bestFit="1" customWidth="1" collapsed="1"/>
    <col min="21" max="23" width="11.42578125" style="6" hidden="1" customWidth="1" outlineLevel="1"/>
    <col min="24" max="24" width="9" style="6" bestFit="1" customWidth="1" collapsed="1"/>
    <col min="25" max="27" width="12.140625" style="6" hidden="1" customWidth="1" outlineLevel="1"/>
    <col min="28" max="28" width="9.5703125" style="6" bestFit="1" customWidth="1" collapsed="1"/>
    <col min="29" max="29" width="7.85546875" style="6" bestFit="1" customWidth="1" outlineLevel="1"/>
    <col min="30" max="30" width="9.5703125" style="6" bestFit="1" customWidth="1" outlineLevel="1"/>
    <col min="31" max="31" width="9.85546875" style="6" bestFit="1" customWidth="1" outlineLevel="1"/>
    <col min="32" max="32" width="9.5703125" style="6" bestFit="1" customWidth="1"/>
    <col min="33" max="33" width="9.7109375" style="6" bestFit="1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5" s="1" customFormat="1" ht="16.5" customHeight="1">
      <c r="A2" s="249" t="s">
        <v>77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</row>
    <row r="3" spans="1:35" s="1" customFormat="1" ht="16.5" customHeight="1">
      <c r="A3" s="248" t="s">
        <v>979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</row>
    <row r="4" spans="1:3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</row>
    <row r="5" spans="1:35" ht="17.25" customHeight="1">
      <c r="A5" s="251" t="s">
        <v>78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35" s="3" customFormat="1" ht="25.5" customHeight="1">
      <c r="A6" s="237" t="s">
        <v>0</v>
      </c>
      <c r="B6" s="46" t="s">
        <v>34</v>
      </c>
      <c r="C6" s="242" t="s">
        <v>2</v>
      </c>
      <c r="D6" s="237" t="s">
        <v>30</v>
      </c>
      <c r="E6" s="242" t="s">
        <v>3</v>
      </c>
      <c r="F6" s="237" t="s">
        <v>31</v>
      </c>
      <c r="G6" s="237" t="s">
        <v>4</v>
      </c>
      <c r="H6" s="237"/>
      <c r="I6" s="253" t="s">
        <v>32</v>
      </c>
      <c r="J6" s="253" t="s">
        <v>10</v>
      </c>
      <c r="K6" s="237" t="s">
        <v>8</v>
      </c>
      <c r="L6" s="239" t="s">
        <v>21</v>
      </c>
      <c r="M6" s="240"/>
      <c r="N6" s="241"/>
      <c r="O6" s="237" t="s">
        <v>9</v>
      </c>
      <c r="P6" s="242" t="s">
        <v>5</v>
      </c>
      <c r="Q6" s="238" t="s">
        <v>33</v>
      </c>
      <c r="R6" s="238"/>
      <c r="S6" s="238"/>
      <c r="T6" s="232" t="s">
        <v>23</v>
      </c>
      <c r="U6" s="238" t="s">
        <v>33</v>
      </c>
      <c r="V6" s="238"/>
      <c r="W6" s="238"/>
      <c r="X6" s="244" t="s">
        <v>24</v>
      </c>
      <c r="Y6" s="238" t="s">
        <v>33</v>
      </c>
      <c r="Z6" s="238"/>
      <c r="AA6" s="238"/>
      <c r="AB6" s="232" t="s">
        <v>25</v>
      </c>
      <c r="AC6" s="238" t="s">
        <v>33</v>
      </c>
      <c r="AD6" s="238"/>
      <c r="AE6" s="238"/>
      <c r="AF6" s="232" t="s">
        <v>26</v>
      </c>
      <c r="AG6" s="232" t="s">
        <v>47</v>
      </c>
      <c r="AH6" s="250" t="s">
        <v>53</v>
      </c>
      <c r="AI6" s="250"/>
    </row>
    <row r="7" spans="1:35" s="3" customFormat="1" ht="22.5">
      <c r="A7" s="237"/>
      <c r="B7" s="48" t="s">
        <v>1</v>
      </c>
      <c r="C7" s="243"/>
      <c r="D7" s="237"/>
      <c r="E7" s="243"/>
      <c r="F7" s="237"/>
      <c r="G7" s="49" t="s">
        <v>6</v>
      </c>
      <c r="H7" s="49" t="s">
        <v>7</v>
      </c>
      <c r="I7" s="254"/>
      <c r="J7" s="254"/>
      <c r="K7" s="237"/>
      <c r="L7" s="50" t="s">
        <v>11</v>
      </c>
      <c r="M7" s="50" t="s">
        <v>22</v>
      </c>
      <c r="N7" s="51" t="s">
        <v>75</v>
      </c>
      <c r="O7" s="237"/>
      <c r="P7" s="243"/>
      <c r="Q7" s="50" t="s">
        <v>35</v>
      </c>
      <c r="R7" s="50" t="s">
        <v>36</v>
      </c>
      <c r="S7" s="50" t="s">
        <v>37</v>
      </c>
      <c r="T7" s="233"/>
      <c r="U7" s="50" t="s">
        <v>38</v>
      </c>
      <c r="V7" s="50" t="s">
        <v>39</v>
      </c>
      <c r="W7" s="50" t="s">
        <v>40</v>
      </c>
      <c r="X7" s="245"/>
      <c r="Y7" s="50" t="s">
        <v>41</v>
      </c>
      <c r="Z7" s="50" t="s">
        <v>42</v>
      </c>
      <c r="AA7" s="50" t="s">
        <v>43</v>
      </c>
      <c r="AB7" s="233"/>
      <c r="AC7" s="50" t="s">
        <v>44</v>
      </c>
      <c r="AD7" s="50" t="s">
        <v>45</v>
      </c>
      <c r="AE7" s="50" t="s">
        <v>46</v>
      </c>
      <c r="AF7" s="233"/>
      <c r="AG7" s="233"/>
      <c r="AH7" s="52" t="s">
        <v>29</v>
      </c>
      <c r="AI7" s="52" t="s">
        <v>54</v>
      </c>
    </row>
    <row r="8" spans="1:35" ht="12.75" customHeight="1">
      <c r="A8" s="8"/>
      <c r="B8" s="234" t="s">
        <v>52</v>
      </c>
      <c r="C8" s="235"/>
      <c r="D8" s="236"/>
      <c r="E8" s="18"/>
      <c r="F8" s="19"/>
      <c r="G8" s="20"/>
      <c r="H8" s="20"/>
      <c r="I8" s="222">
        <v>6000000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outlineLevel="1">
      <c r="A9" s="16">
        <v>1</v>
      </c>
      <c r="B9" s="28"/>
      <c r="C9" s="27"/>
      <c r="D9" s="28"/>
      <c r="E9" s="28"/>
      <c r="F9" s="28"/>
      <c r="G9" s="27"/>
      <c r="H9" s="27"/>
      <c r="I9" s="221"/>
      <c r="J9" s="154">
        <v>5998433</v>
      </c>
      <c r="K9" s="210" t="s">
        <v>85</v>
      </c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>
        <v>5998433</v>
      </c>
      <c r="AF9" s="40">
        <f>SUM(AC9:AE9)</f>
        <v>5998433</v>
      </c>
      <c r="AG9" s="40">
        <f t="shared" ref="AG9" si="0">SUM(T9,X9,AB9,AF9)</f>
        <v>5998433</v>
      </c>
      <c r="AH9" s="41">
        <f>IF(ISERROR(AG9/I8),0,AG9/I8)</f>
        <v>0.99973883333333335</v>
      </c>
      <c r="AI9" s="42">
        <f>IF(ISERROR(AG9/$AG$58),"-",AG9/$AG$58)</f>
        <v>1.4778602615961372E-2</v>
      </c>
    </row>
    <row r="10" spans="1:35" ht="12.75" customHeight="1">
      <c r="A10" s="223" t="s">
        <v>56</v>
      </c>
      <c r="B10" s="224"/>
      <c r="C10" s="224"/>
      <c r="D10" s="224"/>
      <c r="E10" s="224"/>
      <c r="F10" s="224"/>
      <c r="G10" s="224"/>
      <c r="H10" s="225"/>
      <c r="I10" s="55">
        <f>I8</f>
        <v>6000000</v>
      </c>
      <c r="J10" s="55">
        <f>SUM(J9:J9)</f>
        <v>5998433</v>
      </c>
      <c r="K10" s="56"/>
      <c r="L10" s="55">
        <f>SUM(L9:L9)</f>
        <v>0</v>
      </c>
      <c r="M10" s="55">
        <f>SUM(M9:M9)</f>
        <v>0</v>
      </c>
      <c r="N10" s="55">
        <f>SUM(N9:N9)</f>
        <v>0</v>
      </c>
      <c r="O10" s="57"/>
      <c r="P10" s="58"/>
      <c r="Q10" s="55">
        <f t="shared" ref="Q10:AG10" si="1">SUM(Q9:Q9)</f>
        <v>0</v>
      </c>
      <c r="R10" s="55">
        <f t="shared" si="1"/>
        <v>0</v>
      </c>
      <c r="S10" s="55">
        <f t="shared" si="1"/>
        <v>0</v>
      </c>
      <c r="T10" s="60">
        <f t="shared" si="1"/>
        <v>0</v>
      </c>
      <c r="U10" s="55">
        <f t="shared" si="1"/>
        <v>0</v>
      </c>
      <c r="V10" s="55">
        <f t="shared" si="1"/>
        <v>0</v>
      </c>
      <c r="W10" s="55">
        <f t="shared" si="1"/>
        <v>0</v>
      </c>
      <c r="X10" s="60">
        <f t="shared" si="1"/>
        <v>0</v>
      </c>
      <c r="Y10" s="55">
        <f t="shared" si="1"/>
        <v>0</v>
      </c>
      <c r="Z10" s="55">
        <f t="shared" si="1"/>
        <v>0</v>
      </c>
      <c r="AA10" s="55">
        <f t="shared" si="1"/>
        <v>0</v>
      </c>
      <c r="AB10" s="60">
        <f t="shared" si="1"/>
        <v>0</v>
      </c>
      <c r="AC10" s="55">
        <f t="shared" si="1"/>
        <v>0</v>
      </c>
      <c r="AD10" s="55">
        <f t="shared" si="1"/>
        <v>0</v>
      </c>
      <c r="AE10" s="55">
        <f t="shared" si="1"/>
        <v>5998433</v>
      </c>
      <c r="AF10" s="60">
        <f t="shared" si="1"/>
        <v>5998433</v>
      </c>
      <c r="AG10" s="53">
        <f t="shared" si="1"/>
        <v>5998433</v>
      </c>
      <c r="AH10" s="54">
        <f>IF(ISERROR(AG10/I10),0,AG10/I10)</f>
        <v>0.99973883333333335</v>
      </c>
      <c r="AI10" s="54">
        <f>IF(ISERROR(AG10/$AG$58),0,AG10/$AG$58)</f>
        <v>1.4778602615961372E-2</v>
      </c>
    </row>
    <row r="11" spans="1:35" ht="12.75" customHeight="1">
      <c r="A11" s="36"/>
      <c r="B11" s="229" t="s">
        <v>12</v>
      </c>
      <c r="C11" s="230"/>
      <c r="D11" s="231"/>
      <c r="E11" s="18"/>
      <c r="F11" s="19"/>
      <c r="G11" s="20"/>
      <c r="H11" s="20"/>
      <c r="I11" s="222">
        <v>10000000</v>
      </c>
      <c r="J11" s="22"/>
      <c r="K11" s="23"/>
      <c r="L11" s="24"/>
      <c r="M11" s="24"/>
      <c r="N11" s="24"/>
      <c r="O11" s="19"/>
      <c r="P11" s="25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6"/>
      <c r="AI11" s="26"/>
    </row>
    <row r="12" spans="1:35" outlineLevel="1">
      <c r="A12" s="16">
        <v>1</v>
      </c>
      <c r="B12" s="28"/>
      <c r="C12" s="27"/>
      <c r="D12" s="28"/>
      <c r="E12" s="28"/>
      <c r="F12" s="28"/>
      <c r="G12" s="27"/>
      <c r="H12" s="27"/>
      <c r="I12" s="221">
        <v>10000000</v>
      </c>
      <c r="J12" s="154">
        <v>10000000</v>
      </c>
      <c r="K12" s="210" t="s">
        <v>85</v>
      </c>
      <c r="L12" s="35"/>
      <c r="M12" s="35"/>
      <c r="N12" s="35"/>
      <c r="O12" s="28"/>
      <c r="P12" s="28"/>
      <c r="Q12" s="35"/>
      <c r="R12" s="35"/>
      <c r="S12" s="35"/>
      <c r="T12" s="40">
        <f>SUM(Q12:S12)</f>
        <v>0</v>
      </c>
      <c r="U12" s="35"/>
      <c r="V12" s="35"/>
      <c r="W12" s="35"/>
      <c r="X12" s="40">
        <f>SUM(U12:W12)</f>
        <v>0</v>
      </c>
      <c r="Y12" s="35"/>
      <c r="Z12" s="35"/>
      <c r="AA12" s="35"/>
      <c r="AB12" s="40">
        <f>SUM(Y12:AA12)</f>
        <v>0</v>
      </c>
      <c r="AC12" s="35"/>
      <c r="AD12" s="35"/>
      <c r="AE12" s="35">
        <v>10000000</v>
      </c>
      <c r="AF12" s="40">
        <f>SUM(AC12:AE12)</f>
        <v>10000000</v>
      </c>
      <c r="AG12" s="40">
        <f t="shared" ref="AG12" si="2">SUM(T12,X12,AB12,AF12)</f>
        <v>10000000</v>
      </c>
      <c r="AH12" s="41">
        <f>IF(ISERROR(AG12/I12),0,AG12/I12)</f>
        <v>1</v>
      </c>
      <c r="AI12" s="42">
        <f>IF(ISERROR(AG12/$AG$58),"-",AG12/$AG$58)</f>
        <v>2.4637438837712071E-2</v>
      </c>
    </row>
    <row r="13" spans="1:35" ht="12.75" customHeight="1">
      <c r="A13" s="223" t="s">
        <v>55</v>
      </c>
      <c r="B13" s="224"/>
      <c r="C13" s="224"/>
      <c r="D13" s="224"/>
      <c r="E13" s="224"/>
      <c r="F13" s="224"/>
      <c r="G13" s="224"/>
      <c r="H13" s="225"/>
      <c r="I13" s="55">
        <f>SUM(I12:I12)</f>
        <v>10000000</v>
      </c>
      <c r="J13" s="55">
        <f>SUM(J12:J12)</f>
        <v>10000000</v>
      </c>
      <c r="K13" s="56"/>
      <c r="L13" s="55">
        <f>SUM(L12:L12)</f>
        <v>0</v>
      </c>
      <c r="M13" s="55">
        <f>SUM(M12:M12)</f>
        <v>0</v>
      </c>
      <c r="N13" s="55">
        <f>SUM(N12:N12)</f>
        <v>0</v>
      </c>
      <c r="O13" s="57"/>
      <c r="P13" s="58"/>
      <c r="Q13" s="55">
        <f t="shared" ref="Q13:AG13" si="3">SUM(Q12:Q12)</f>
        <v>0</v>
      </c>
      <c r="R13" s="55">
        <f t="shared" si="3"/>
        <v>0</v>
      </c>
      <c r="S13" s="55">
        <f t="shared" si="3"/>
        <v>0</v>
      </c>
      <c r="T13" s="60">
        <f t="shared" si="3"/>
        <v>0</v>
      </c>
      <c r="U13" s="55">
        <f t="shared" si="3"/>
        <v>0</v>
      </c>
      <c r="V13" s="55">
        <f t="shared" si="3"/>
        <v>0</v>
      </c>
      <c r="W13" s="55">
        <f t="shared" si="3"/>
        <v>0</v>
      </c>
      <c r="X13" s="60">
        <f t="shared" si="3"/>
        <v>0</v>
      </c>
      <c r="Y13" s="55">
        <f t="shared" si="3"/>
        <v>0</v>
      </c>
      <c r="Z13" s="55">
        <f t="shared" si="3"/>
        <v>0</v>
      </c>
      <c r="AA13" s="55">
        <f t="shared" si="3"/>
        <v>0</v>
      </c>
      <c r="AB13" s="60">
        <f t="shared" si="3"/>
        <v>0</v>
      </c>
      <c r="AC13" s="55">
        <f t="shared" si="3"/>
        <v>0</v>
      </c>
      <c r="AD13" s="55">
        <f t="shared" si="3"/>
        <v>0</v>
      </c>
      <c r="AE13" s="55">
        <f t="shared" si="3"/>
        <v>10000000</v>
      </c>
      <c r="AF13" s="60">
        <f t="shared" si="3"/>
        <v>10000000</v>
      </c>
      <c r="AG13" s="53">
        <f t="shared" si="3"/>
        <v>10000000</v>
      </c>
      <c r="AH13" s="54">
        <f>IF(ISERROR(AG13/I13),0,AG13/I13)</f>
        <v>1</v>
      </c>
      <c r="AI13" s="54">
        <f>IF(ISERROR(AG13/$AG$58),0,AG13/$AG$58)</f>
        <v>2.4637438837712071E-2</v>
      </c>
    </row>
    <row r="14" spans="1:35" ht="12.75" customHeight="1">
      <c r="A14" s="36"/>
      <c r="B14" s="229" t="s">
        <v>13</v>
      </c>
      <c r="C14" s="230"/>
      <c r="D14" s="231"/>
      <c r="E14" s="18"/>
      <c r="F14" s="19"/>
      <c r="G14" s="20"/>
      <c r="H14" s="20"/>
      <c r="I14" s="222">
        <v>5000000</v>
      </c>
      <c r="J14" s="22"/>
      <c r="K14" s="23"/>
      <c r="L14" s="24"/>
      <c r="M14" s="24"/>
      <c r="N14" s="24"/>
      <c r="O14" s="19"/>
      <c r="P14" s="25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6"/>
      <c r="AI14" s="26"/>
    </row>
    <row r="15" spans="1:35" outlineLevel="1">
      <c r="A15" s="16">
        <v>1</v>
      </c>
      <c r="B15" s="28"/>
      <c r="C15" s="27"/>
      <c r="D15" s="28"/>
      <c r="E15" s="28"/>
      <c r="F15" s="28"/>
      <c r="G15" s="27"/>
      <c r="H15" s="27"/>
      <c r="I15" s="221"/>
      <c r="J15" s="154">
        <v>4999749</v>
      </c>
      <c r="K15" s="210" t="s">
        <v>85</v>
      </c>
      <c r="L15" s="35"/>
      <c r="M15" s="35"/>
      <c r="N15" s="35"/>
      <c r="O15" s="28"/>
      <c r="P15" s="28"/>
      <c r="Q15" s="35"/>
      <c r="R15" s="35"/>
      <c r="S15" s="35"/>
      <c r="T15" s="40">
        <f>SUM(Q15:S15)</f>
        <v>0</v>
      </c>
      <c r="U15" s="35"/>
      <c r="V15" s="35"/>
      <c r="W15" s="35"/>
      <c r="X15" s="40">
        <f>SUM(U15:W15)</f>
        <v>0</v>
      </c>
      <c r="Y15" s="35"/>
      <c r="Z15" s="35"/>
      <c r="AA15" s="35"/>
      <c r="AB15" s="40">
        <f>SUM(Y15:AA15)</f>
        <v>0</v>
      </c>
      <c r="AC15" s="35"/>
      <c r="AD15" s="35"/>
      <c r="AE15" s="35">
        <v>4999749</v>
      </c>
      <c r="AF15" s="40">
        <f>SUM(AC15:AE15)</f>
        <v>4999749</v>
      </c>
      <c r="AG15" s="40">
        <f t="shared" ref="AG15" si="4">SUM(T15,X15,AB15,AF15)</f>
        <v>4999749</v>
      </c>
      <c r="AH15" s="41">
        <f>IF(ISERROR(AG15/I14),0,AG15/I14)</f>
        <v>0.9999498</v>
      </c>
      <c r="AI15" s="42">
        <f>IF(ISERROR(AG15/$AG$58),"-",AG15/$AG$58)</f>
        <v>1.2318101019141207E-2</v>
      </c>
    </row>
    <row r="16" spans="1:35" ht="12.75" customHeight="1">
      <c r="A16" s="223" t="s">
        <v>57</v>
      </c>
      <c r="B16" s="224"/>
      <c r="C16" s="224"/>
      <c r="D16" s="224"/>
      <c r="E16" s="224"/>
      <c r="F16" s="224"/>
      <c r="G16" s="224"/>
      <c r="H16" s="225"/>
      <c r="I16" s="55">
        <f>I14</f>
        <v>5000000</v>
      </c>
      <c r="J16" s="55">
        <f>SUM(J15:J15)</f>
        <v>4999749</v>
      </c>
      <c r="K16" s="56"/>
      <c r="L16" s="55">
        <f>SUM(L15:L15)</f>
        <v>0</v>
      </c>
      <c r="M16" s="55">
        <f>SUM(M15:M15)</f>
        <v>0</v>
      </c>
      <c r="N16" s="55">
        <f>SUM(N15:N15)</f>
        <v>0</v>
      </c>
      <c r="O16" s="57"/>
      <c r="P16" s="58"/>
      <c r="Q16" s="55">
        <f t="shared" ref="Q16:AG16" si="5">SUM(Q15:Q15)</f>
        <v>0</v>
      </c>
      <c r="R16" s="55">
        <f t="shared" si="5"/>
        <v>0</v>
      </c>
      <c r="S16" s="55">
        <f t="shared" si="5"/>
        <v>0</v>
      </c>
      <c r="T16" s="60">
        <f t="shared" si="5"/>
        <v>0</v>
      </c>
      <c r="U16" s="55">
        <f t="shared" si="5"/>
        <v>0</v>
      </c>
      <c r="V16" s="55">
        <f t="shared" si="5"/>
        <v>0</v>
      </c>
      <c r="W16" s="55">
        <f t="shared" si="5"/>
        <v>0</v>
      </c>
      <c r="X16" s="60">
        <f t="shared" si="5"/>
        <v>0</v>
      </c>
      <c r="Y16" s="55">
        <f t="shared" si="5"/>
        <v>0</v>
      </c>
      <c r="Z16" s="55">
        <f t="shared" si="5"/>
        <v>0</v>
      </c>
      <c r="AA16" s="55">
        <f t="shared" si="5"/>
        <v>0</v>
      </c>
      <c r="AB16" s="60">
        <f t="shared" si="5"/>
        <v>0</v>
      </c>
      <c r="AC16" s="55">
        <f t="shared" si="5"/>
        <v>0</v>
      </c>
      <c r="AD16" s="55">
        <f t="shared" si="5"/>
        <v>0</v>
      </c>
      <c r="AE16" s="55">
        <f t="shared" si="5"/>
        <v>4999749</v>
      </c>
      <c r="AF16" s="60">
        <f t="shared" si="5"/>
        <v>4999749</v>
      </c>
      <c r="AG16" s="53">
        <f t="shared" si="5"/>
        <v>4999749</v>
      </c>
      <c r="AH16" s="54">
        <f>IF(ISERROR(AG16/I16),0,AG16/I16)</f>
        <v>0.9999498</v>
      </c>
      <c r="AI16" s="54">
        <f>IF(ISERROR(AG16/$AG$58),0,AG16/$AG$58)</f>
        <v>1.2318101019141207E-2</v>
      </c>
    </row>
    <row r="17" spans="1:35" ht="12.75" customHeight="1">
      <c r="A17" s="36"/>
      <c r="B17" s="229" t="s">
        <v>14</v>
      </c>
      <c r="C17" s="230"/>
      <c r="D17" s="231"/>
      <c r="E17" s="18"/>
      <c r="F17" s="19"/>
      <c r="G17" s="20"/>
      <c r="H17" s="20"/>
      <c r="I17" s="222">
        <v>8000000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outlineLevel="1">
      <c r="A18" s="16">
        <v>1</v>
      </c>
      <c r="B18" s="28"/>
      <c r="C18" s="27"/>
      <c r="D18" s="28"/>
      <c r="E18" s="28"/>
      <c r="F18" s="28"/>
      <c r="G18" s="27"/>
      <c r="H18" s="27"/>
      <c r="I18" s="221"/>
      <c r="J18" s="154">
        <v>8000000</v>
      </c>
      <c r="K18" s="210" t="s">
        <v>85</v>
      </c>
      <c r="L18" s="35"/>
      <c r="M18" s="35"/>
      <c r="N18" s="35"/>
      <c r="O18" s="28"/>
      <c r="P18" s="28"/>
      <c r="Q18" s="35"/>
      <c r="R18" s="35"/>
      <c r="S18" s="35"/>
      <c r="T18" s="40">
        <f>SUM(Q18:S18)</f>
        <v>0</v>
      </c>
      <c r="U18" s="35"/>
      <c r="V18" s="35"/>
      <c r="W18" s="35"/>
      <c r="X18" s="40">
        <f>SUM(U18:W18)</f>
        <v>0</v>
      </c>
      <c r="Y18" s="35"/>
      <c r="Z18" s="35"/>
      <c r="AA18" s="35"/>
      <c r="AB18" s="40">
        <f>SUM(Y18:AA18)</f>
        <v>0</v>
      </c>
      <c r="AC18" s="35"/>
      <c r="AD18" s="35"/>
      <c r="AE18" s="35">
        <v>8000000</v>
      </c>
      <c r="AF18" s="40">
        <f>SUM(AC18:AE18)</f>
        <v>8000000</v>
      </c>
      <c r="AG18" s="40">
        <f t="shared" ref="AG18" si="6">SUM(T18,X18,AB18,AF18)</f>
        <v>8000000</v>
      </c>
      <c r="AH18" s="41">
        <f>IF(ISERROR(AG18/I17),0,AG18/I17)</f>
        <v>1</v>
      </c>
      <c r="AI18" s="42">
        <f>IF(ISERROR(AG18/$AG$58),"-",AG18/$AG$58)</f>
        <v>1.9709951070169655E-2</v>
      </c>
    </row>
    <row r="19" spans="1:35" ht="12.75" customHeight="1">
      <c r="A19" s="223" t="s">
        <v>58</v>
      </c>
      <c r="B19" s="224"/>
      <c r="C19" s="224"/>
      <c r="D19" s="224"/>
      <c r="E19" s="224"/>
      <c r="F19" s="224"/>
      <c r="G19" s="224"/>
      <c r="H19" s="225"/>
      <c r="I19" s="55">
        <f>I17</f>
        <v>8000000</v>
      </c>
      <c r="J19" s="55">
        <f>SUM(J18:J18)</f>
        <v>8000000</v>
      </c>
      <c r="K19" s="56"/>
      <c r="L19" s="55">
        <f>SUM(L18:L18)</f>
        <v>0</v>
      </c>
      <c r="M19" s="55">
        <f>SUM(M18:M18)</f>
        <v>0</v>
      </c>
      <c r="N19" s="55">
        <f>SUM(N18:N18)</f>
        <v>0</v>
      </c>
      <c r="O19" s="57"/>
      <c r="P19" s="58"/>
      <c r="Q19" s="55">
        <f t="shared" ref="Q19:AG19" si="7">SUM(Q18:Q18)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8000000</v>
      </c>
      <c r="AF19" s="60">
        <f t="shared" si="7"/>
        <v>8000000</v>
      </c>
      <c r="AG19" s="53">
        <f t="shared" si="7"/>
        <v>8000000</v>
      </c>
      <c r="AH19" s="54">
        <f>IF(ISERROR(AG19/I19),0,AG19/I19)</f>
        <v>1</v>
      </c>
      <c r="AI19" s="54">
        <f>IF(ISERROR(AG19/$AG$58),0,AG19/$AG$58)</f>
        <v>1.9709951070169655E-2</v>
      </c>
    </row>
    <row r="20" spans="1:35" ht="12.75" customHeight="1">
      <c r="A20" s="36"/>
      <c r="B20" s="229" t="s">
        <v>59</v>
      </c>
      <c r="C20" s="230"/>
      <c r="D20" s="231"/>
      <c r="E20" s="18"/>
      <c r="F20" s="19"/>
      <c r="G20" s="20"/>
      <c r="H20" s="20"/>
      <c r="I20" s="220">
        <v>20000000</v>
      </c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outlineLevel="1">
      <c r="A21" s="16">
        <v>1</v>
      </c>
      <c r="B21" s="28"/>
      <c r="C21" s="27"/>
      <c r="D21" s="28"/>
      <c r="E21" s="28"/>
      <c r="F21" s="28"/>
      <c r="G21" s="27"/>
      <c r="H21" s="27"/>
      <c r="I21" s="221"/>
      <c r="J21" s="154">
        <v>20000000</v>
      </c>
      <c r="K21" s="210" t="s">
        <v>85</v>
      </c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>
        <v>20000000</v>
      </c>
      <c r="AF21" s="40">
        <f>SUM(AC21:AE21)</f>
        <v>20000000</v>
      </c>
      <c r="AG21" s="40">
        <f t="shared" ref="AG21" si="8">SUM(T21,X21,AB21,AF21)</f>
        <v>20000000</v>
      </c>
      <c r="AH21" s="41">
        <f>IF(ISERROR(AG21/I20),0,AG21/I20)</f>
        <v>1</v>
      </c>
      <c r="AI21" s="42">
        <f>IF(ISERROR(AG21/$AG$58),"-",AG21/$AG$58)</f>
        <v>4.9274877675424142E-2</v>
      </c>
    </row>
    <row r="22" spans="1:35" ht="12.75" customHeight="1">
      <c r="A22" s="223" t="s">
        <v>60</v>
      </c>
      <c r="B22" s="224"/>
      <c r="C22" s="224"/>
      <c r="D22" s="224"/>
      <c r="E22" s="224"/>
      <c r="F22" s="224"/>
      <c r="G22" s="224"/>
      <c r="H22" s="225"/>
      <c r="I22" s="55">
        <f>SUM(I20:I20)</f>
        <v>20000000</v>
      </c>
      <c r="J22" s="55">
        <f>SUM(J21:J21)</f>
        <v>20000000</v>
      </c>
      <c r="K22" s="56"/>
      <c r="L22" s="55">
        <f>SUM(L21:L21)</f>
        <v>0</v>
      </c>
      <c r="M22" s="55">
        <f>SUM(M21:M21)</f>
        <v>0</v>
      </c>
      <c r="N22" s="55">
        <f>SUM(N21:N21)</f>
        <v>0</v>
      </c>
      <c r="O22" s="57"/>
      <c r="P22" s="58"/>
      <c r="Q22" s="55">
        <f t="shared" ref="Q22:AG22" si="9">SUM(Q21:Q21)</f>
        <v>0</v>
      </c>
      <c r="R22" s="55">
        <f t="shared" si="9"/>
        <v>0</v>
      </c>
      <c r="S22" s="55">
        <f t="shared" si="9"/>
        <v>0</v>
      </c>
      <c r="T22" s="60">
        <f t="shared" si="9"/>
        <v>0</v>
      </c>
      <c r="U22" s="55">
        <f t="shared" si="9"/>
        <v>0</v>
      </c>
      <c r="V22" s="55">
        <f t="shared" si="9"/>
        <v>0</v>
      </c>
      <c r="W22" s="55">
        <f t="shared" si="9"/>
        <v>0</v>
      </c>
      <c r="X22" s="60">
        <f t="shared" si="9"/>
        <v>0</v>
      </c>
      <c r="Y22" s="55">
        <f t="shared" si="9"/>
        <v>0</v>
      </c>
      <c r="Z22" s="55">
        <f t="shared" si="9"/>
        <v>0</v>
      </c>
      <c r="AA22" s="55">
        <f t="shared" si="9"/>
        <v>0</v>
      </c>
      <c r="AB22" s="60">
        <f t="shared" si="9"/>
        <v>0</v>
      </c>
      <c r="AC22" s="55">
        <f t="shared" si="9"/>
        <v>0</v>
      </c>
      <c r="AD22" s="55">
        <f t="shared" si="9"/>
        <v>0</v>
      </c>
      <c r="AE22" s="55">
        <f t="shared" si="9"/>
        <v>20000000</v>
      </c>
      <c r="AF22" s="60">
        <f t="shared" si="9"/>
        <v>20000000</v>
      </c>
      <c r="AG22" s="53">
        <f t="shared" si="9"/>
        <v>20000000</v>
      </c>
      <c r="AH22" s="54">
        <f>IF(ISERROR(AG22/I22),0,AG22/I22)</f>
        <v>1</v>
      </c>
      <c r="AI22" s="54">
        <f>IF(ISERROR(AG22/$AG$58),0,AG22/$AG$58)</f>
        <v>4.9274877675424142E-2</v>
      </c>
    </row>
    <row r="23" spans="1:35" ht="12.75" customHeight="1">
      <c r="A23" s="36"/>
      <c r="B23" s="229" t="s">
        <v>15</v>
      </c>
      <c r="C23" s="230"/>
      <c r="D23" s="231"/>
      <c r="E23" s="18"/>
      <c r="F23" s="19"/>
      <c r="G23" s="20"/>
      <c r="H23" s="20"/>
      <c r="I23" s="220">
        <v>4000000</v>
      </c>
      <c r="J23" s="22"/>
      <c r="K23" s="23"/>
      <c r="L23" s="24"/>
      <c r="M23" s="24"/>
      <c r="N23" s="24"/>
      <c r="O23" s="19"/>
      <c r="P23" s="25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6"/>
      <c r="AI23" s="26"/>
    </row>
    <row r="24" spans="1:35" outlineLevel="1">
      <c r="A24" s="16">
        <v>1</v>
      </c>
      <c r="B24" s="28"/>
      <c r="C24" s="27"/>
      <c r="D24" s="28"/>
      <c r="E24" s="28"/>
      <c r="F24" s="28"/>
      <c r="G24" s="27"/>
      <c r="H24" s="27"/>
      <c r="I24" s="221"/>
      <c r="J24" s="154">
        <v>4000000</v>
      </c>
      <c r="K24" s="210" t="s">
        <v>85</v>
      </c>
      <c r="L24" s="35"/>
      <c r="M24" s="35"/>
      <c r="N24" s="35"/>
      <c r="O24" s="28"/>
      <c r="P24" s="28"/>
      <c r="Q24" s="35"/>
      <c r="R24" s="35"/>
      <c r="S24" s="35"/>
      <c r="T24" s="40">
        <f>SUM(Q24:S24)</f>
        <v>0</v>
      </c>
      <c r="U24" s="35"/>
      <c r="V24" s="35"/>
      <c r="W24" s="35"/>
      <c r="X24" s="40">
        <f>SUM(U24:W24)</f>
        <v>0</v>
      </c>
      <c r="Y24" s="35"/>
      <c r="Z24" s="35"/>
      <c r="AA24" s="35"/>
      <c r="AB24" s="40">
        <f>SUM(Y24:AA24)</f>
        <v>0</v>
      </c>
      <c r="AC24" s="35"/>
      <c r="AD24" s="35"/>
      <c r="AE24" s="35">
        <v>4000000</v>
      </c>
      <c r="AF24" s="40">
        <f>SUM(AC24:AE24)</f>
        <v>4000000</v>
      </c>
      <c r="AG24" s="40">
        <f t="shared" ref="AG24" si="10">SUM(T24,X24,AB24,AF24)</f>
        <v>4000000</v>
      </c>
      <c r="AH24" s="41">
        <f>IF(ISERROR(AG24/I23),0,AG24/I23)</f>
        <v>1</v>
      </c>
      <c r="AI24" s="42">
        <f>IF(ISERROR(AG24/$AG$58),"-",AG24/$AG$58)</f>
        <v>9.8549755350848273E-3</v>
      </c>
    </row>
    <row r="25" spans="1:35" ht="12.75" customHeight="1">
      <c r="A25" s="223" t="s">
        <v>61</v>
      </c>
      <c r="B25" s="224"/>
      <c r="C25" s="224"/>
      <c r="D25" s="224"/>
      <c r="E25" s="224"/>
      <c r="F25" s="224"/>
      <c r="G25" s="224"/>
      <c r="H25" s="225"/>
      <c r="I25" s="55">
        <f>SUM(I23:I23)</f>
        <v>4000000</v>
      </c>
      <c r="J25" s="55">
        <f>SUM(J24:J24)</f>
        <v>4000000</v>
      </c>
      <c r="K25" s="56"/>
      <c r="L25" s="55">
        <f>SUM(L24:L24)</f>
        <v>0</v>
      </c>
      <c r="M25" s="55">
        <f>SUM(M24:M24)</f>
        <v>0</v>
      </c>
      <c r="N25" s="55">
        <f>SUM(N24:N24)</f>
        <v>0</v>
      </c>
      <c r="O25" s="57"/>
      <c r="P25" s="58"/>
      <c r="Q25" s="55">
        <f t="shared" ref="Q25:AG25" si="11">SUM(Q24:Q24)</f>
        <v>0</v>
      </c>
      <c r="R25" s="55">
        <f t="shared" si="11"/>
        <v>0</v>
      </c>
      <c r="S25" s="55">
        <f t="shared" si="11"/>
        <v>0</v>
      </c>
      <c r="T25" s="60">
        <f t="shared" si="11"/>
        <v>0</v>
      </c>
      <c r="U25" s="55">
        <f t="shared" si="11"/>
        <v>0</v>
      </c>
      <c r="V25" s="55">
        <f t="shared" si="11"/>
        <v>0</v>
      </c>
      <c r="W25" s="55">
        <f t="shared" si="11"/>
        <v>0</v>
      </c>
      <c r="X25" s="60">
        <f t="shared" si="11"/>
        <v>0</v>
      </c>
      <c r="Y25" s="55">
        <f t="shared" si="11"/>
        <v>0</v>
      </c>
      <c r="Z25" s="55">
        <f t="shared" si="11"/>
        <v>0</v>
      </c>
      <c r="AA25" s="55">
        <f t="shared" si="11"/>
        <v>0</v>
      </c>
      <c r="AB25" s="60">
        <f t="shared" si="11"/>
        <v>0</v>
      </c>
      <c r="AC25" s="55">
        <f t="shared" si="11"/>
        <v>0</v>
      </c>
      <c r="AD25" s="55">
        <f t="shared" si="11"/>
        <v>0</v>
      </c>
      <c r="AE25" s="55">
        <f t="shared" si="11"/>
        <v>4000000</v>
      </c>
      <c r="AF25" s="60">
        <f t="shared" si="11"/>
        <v>4000000</v>
      </c>
      <c r="AG25" s="53">
        <f t="shared" si="11"/>
        <v>4000000</v>
      </c>
      <c r="AH25" s="54">
        <f>IF(ISERROR(AG25/I25),0,AG25/I25)</f>
        <v>1</v>
      </c>
      <c r="AI25" s="54">
        <f>IF(ISERROR(AG25/$AG$58),0,AG25/$AG$58)</f>
        <v>9.8549755350848273E-3</v>
      </c>
    </row>
    <row r="26" spans="1:35" ht="12.75" customHeight="1">
      <c r="A26" s="36"/>
      <c r="B26" s="229" t="s">
        <v>16</v>
      </c>
      <c r="C26" s="230"/>
      <c r="D26" s="231"/>
      <c r="E26" s="18"/>
      <c r="F26" s="19"/>
      <c r="G26" s="20"/>
      <c r="H26" s="20"/>
      <c r="I26" s="222">
        <v>3000000</v>
      </c>
      <c r="J26" s="22"/>
      <c r="K26" s="23"/>
      <c r="L26" s="24"/>
      <c r="M26" s="24"/>
      <c r="N26" s="24"/>
      <c r="O26" s="19"/>
      <c r="P26" s="25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6"/>
      <c r="AI26" s="26"/>
    </row>
    <row r="27" spans="1:35" outlineLevel="1">
      <c r="A27" s="16">
        <v>1</v>
      </c>
      <c r="B27" s="28"/>
      <c r="C27" s="27"/>
      <c r="D27" s="28"/>
      <c r="E27" s="28"/>
      <c r="F27" s="28"/>
      <c r="G27" s="27"/>
      <c r="H27" s="27"/>
      <c r="I27" s="221"/>
      <c r="J27" s="154">
        <v>3000000</v>
      </c>
      <c r="K27" s="210" t="s">
        <v>85</v>
      </c>
      <c r="L27" s="35"/>
      <c r="M27" s="35"/>
      <c r="N27" s="35"/>
      <c r="O27" s="28"/>
      <c r="P27" s="28"/>
      <c r="Q27" s="35"/>
      <c r="R27" s="35"/>
      <c r="S27" s="35"/>
      <c r="T27" s="40">
        <f>SUM(Q27:S27)</f>
        <v>0</v>
      </c>
      <c r="U27" s="35"/>
      <c r="V27" s="35"/>
      <c r="W27" s="35"/>
      <c r="X27" s="40">
        <f>SUM(U27:W27)</f>
        <v>0</v>
      </c>
      <c r="Y27" s="35"/>
      <c r="Z27" s="35"/>
      <c r="AA27" s="35"/>
      <c r="AB27" s="40">
        <f>SUM(Y27:AA27)</f>
        <v>0</v>
      </c>
      <c r="AC27" s="35"/>
      <c r="AD27" s="35"/>
      <c r="AE27" s="35">
        <v>3000000</v>
      </c>
      <c r="AF27" s="40">
        <f>SUM(AC27:AE27)</f>
        <v>3000000</v>
      </c>
      <c r="AG27" s="40">
        <f t="shared" ref="AG27" si="12">SUM(T27,X27,AB27,AF27)</f>
        <v>3000000</v>
      </c>
      <c r="AH27" s="41">
        <f>IF(ISERROR(AG27/I26),0,AG27/I26)</f>
        <v>1</v>
      </c>
      <c r="AI27" s="42">
        <f>IF(ISERROR(AG27/$AG$58),"-",AG27/$AG$58)</f>
        <v>7.3912316513136209E-3</v>
      </c>
    </row>
    <row r="28" spans="1:35" ht="12.75" customHeight="1">
      <c r="A28" s="223" t="s">
        <v>62</v>
      </c>
      <c r="B28" s="224"/>
      <c r="C28" s="224"/>
      <c r="D28" s="224"/>
      <c r="E28" s="224"/>
      <c r="F28" s="224"/>
      <c r="G28" s="224"/>
      <c r="H28" s="225"/>
      <c r="I28" s="55">
        <f>I26</f>
        <v>3000000</v>
      </c>
      <c r="J28" s="55">
        <f>SUM(J27:J27)</f>
        <v>3000000</v>
      </c>
      <c r="K28" s="56"/>
      <c r="L28" s="55">
        <f>SUM(L27:L27)</f>
        <v>0</v>
      </c>
      <c r="M28" s="55">
        <f>SUM(M27:M27)</f>
        <v>0</v>
      </c>
      <c r="N28" s="55">
        <f>SUM(N27:N27)</f>
        <v>0</v>
      </c>
      <c r="O28" s="57"/>
      <c r="P28" s="58"/>
      <c r="Q28" s="55">
        <f t="shared" ref="Q28:AG28" si="13">SUM(Q27:Q27)</f>
        <v>0</v>
      </c>
      <c r="R28" s="55">
        <f t="shared" si="13"/>
        <v>0</v>
      </c>
      <c r="S28" s="55">
        <f t="shared" si="13"/>
        <v>0</v>
      </c>
      <c r="T28" s="60">
        <f t="shared" si="13"/>
        <v>0</v>
      </c>
      <c r="U28" s="55">
        <f t="shared" si="13"/>
        <v>0</v>
      </c>
      <c r="V28" s="55">
        <f t="shared" si="13"/>
        <v>0</v>
      </c>
      <c r="W28" s="55">
        <f t="shared" si="13"/>
        <v>0</v>
      </c>
      <c r="X28" s="60">
        <f t="shared" si="13"/>
        <v>0</v>
      </c>
      <c r="Y28" s="55">
        <f t="shared" si="13"/>
        <v>0</v>
      </c>
      <c r="Z28" s="55">
        <f t="shared" si="13"/>
        <v>0</v>
      </c>
      <c r="AA28" s="55">
        <f t="shared" si="13"/>
        <v>0</v>
      </c>
      <c r="AB28" s="60">
        <f t="shared" si="13"/>
        <v>0</v>
      </c>
      <c r="AC28" s="55">
        <f t="shared" si="13"/>
        <v>0</v>
      </c>
      <c r="AD28" s="55">
        <f t="shared" si="13"/>
        <v>0</v>
      </c>
      <c r="AE28" s="55">
        <f t="shared" si="13"/>
        <v>3000000</v>
      </c>
      <c r="AF28" s="60">
        <f t="shared" si="13"/>
        <v>3000000</v>
      </c>
      <c r="AG28" s="53">
        <f t="shared" si="13"/>
        <v>3000000</v>
      </c>
      <c r="AH28" s="54">
        <f>IF(ISERROR(AG28/I28),0,AG28/I28)</f>
        <v>1</v>
      </c>
      <c r="AI28" s="54">
        <f>IF(ISERROR(AG28/$AG$58),0,AG28/$AG$58)</f>
        <v>7.3912316513136209E-3</v>
      </c>
    </row>
    <row r="29" spans="1:35" ht="12.75" customHeight="1">
      <c r="A29" s="36"/>
      <c r="B29" s="229" t="s">
        <v>63</v>
      </c>
      <c r="C29" s="230"/>
      <c r="D29" s="231"/>
      <c r="E29" s="18"/>
      <c r="F29" s="19"/>
      <c r="G29" s="20"/>
      <c r="H29" s="20"/>
      <c r="I29" s="220">
        <v>20000000</v>
      </c>
      <c r="J29" s="22"/>
      <c r="K29" s="23"/>
      <c r="L29" s="24"/>
      <c r="M29" s="24"/>
      <c r="N29" s="24"/>
      <c r="O29" s="19"/>
      <c r="P29" s="25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6"/>
      <c r="AI29" s="26"/>
    </row>
    <row r="30" spans="1:35" outlineLevel="1">
      <c r="A30" s="16">
        <v>1</v>
      </c>
      <c r="B30" s="28"/>
      <c r="C30" s="27"/>
      <c r="D30" s="28"/>
      <c r="E30" s="28"/>
      <c r="F30" s="28"/>
      <c r="G30" s="27"/>
      <c r="H30" s="27"/>
      <c r="I30" s="221"/>
      <c r="J30" s="154">
        <v>20000000</v>
      </c>
      <c r="K30" s="210" t="s">
        <v>85</v>
      </c>
      <c r="L30" s="35"/>
      <c r="M30" s="35"/>
      <c r="N30" s="35"/>
      <c r="O30" s="28"/>
      <c r="P30" s="28"/>
      <c r="Q30" s="35"/>
      <c r="R30" s="35"/>
      <c r="S30" s="35"/>
      <c r="T30" s="40">
        <f>SUM(Q30:S30)</f>
        <v>0</v>
      </c>
      <c r="U30" s="35"/>
      <c r="V30" s="35"/>
      <c r="W30" s="35"/>
      <c r="X30" s="40">
        <f>SUM(U30:W30)</f>
        <v>0</v>
      </c>
      <c r="Y30" s="35"/>
      <c r="Z30" s="35"/>
      <c r="AA30" s="35"/>
      <c r="AB30" s="40">
        <f>SUM(Y30:AA30)</f>
        <v>0</v>
      </c>
      <c r="AC30" s="35"/>
      <c r="AD30" s="35"/>
      <c r="AE30" s="35">
        <v>20000000</v>
      </c>
      <c r="AF30" s="40">
        <f>SUM(AC30:AE30)</f>
        <v>20000000</v>
      </c>
      <c r="AG30" s="40">
        <f t="shared" ref="AG30" si="14">SUM(T30,X30,AB30,AF30)</f>
        <v>20000000</v>
      </c>
      <c r="AH30" s="41">
        <f>IF(ISERROR(AG30/I29),0,AG30/I29)</f>
        <v>1</v>
      </c>
      <c r="AI30" s="42">
        <f>IF(ISERROR(AG30/$AG$58),"-",AG30/$AG$58)</f>
        <v>4.9274877675424142E-2</v>
      </c>
    </row>
    <row r="31" spans="1:35" ht="12.75" customHeight="1">
      <c r="A31" s="223" t="s">
        <v>64</v>
      </c>
      <c r="B31" s="224"/>
      <c r="C31" s="224"/>
      <c r="D31" s="224"/>
      <c r="E31" s="224"/>
      <c r="F31" s="224"/>
      <c r="G31" s="224"/>
      <c r="H31" s="225"/>
      <c r="I31" s="55">
        <f>SUM(I29:I29)</f>
        <v>20000000</v>
      </c>
      <c r="J31" s="55">
        <f>SUM(J30:J30)</f>
        <v>20000000</v>
      </c>
      <c r="K31" s="56"/>
      <c r="L31" s="55">
        <f>SUM(L30:L30)</f>
        <v>0</v>
      </c>
      <c r="M31" s="55">
        <f>SUM(M30:M30)</f>
        <v>0</v>
      </c>
      <c r="N31" s="55">
        <f>SUM(N30:N30)</f>
        <v>0</v>
      </c>
      <c r="O31" s="57"/>
      <c r="P31" s="58"/>
      <c r="Q31" s="55">
        <f t="shared" ref="Q31:AG31" si="15">SUM(Q30:Q30)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20000000</v>
      </c>
      <c r="AF31" s="60">
        <f t="shared" si="15"/>
        <v>20000000</v>
      </c>
      <c r="AG31" s="53">
        <f t="shared" si="15"/>
        <v>20000000</v>
      </c>
      <c r="AH31" s="54">
        <f>IF(ISERROR(AG31/I31),0,AG31/I31)</f>
        <v>1</v>
      </c>
      <c r="AI31" s="54">
        <f>IF(ISERROR(AG31/$AG$58),0,AG31/$AG$58)</f>
        <v>4.9274877675424142E-2</v>
      </c>
    </row>
    <row r="32" spans="1:35" ht="12.75" customHeight="1">
      <c r="A32" s="36"/>
      <c r="B32" s="229" t="s">
        <v>65</v>
      </c>
      <c r="C32" s="230"/>
      <c r="D32" s="231"/>
      <c r="E32" s="18"/>
      <c r="F32" s="19"/>
      <c r="G32" s="20"/>
      <c r="H32" s="20"/>
      <c r="I32" s="220">
        <v>3000000</v>
      </c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outlineLevel="1">
      <c r="A33" s="16">
        <v>1</v>
      </c>
      <c r="B33" s="28"/>
      <c r="C33" s="27"/>
      <c r="D33" s="28"/>
      <c r="E33" s="28"/>
      <c r="F33" s="28"/>
      <c r="G33" s="27"/>
      <c r="H33" s="27"/>
      <c r="I33" s="221"/>
      <c r="J33" s="154">
        <v>3000000</v>
      </c>
      <c r="K33" s="210" t="s">
        <v>85</v>
      </c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>
        <v>3000000</v>
      </c>
      <c r="AF33" s="40">
        <f>SUM(AC33:AE33)</f>
        <v>3000000</v>
      </c>
      <c r="AG33" s="40">
        <f t="shared" ref="AG33" si="16">SUM(T33,X33,AB33,AF33)</f>
        <v>3000000</v>
      </c>
      <c r="AH33" s="41">
        <f>IF(ISERROR(AG33/I32),0,AG33/I32)</f>
        <v>1</v>
      </c>
      <c r="AI33" s="42">
        <f>IF(ISERROR(AG33/$AG$58),"-",AG33/$AG$58)</f>
        <v>7.3912316513136209E-3</v>
      </c>
    </row>
    <row r="34" spans="1:35" ht="12.75" customHeight="1">
      <c r="A34" s="223" t="s">
        <v>66</v>
      </c>
      <c r="B34" s="224"/>
      <c r="C34" s="224"/>
      <c r="D34" s="224"/>
      <c r="E34" s="224"/>
      <c r="F34" s="224"/>
      <c r="G34" s="224"/>
      <c r="H34" s="225"/>
      <c r="I34" s="55">
        <f>SUM(I32:I32)</f>
        <v>3000000</v>
      </c>
      <c r="J34" s="55">
        <f>SUM(J33:J33)</f>
        <v>3000000</v>
      </c>
      <c r="K34" s="56"/>
      <c r="L34" s="55">
        <f>SUM(L33:L33)</f>
        <v>0</v>
      </c>
      <c r="M34" s="55">
        <f>SUM(M33:M33)</f>
        <v>0</v>
      </c>
      <c r="N34" s="55">
        <f>SUM(N33:N33)</f>
        <v>0</v>
      </c>
      <c r="O34" s="57"/>
      <c r="P34" s="58"/>
      <c r="Q34" s="55">
        <f t="shared" ref="Q34:AG34" si="17">SUM(Q33:Q33)</f>
        <v>0</v>
      </c>
      <c r="R34" s="55">
        <f t="shared" si="17"/>
        <v>0</v>
      </c>
      <c r="S34" s="55">
        <f t="shared" si="17"/>
        <v>0</v>
      </c>
      <c r="T34" s="60">
        <f t="shared" si="17"/>
        <v>0</v>
      </c>
      <c r="U34" s="55">
        <f t="shared" si="17"/>
        <v>0</v>
      </c>
      <c r="V34" s="55">
        <f t="shared" si="17"/>
        <v>0</v>
      </c>
      <c r="W34" s="55">
        <f t="shared" si="17"/>
        <v>0</v>
      </c>
      <c r="X34" s="60">
        <f t="shared" si="17"/>
        <v>0</v>
      </c>
      <c r="Y34" s="55">
        <f t="shared" si="17"/>
        <v>0</v>
      </c>
      <c r="Z34" s="55">
        <f t="shared" si="17"/>
        <v>0</v>
      </c>
      <c r="AA34" s="55">
        <f t="shared" si="17"/>
        <v>0</v>
      </c>
      <c r="AB34" s="60">
        <f t="shared" si="17"/>
        <v>0</v>
      </c>
      <c r="AC34" s="55">
        <f t="shared" si="17"/>
        <v>0</v>
      </c>
      <c r="AD34" s="55">
        <f t="shared" si="17"/>
        <v>0</v>
      </c>
      <c r="AE34" s="55">
        <f t="shared" si="17"/>
        <v>3000000</v>
      </c>
      <c r="AF34" s="60">
        <f t="shared" si="17"/>
        <v>3000000</v>
      </c>
      <c r="AG34" s="53">
        <f t="shared" si="17"/>
        <v>3000000</v>
      </c>
      <c r="AH34" s="54">
        <f>IF(ISERROR(AG34/I34),0,AG34/I34)</f>
        <v>1</v>
      </c>
      <c r="AI34" s="54">
        <f>IF(ISERROR(AG34/$AG$58),0,AG34/$AG$58)</f>
        <v>7.3912316513136209E-3</v>
      </c>
    </row>
    <row r="35" spans="1:35" ht="12.75" customHeight="1">
      <c r="A35" s="36"/>
      <c r="B35" s="229" t="s">
        <v>17</v>
      </c>
      <c r="C35" s="230"/>
      <c r="D35" s="231"/>
      <c r="E35" s="18"/>
      <c r="F35" s="19"/>
      <c r="G35" s="20"/>
      <c r="H35" s="20"/>
      <c r="I35" s="220">
        <v>4500000</v>
      </c>
      <c r="J35" s="154"/>
      <c r="K35" s="23"/>
      <c r="L35" s="24"/>
      <c r="M35" s="24"/>
      <c r="N35" s="24"/>
      <c r="O35" s="19"/>
      <c r="P35" s="25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6"/>
      <c r="AI35" s="26"/>
    </row>
    <row r="36" spans="1:35" outlineLevel="1">
      <c r="A36" s="16">
        <v>1</v>
      </c>
      <c r="B36" s="28"/>
      <c r="C36" s="27"/>
      <c r="D36" s="37"/>
      <c r="E36" s="39"/>
      <c r="F36" s="38"/>
      <c r="G36" s="27"/>
      <c r="H36" s="27"/>
      <c r="I36" s="221"/>
      <c r="J36" s="154">
        <v>4500000</v>
      </c>
      <c r="K36" s="210" t="s">
        <v>85</v>
      </c>
      <c r="L36" s="35"/>
      <c r="M36" s="35"/>
      <c r="N36" s="35"/>
      <c r="O36" s="28"/>
      <c r="P36" s="28"/>
      <c r="Q36" s="35"/>
      <c r="R36" s="35"/>
      <c r="S36" s="35"/>
      <c r="T36" s="40">
        <f>SUM(Q36:S36)</f>
        <v>0</v>
      </c>
      <c r="U36" s="35"/>
      <c r="V36" s="35"/>
      <c r="W36" s="35"/>
      <c r="X36" s="40">
        <f>SUM(U36:W36)</f>
        <v>0</v>
      </c>
      <c r="Y36" s="35"/>
      <c r="Z36" s="35"/>
      <c r="AA36" s="35"/>
      <c r="AB36" s="40">
        <f>SUM(Y36:AA36)</f>
        <v>0</v>
      </c>
      <c r="AC36" s="35"/>
      <c r="AD36" s="35"/>
      <c r="AE36" s="35">
        <v>4500000</v>
      </c>
      <c r="AF36" s="40">
        <f>SUM(AC36:AE36)</f>
        <v>4500000</v>
      </c>
      <c r="AG36" s="40">
        <f t="shared" ref="AG36" si="18">SUM(T36,X36,AB36,AF36)</f>
        <v>4500000</v>
      </c>
      <c r="AH36" s="41">
        <f>IF(ISERROR(AG36/I35),0,AG36/I35)</f>
        <v>1</v>
      </c>
      <c r="AI36" s="42">
        <f>IF(ISERROR(AG36/$AG$58),"-",AG36/$AG$58)</f>
        <v>1.1086847476970431E-2</v>
      </c>
    </row>
    <row r="37" spans="1:35" ht="12.75" customHeight="1">
      <c r="A37" s="223" t="s">
        <v>67</v>
      </c>
      <c r="B37" s="224"/>
      <c r="C37" s="224"/>
      <c r="D37" s="224"/>
      <c r="E37" s="224"/>
      <c r="F37" s="224"/>
      <c r="G37" s="224"/>
      <c r="H37" s="225"/>
      <c r="I37" s="55">
        <f>SUM(I35:I35)</f>
        <v>4500000</v>
      </c>
      <c r="J37" s="55">
        <f>SUM(J36:J36)</f>
        <v>4500000</v>
      </c>
      <c r="K37" s="56"/>
      <c r="L37" s="55">
        <f>SUM(L36:L36)</f>
        <v>0</v>
      </c>
      <c r="M37" s="55">
        <f>SUM(M36:M36)</f>
        <v>0</v>
      </c>
      <c r="N37" s="55">
        <f>SUM(N36:N36)</f>
        <v>0</v>
      </c>
      <c r="O37" s="57"/>
      <c r="P37" s="58"/>
      <c r="Q37" s="55">
        <f t="shared" ref="Q37:AG37" si="19">SUM(Q36:Q36)</f>
        <v>0</v>
      </c>
      <c r="R37" s="55">
        <f t="shared" si="19"/>
        <v>0</v>
      </c>
      <c r="S37" s="55">
        <f t="shared" si="19"/>
        <v>0</v>
      </c>
      <c r="T37" s="60">
        <f t="shared" si="19"/>
        <v>0</v>
      </c>
      <c r="U37" s="55">
        <f t="shared" si="19"/>
        <v>0</v>
      </c>
      <c r="V37" s="55">
        <f t="shared" si="19"/>
        <v>0</v>
      </c>
      <c r="W37" s="55">
        <f t="shared" si="19"/>
        <v>0</v>
      </c>
      <c r="X37" s="60">
        <f t="shared" si="19"/>
        <v>0</v>
      </c>
      <c r="Y37" s="55">
        <f t="shared" si="19"/>
        <v>0</v>
      </c>
      <c r="Z37" s="55">
        <f t="shared" si="19"/>
        <v>0</v>
      </c>
      <c r="AA37" s="55">
        <f t="shared" si="19"/>
        <v>0</v>
      </c>
      <c r="AB37" s="60">
        <f t="shared" si="19"/>
        <v>0</v>
      </c>
      <c r="AC37" s="55">
        <f t="shared" si="19"/>
        <v>0</v>
      </c>
      <c r="AD37" s="55">
        <f t="shared" si="19"/>
        <v>0</v>
      </c>
      <c r="AE37" s="55">
        <f t="shared" si="19"/>
        <v>4500000</v>
      </c>
      <c r="AF37" s="60">
        <f t="shared" si="19"/>
        <v>4500000</v>
      </c>
      <c r="AG37" s="53">
        <f t="shared" si="19"/>
        <v>4500000</v>
      </c>
      <c r="AH37" s="54">
        <f>IF(ISERROR(AG37/I37),0,AG37/I37)</f>
        <v>1</v>
      </c>
      <c r="AI37" s="54">
        <f>IF(ISERROR(AG37/$AG$58),0,AG37/$AG$58)</f>
        <v>1.1086847476970431E-2</v>
      </c>
    </row>
    <row r="38" spans="1:35" ht="12.75" customHeight="1">
      <c r="A38" s="36"/>
      <c r="B38" s="229" t="s">
        <v>68</v>
      </c>
      <c r="C38" s="230"/>
      <c r="D38" s="231"/>
      <c r="E38" s="18"/>
      <c r="F38" s="19"/>
      <c r="G38" s="20"/>
      <c r="H38" s="20"/>
      <c r="I38" s="220">
        <v>3000000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outlineLevel="1">
      <c r="A39" s="16">
        <v>1</v>
      </c>
      <c r="B39" s="28"/>
      <c r="C39" s="27"/>
      <c r="D39" s="28"/>
      <c r="E39" s="28"/>
      <c r="F39" s="28"/>
      <c r="G39" s="27"/>
      <c r="H39" s="27"/>
      <c r="I39" s="221"/>
      <c r="J39" s="154">
        <v>3000000</v>
      </c>
      <c r="K39" s="210" t="s">
        <v>85</v>
      </c>
      <c r="L39" s="35"/>
      <c r="M39" s="35"/>
      <c r="N39" s="35"/>
      <c r="O39" s="28"/>
      <c r="P39" s="28"/>
      <c r="Q39" s="35"/>
      <c r="R39" s="35"/>
      <c r="S39" s="35"/>
      <c r="T39" s="40">
        <f>SUM(Q39:S39)</f>
        <v>0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/>
      <c r="AD39" s="35"/>
      <c r="AE39" s="35">
        <v>3000000</v>
      </c>
      <c r="AF39" s="40">
        <f>SUM(AC39:AE39)</f>
        <v>3000000</v>
      </c>
      <c r="AG39" s="40">
        <f t="shared" ref="AG39" si="20">SUM(T39,X39,AB39,AF39)</f>
        <v>3000000</v>
      </c>
      <c r="AH39" s="41">
        <f>IF(ISERROR(AG39/I38),0,AG39/I38)</f>
        <v>1</v>
      </c>
      <c r="AI39" s="42">
        <f>IF(ISERROR(AG39/$AG$58),"-",AG39/$AG$58)</f>
        <v>7.3912316513136209E-3</v>
      </c>
    </row>
    <row r="40" spans="1:35" ht="12.75" customHeight="1">
      <c r="A40" s="223" t="s">
        <v>69</v>
      </c>
      <c r="B40" s="224"/>
      <c r="C40" s="224"/>
      <c r="D40" s="224"/>
      <c r="E40" s="224"/>
      <c r="F40" s="224"/>
      <c r="G40" s="224"/>
      <c r="H40" s="225"/>
      <c r="I40" s="55">
        <f>SUM(I38:I38)</f>
        <v>3000000</v>
      </c>
      <c r="J40" s="55">
        <f>SUM(J39:J39)</f>
        <v>3000000</v>
      </c>
      <c r="K40" s="56"/>
      <c r="L40" s="55">
        <f>SUM(L39:L39)</f>
        <v>0</v>
      </c>
      <c r="M40" s="55">
        <f>SUM(M39:M39)</f>
        <v>0</v>
      </c>
      <c r="N40" s="55">
        <f>SUM(N39:N39)</f>
        <v>0</v>
      </c>
      <c r="O40" s="57"/>
      <c r="P40" s="58"/>
      <c r="Q40" s="55">
        <f t="shared" ref="Q40:AG40" si="21">SUM(Q39:Q39)</f>
        <v>0</v>
      </c>
      <c r="R40" s="55">
        <f t="shared" si="21"/>
        <v>0</v>
      </c>
      <c r="S40" s="55">
        <f t="shared" si="21"/>
        <v>0</v>
      </c>
      <c r="T40" s="60">
        <f t="shared" si="21"/>
        <v>0</v>
      </c>
      <c r="U40" s="55">
        <f t="shared" si="21"/>
        <v>0</v>
      </c>
      <c r="V40" s="55">
        <f t="shared" si="21"/>
        <v>0</v>
      </c>
      <c r="W40" s="55">
        <f t="shared" si="21"/>
        <v>0</v>
      </c>
      <c r="X40" s="60">
        <f t="shared" si="21"/>
        <v>0</v>
      </c>
      <c r="Y40" s="55">
        <f t="shared" si="21"/>
        <v>0</v>
      </c>
      <c r="Z40" s="55">
        <f t="shared" si="21"/>
        <v>0</v>
      </c>
      <c r="AA40" s="55">
        <f t="shared" si="21"/>
        <v>0</v>
      </c>
      <c r="AB40" s="60">
        <f t="shared" si="21"/>
        <v>0</v>
      </c>
      <c r="AC40" s="55">
        <f t="shared" si="21"/>
        <v>0</v>
      </c>
      <c r="AD40" s="55">
        <f t="shared" si="21"/>
        <v>0</v>
      </c>
      <c r="AE40" s="55">
        <f t="shared" si="21"/>
        <v>3000000</v>
      </c>
      <c r="AF40" s="60">
        <f t="shared" si="21"/>
        <v>3000000</v>
      </c>
      <c r="AG40" s="53">
        <f t="shared" si="21"/>
        <v>3000000</v>
      </c>
      <c r="AH40" s="54">
        <f>IF(ISERROR(AG40/I40),0,AG40/I40)</f>
        <v>1</v>
      </c>
      <c r="AI40" s="54">
        <f>IF(ISERROR(AG40/$AG$58),0,AG40/$AG$58)</f>
        <v>7.3912316513136209E-3</v>
      </c>
    </row>
    <row r="41" spans="1:35" ht="12.75" customHeight="1">
      <c r="A41" s="36"/>
      <c r="B41" s="229" t="s">
        <v>18</v>
      </c>
      <c r="C41" s="230"/>
      <c r="D41" s="231"/>
      <c r="E41" s="18"/>
      <c r="F41" s="19"/>
      <c r="G41" s="20"/>
      <c r="H41" s="20"/>
      <c r="I41" s="220">
        <v>3000000</v>
      </c>
      <c r="J41" s="22"/>
      <c r="K41" s="23"/>
      <c r="L41" s="24"/>
      <c r="M41" s="24"/>
      <c r="N41" s="24"/>
      <c r="O41" s="19"/>
      <c r="P41" s="25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6"/>
      <c r="AI41" s="26"/>
    </row>
    <row r="42" spans="1:35" outlineLevel="1">
      <c r="A42" s="16">
        <v>1</v>
      </c>
      <c r="B42" s="28"/>
      <c r="C42" s="27"/>
      <c r="D42" s="28"/>
      <c r="E42" s="28"/>
      <c r="F42" s="28"/>
      <c r="G42" s="27"/>
      <c r="H42" s="27"/>
      <c r="I42" s="221"/>
      <c r="J42" s="154">
        <v>3000000</v>
      </c>
      <c r="K42" s="210" t="s">
        <v>85</v>
      </c>
      <c r="L42" s="35"/>
      <c r="M42" s="35"/>
      <c r="N42" s="35"/>
      <c r="O42" s="28"/>
      <c r="P42" s="28"/>
      <c r="Q42" s="35"/>
      <c r="R42" s="35"/>
      <c r="S42" s="35"/>
      <c r="T42" s="40">
        <f>SUM(Q42:S42)</f>
        <v>0</v>
      </c>
      <c r="U42" s="35"/>
      <c r="V42" s="35"/>
      <c r="W42" s="35"/>
      <c r="X42" s="40">
        <f>SUM(U42:W42)</f>
        <v>0</v>
      </c>
      <c r="Y42" s="35"/>
      <c r="Z42" s="35"/>
      <c r="AA42" s="35"/>
      <c r="AB42" s="40">
        <f>SUM(Y42:AA42)</f>
        <v>0</v>
      </c>
      <c r="AC42" s="35"/>
      <c r="AD42" s="35"/>
      <c r="AE42" s="35">
        <v>3000000</v>
      </c>
      <c r="AF42" s="40">
        <f>SUM(AC42:AE42)</f>
        <v>3000000</v>
      </c>
      <c r="AG42" s="40">
        <f t="shared" ref="AG42" si="22">SUM(T42,X42,AB42,AF42)</f>
        <v>3000000</v>
      </c>
      <c r="AH42" s="41">
        <f>IF(ISERROR(AG42/I41),0,AG42/I41)</f>
        <v>1</v>
      </c>
      <c r="AI42" s="42">
        <f>IF(ISERROR(AG42/$AG$58),"-",AG42/$AG$58)</f>
        <v>7.3912316513136209E-3</v>
      </c>
    </row>
    <row r="43" spans="1:35" ht="12.75" customHeight="1">
      <c r="A43" s="223" t="s">
        <v>70</v>
      </c>
      <c r="B43" s="224"/>
      <c r="C43" s="224"/>
      <c r="D43" s="224"/>
      <c r="E43" s="224"/>
      <c r="F43" s="224"/>
      <c r="G43" s="224"/>
      <c r="H43" s="225"/>
      <c r="I43" s="55">
        <f>SUM(I41:I41)</f>
        <v>3000000</v>
      </c>
      <c r="J43" s="55">
        <f>SUM(J42:J42)</f>
        <v>3000000</v>
      </c>
      <c r="K43" s="56"/>
      <c r="L43" s="55">
        <f>SUM(L42:L42)</f>
        <v>0</v>
      </c>
      <c r="M43" s="55">
        <f>SUM(M42:M42)</f>
        <v>0</v>
      </c>
      <c r="N43" s="55">
        <f>SUM(N42:N42)</f>
        <v>0</v>
      </c>
      <c r="O43" s="57"/>
      <c r="P43" s="58"/>
      <c r="Q43" s="55">
        <f t="shared" ref="Q43:AG43" si="23">SUM(Q42:Q42)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3000000</v>
      </c>
      <c r="AF43" s="60">
        <f t="shared" si="23"/>
        <v>3000000</v>
      </c>
      <c r="AG43" s="53">
        <f t="shared" si="23"/>
        <v>3000000</v>
      </c>
      <c r="AH43" s="54">
        <f>IF(ISERROR(AG43/I43),0,AG43/I43)</f>
        <v>1</v>
      </c>
      <c r="AI43" s="54">
        <f>IF(ISERROR(AG43/$AG$58),0,AG43/$AG$58)</f>
        <v>7.3912316513136209E-3</v>
      </c>
    </row>
    <row r="44" spans="1:35" ht="12.75" customHeight="1">
      <c r="A44" s="36"/>
      <c r="B44" s="229" t="s">
        <v>71</v>
      </c>
      <c r="C44" s="230"/>
      <c r="D44" s="231"/>
      <c r="E44" s="18"/>
      <c r="F44" s="19"/>
      <c r="G44" s="20"/>
      <c r="H44" s="20"/>
      <c r="I44" s="220">
        <v>4500000</v>
      </c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outlineLevel="1">
      <c r="A45" s="16">
        <v>1</v>
      </c>
      <c r="B45" s="28"/>
      <c r="C45" s="27"/>
      <c r="D45" s="28"/>
      <c r="E45" s="28"/>
      <c r="F45" s="28"/>
      <c r="G45" s="27"/>
      <c r="H45" s="27"/>
      <c r="I45" s="221"/>
      <c r="J45" s="154">
        <v>4500000</v>
      </c>
      <c r="K45" s="210" t="s">
        <v>85</v>
      </c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>
        <v>4500000</v>
      </c>
      <c r="AF45" s="40">
        <f>SUM(AC45:AE45)</f>
        <v>4500000</v>
      </c>
      <c r="AG45" s="40">
        <f t="shared" ref="AG45" si="24">SUM(T45,X45,AB45,AF45)</f>
        <v>4500000</v>
      </c>
      <c r="AH45" s="41">
        <f>IF(ISERROR(AG45/I44),0,AG45/I44)</f>
        <v>1</v>
      </c>
      <c r="AI45" s="42">
        <f>IF(ISERROR(AG45/$AG$58),"-",AG45/$AG$58)</f>
        <v>1.1086847476970431E-2</v>
      </c>
    </row>
    <row r="46" spans="1:35" ht="12.75" customHeight="1">
      <c r="A46" s="223" t="s">
        <v>72</v>
      </c>
      <c r="B46" s="224"/>
      <c r="C46" s="224"/>
      <c r="D46" s="224"/>
      <c r="E46" s="224"/>
      <c r="F46" s="224"/>
      <c r="G46" s="224"/>
      <c r="H46" s="225"/>
      <c r="I46" s="55">
        <f>SUM(I44:I44)</f>
        <v>4500000</v>
      </c>
      <c r="J46" s="55">
        <f>SUM(J45:J45)</f>
        <v>4500000</v>
      </c>
      <c r="K46" s="56"/>
      <c r="L46" s="55">
        <f>SUM(L45:L45)</f>
        <v>0</v>
      </c>
      <c r="M46" s="55">
        <f>SUM(M45:M45)</f>
        <v>0</v>
      </c>
      <c r="N46" s="55">
        <f>SUM(N45:N45)</f>
        <v>0</v>
      </c>
      <c r="O46" s="57"/>
      <c r="P46" s="58"/>
      <c r="Q46" s="55">
        <f t="shared" ref="Q46:AG46" si="25">SUM(Q45:Q45)</f>
        <v>0</v>
      </c>
      <c r="R46" s="55">
        <f t="shared" si="25"/>
        <v>0</v>
      </c>
      <c r="S46" s="55">
        <f t="shared" si="25"/>
        <v>0</v>
      </c>
      <c r="T46" s="60">
        <f t="shared" si="25"/>
        <v>0</v>
      </c>
      <c r="U46" s="55">
        <f t="shared" si="25"/>
        <v>0</v>
      </c>
      <c r="V46" s="55">
        <f t="shared" si="25"/>
        <v>0</v>
      </c>
      <c r="W46" s="55">
        <f t="shared" si="25"/>
        <v>0</v>
      </c>
      <c r="X46" s="60">
        <f t="shared" si="25"/>
        <v>0</v>
      </c>
      <c r="Y46" s="55">
        <f t="shared" si="25"/>
        <v>0</v>
      </c>
      <c r="Z46" s="55">
        <f t="shared" si="25"/>
        <v>0</v>
      </c>
      <c r="AA46" s="55">
        <f t="shared" si="25"/>
        <v>0</v>
      </c>
      <c r="AB46" s="60">
        <f t="shared" si="25"/>
        <v>0</v>
      </c>
      <c r="AC46" s="55">
        <f t="shared" si="25"/>
        <v>0</v>
      </c>
      <c r="AD46" s="55">
        <f t="shared" si="25"/>
        <v>0</v>
      </c>
      <c r="AE46" s="55">
        <f t="shared" si="25"/>
        <v>4500000</v>
      </c>
      <c r="AF46" s="60">
        <f t="shared" si="25"/>
        <v>4500000</v>
      </c>
      <c r="AG46" s="53">
        <f t="shared" si="25"/>
        <v>4500000</v>
      </c>
      <c r="AH46" s="54">
        <f>IF(ISERROR(AG46/I46),0,AG46/I46)</f>
        <v>1</v>
      </c>
      <c r="AI46" s="54">
        <f>IF(ISERROR(AG46/$AG$58),0,AG46/$AG$58)</f>
        <v>1.1086847476970431E-2</v>
      </c>
    </row>
    <row r="47" spans="1:35" ht="12.75" customHeight="1">
      <c r="A47" s="36"/>
      <c r="B47" s="229" t="s">
        <v>20</v>
      </c>
      <c r="C47" s="230"/>
      <c r="D47" s="231"/>
      <c r="E47" s="18"/>
      <c r="F47" s="19"/>
      <c r="G47" s="20"/>
      <c r="H47" s="20"/>
      <c r="I47" s="220">
        <v>4000000</v>
      </c>
      <c r="J47" s="22"/>
      <c r="K47" s="23"/>
      <c r="L47" s="24"/>
      <c r="M47" s="24"/>
      <c r="N47" s="24"/>
      <c r="O47" s="19"/>
      <c r="P47" s="25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6"/>
      <c r="AI47" s="26"/>
    </row>
    <row r="48" spans="1:35" outlineLevel="1">
      <c r="A48" s="16">
        <v>1</v>
      </c>
      <c r="B48" s="28"/>
      <c r="C48" s="27"/>
      <c r="D48" s="28"/>
      <c r="E48" s="28"/>
      <c r="F48" s="28"/>
      <c r="G48" s="27"/>
      <c r="H48" s="27"/>
      <c r="I48" s="221"/>
      <c r="J48" s="154">
        <v>3999483</v>
      </c>
      <c r="K48" s="210" t="s">
        <v>85</v>
      </c>
      <c r="L48" s="35"/>
      <c r="M48" s="35"/>
      <c r="N48" s="35"/>
      <c r="O48" s="28"/>
      <c r="P48" s="28"/>
      <c r="Q48" s="35"/>
      <c r="R48" s="35"/>
      <c r="S48" s="35"/>
      <c r="T48" s="40">
        <f>SUM(Q48:S48)</f>
        <v>0</v>
      </c>
      <c r="U48" s="35"/>
      <c r="V48" s="35"/>
      <c r="W48" s="35"/>
      <c r="X48" s="40">
        <f>SUM(U48:W48)</f>
        <v>0</v>
      </c>
      <c r="Y48" s="35"/>
      <c r="Z48" s="35"/>
      <c r="AA48" s="35"/>
      <c r="AB48" s="40">
        <f>SUM(Y48:AA48)</f>
        <v>0</v>
      </c>
      <c r="AC48" s="35"/>
      <c r="AD48" s="35"/>
      <c r="AE48" s="154">
        <v>3999483</v>
      </c>
      <c r="AF48" s="40">
        <f>SUM(AC48:AE48)</f>
        <v>3999483</v>
      </c>
      <c r="AG48" s="40">
        <f t="shared" ref="AG48" si="26">SUM(T48,X48,AB48,AF48)</f>
        <v>3999483</v>
      </c>
      <c r="AH48" s="41">
        <f>IF(ISERROR(AG48/I47),0,AG48/I47)</f>
        <v>0.99987075000000003</v>
      </c>
      <c r="AI48" s="42">
        <f>IF(ISERROR(AG48/$AG$58),"-",AG48/$AG$58)</f>
        <v>9.8537017794969178E-3</v>
      </c>
    </row>
    <row r="49" spans="1:37" ht="12.75" customHeight="1">
      <c r="A49" s="223" t="s">
        <v>73</v>
      </c>
      <c r="B49" s="224"/>
      <c r="C49" s="224"/>
      <c r="D49" s="224"/>
      <c r="E49" s="224"/>
      <c r="F49" s="224"/>
      <c r="G49" s="224"/>
      <c r="H49" s="225"/>
      <c r="I49" s="55">
        <f>SUM(I47:I47)</f>
        <v>4000000</v>
      </c>
      <c r="J49" s="55">
        <f>SUM(J48:J48)</f>
        <v>3999483</v>
      </c>
      <c r="K49" s="56"/>
      <c r="L49" s="55">
        <f>SUM(L48:L48)</f>
        <v>0</v>
      </c>
      <c r="M49" s="55">
        <f>SUM(M48:M48)</f>
        <v>0</v>
      </c>
      <c r="N49" s="55">
        <f>SUM(N48:N48)</f>
        <v>0</v>
      </c>
      <c r="O49" s="57"/>
      <c r="P49" s="58"/>
      <c r="Q49" s="55">
        <f t="shared" ref="Q49:AG49" si="27">SUM(Q48:Q48)</f>
        <v>0</v>
      </c>
      <c r="R49" s="55">
        <f t="shared" si="27"/>
        <v>0</v>
      </c>
      <c r="S49" s="55">
        <f t="shared" si="27"/>
        <v>0</v>
      </c>
      <c r="T49" s="60">
        <f t="shared" si="27"/>
        <v>0</v>
      </c>
      <c r="U49" s="55">
        <f t="shared" si="27"/>
        <v>0</v>
      </c>
      <c r="V49" s="55">
        <f t="shared" si="27"/>
        <v>0</v>
      </c>
      <c r="W49" s="55">
        <f t="shared" si="27"/>
        <v>0</v>
      </c>
      <c r="X49" s="60">
        <f t="shared" si="27"/>
        <v>0</v>
      </c>
      <c r="Y49" s="55">
        <f t="shared" si="27"/>
        <v>0</v>
      </c>
      <c r="Z49" s="55">
        <f t="shared" si="27"/>
        <v>0</v>
      </c>
      <c r="AA49" s="55">
        <f t="shared" si="27"/>
        <v>0</v>
      </c>
      <c r="AB49" s="60">
        <f t="shared" si="27"/>
        <v>0</v>
      </c>
      <c r="AC49" s="55">
        <f t="shared" si="27"/>
        <v>0</v>
      </c>
      <c r="AD49" s="55">
        <f t="shared" si="27"/>
        <v>0</v>
      </c>
      <c r="AE49" s="55">
        <f t="shared" si="27"/>
        <v>3999483</v>
      </c>
      <c r="AF49" s="60">
        <f t="shared" si="27"/>
        <v>3999483</v>
      </c>
      <c r="AG49" s="53">
        <f t="shared" si="27"/>
        <v>3999483</v>
      </c>
      <c r="AH49" s="54">
        <f>IF(ISERROR(AG49/I49),0,AG49/I49)</f>
        <v>0.99987075000000003</v>
      </c>
      <c r="AI49" s="54">
        <f>IF(ISERROR(AG49/$AG$58),0,AG49/$AG$58)</f>
        <v>9.8537017794969178E-3</v>
      </c>
    </row>
    <row r="50" spans="1:37" ht="12.75" customHeight="1">
      <c r="A50" s="36"/>
      <c r="B50" s="229" t="s">
        <v>19</v>
      </c>
      <c r="C50" s="230"/>
      <c r="D50" s="231"/>
      <c r="E50" s="18"/>
      <c r="F50" s="19"/>
      <c r="G50" s="20"/>
      <c r="H50" s="20"/>
      <c r="I50" s="222">
        <v>35091300</v>
      </c>
      <c r="J50" s="22"/>
      <c r="K50" s="23"/>
      <c r="L50" s="24"/>
      <c r="M50" s="24"/>
      <c r="N50" s="24"/>
      <c r="O50" s="19"/>
      <c r="P50" s="25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6"/>
      <c r="AI50" s="26"/>
    </row>
    <row r="51" spans="1:37" outlineLevel="1">
      <c r="A51" s="16">
        <v>1</v>
      </c>
      <c r="B51" s="28"/>
      <c r="C51" s="27"/>
      <c r="D51" s="28"/>
      <c r="E51" s="28"/>
      <c r="F51" s="28"/>
      <c r="G51" s="27"/>
      <c r="H51" s="27"/>
      <c r="I51" s="221"/>
      <c r="J51" s="154">
        <v>35091300</v>
      </c>
      <c r="K51" s="210" t="s">
        <v>85</v>
      </c>
      <c r="L51" s="35"/>
      <c r="M51" s="35"/>
      <c r="N51" s="35"/>
      <c r="O51" s="28"/>
      <c r="P51" s="28"/>
      <c r="Q51" s="35"/>
      <c r="R51" s="35"/>
      <c r="S51" s="35"/>
      <c r="T51" s="40">
        <f>SUM(Q51:S51)</f>
        <v>0</v>
      </c>
      <c r="U51" s="35"/>
      <c r="V51" s="35"/>
      <c r="W51" s="35"/>
      <c r="X51" s="40">
        <f>SUM(U51:W51)</f>
        <v>0</v>
      </c>
      <c r="Y51" s="35"/>
      <c r="Z51" s="35"/>
      <c r="AA51" s="35"/>
      <c r="AB51" s="40">
        <f>SUM(Y51:AA51)</f>
        <v>0</v>
      </c>
      <c r="AC51" s="35"/>
      <c r="AD51" s="35"/>
      <c r="AE51" s="154">
        <v>35091300</v>
      </c>
      <c r="AF51" s="40">
        <f>SUM(AC51:AE51)</f>
        <v>35091300</v>
      </c>
      <c r="AG51" s="40">
        <f t="shared" ref="AG51" si="28">SUM(T51,X51,AB51,AF51)</f>
        <v>35091300</v>
      </c>
      <c r="AH51" s="41">
        <f>IF(ISERROR(AG51/I50),0,AG51/I50)</f>
        <v>1</v>
      </c>
      <c r="AI51" s="42">
        <f>IF(ISERROR(AG51/$AG$58),"-",AG51/$AG$58)</f>
        <v>8.6455975748580549E-2</v>
      </c>
    </row>
    <row r="52" spans="1:37" ht="12.75" customHeight="1">
      <c r="A52" s="223" t="s">
        <v>74</v>
      </c>
      <c r="B52" s="224"/>
      <c r="C52" s="224"/>
      <c r="D52" s="224"/>
      <c r="E52" s="224"/>
      <c r="F52" s="224"/>
      <c r="G52" s="224"/>
      <c r="H52" s="225"/>
      <c r="I52" s="55">
        <f>I50</f>
        <v>35091300</v>
      </c>
      <c r="J52" s="55">
        <f>SUM(J51:J51)</f>
        <v>35091300</v>
      </c>
      <c r="K52" s="56"/>
      <c r="L52" s="55">
        <f>SUM(L51:L51)</f>
        <v>0</v>
      </c>
      <c r="M52" s="55">
        <f>SUM(M51:M51)</f>
        <v>0</v>
      </c>
      <c r="N52" s="55">
        <f>SUM(N51:N51)</f>
        <v>0</v>
      </c>
      <c r="O52" s="57"/>
      <c r="P52" s="58"/>
      <c r="Q52" s="55">
        <f t="shared" ref="Q52:AG52" si="29">SUM(Q51:Q51)</f>
        <v>0</v>
      </c>
      <c r="R52" s="55">
        <f t="shared" si="29"/>
        <v>0</v>
      </c>
      <c r="S52" s="55">
        <f t="shared" si="29"/>
        <v>0</v>
      </c>
      <c r="T52" s="60">
        <f t="shared" si="29"/>
        <v>0</v>
      </c>
      <c r="U52" s="55">
        <f t="shared" si="29"/>
        <v>0</v>
      </c>
      <c r="V52" s="55">
        <f t="shared" si="29"/>
        <v>0</v>
      </c>
      <c r="W52" s="55">
        <f t="shared" si="29"/>
        <v>0</v>
      </c>
      <c r="X52" s="60">
        <f t="shared" si="29"/>
        <v>0</v>
      </c>
      <c r="Y52" s="55">
        <f t="shared" si="29"/>
        <v>0</v>
      </c>
      <c r="Z52" s="55">
        <f t="shared" si="29"/>
        <v>0</v>
      </c>
      <c r="AA52" s="55">
        <f t="shared" si="29"/>
        <v>0</v>
      </c>
      <c r="AB52" s="60">
        <f t="shared" si="29"/>
        <v>0</v>
      </c>
      <c r="AC52" s="55">
        <f t="shared" si="29"/>
        <v>0</v>
      </c>
      <c r="AD52" s="55">
        <f t="shared" si="29"/>
        <v>0</v>
      </c>
      <c r="AE52" s="55">
        <f t="shared" si="29"/>
        <v>35091300</v>
      </c>
      <c r="AF52" s="60">
        <f t="shared" si="29"/>
        <v>35091300</v>
      </c>
      <c r="AG52" s="53">
        <f t="shared" si="29"/>
        <v>35091300</v>
      </c>
      <c r="AH52" s="54">
        <f>IF(ISERROR(AG52/I52),0,AG52/I52)</f>
        <v>1</v>
      </c>
      <c r="AI52" s="54">
        <f>IF(ISERROR(AG52/$AG$58),0,AG52/$AG$58)</f>
        <v>8.6455975748580549E-2</v>
      </c>
    </row>
    <row r="53" spans="1:37" ht="12.75" customHeight="1">
      <c r="A53" s="36"/>
      <c r="B53" s="229" t="s">
        <v>49</v>
      </c>
      <c r="C53" s="230"/>
      <c r="D53" s="231"/>
      <c r="E53" s="18"/>
      <c r="F53" s="19"/>
      <c r="G53" s="20"/>
      <c r="H53" s="20"/>
      <c r="I53" s="222">
        <v>300189700</v>
      </c>
      <c r="J53" s="22"/>
      <c r="K53" s="23"/>
      <c r="L53" s="24"/>
      <c r="M53" s="24"/>
      <c r="N53" s="24"/>
      <c r="O53" s="19"/>
      <c r="P53" s="25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6"/>
      <c r="AI53" s="26"/>
    </row>
    <row r="54" spans="1:37" ht="33.75">
      <c r="A54" s="36">
        <v>1</v>
      </c>
      <c r="B54" s="149" t="s">
        <v>960</v>
      </c>
      <c r="C54" s="155">
        <v>41949</v>
      </c>
      <c r="D54" s="150" t="s">
        <v>961</v>
      </c>
      <c r="E54" s="23" t="s">
        <v>962</v>
      </c>
      <c r="F54" s="19" t="s">
        <v>963</v>
      </c>
      <c r="G54" s="155">
        <v>41956</v>
      </c>
      <c r="H54" s="155">
        <v>42321</v>
      </c>
      <c r="I54" s="246"/>
      <c r="J54" s="154">
        <v>100000000</v>
      </c>
      <c r="K54" s="23" t="s">
        <v>964</v>
      </c>
      <c r="L54" s="91"/>
      <c r="M54" s="91"/>
      <c r="N54" s="91"/>
      <c r="O54" s="19" t="s">
        <v>294</v>
      </c>
      <c r="P54" s="25"/>
      <c r="Q54" s="22"/>
      <c r="R54" s="22"/>
      <c r="S54" s="22"/>
      <c r="T54" s="40"/>
      <c r="U54" s="22"/>
      <c r="V54" s="40"/>
      <c r="W54" s="40"/>
      <c r="X54" s="40"/>
      <c r="Y54" s="40"/>
      <c r="Z54" s="40"/>
      <c r="AA54" s="40"/>
      <c r="AB54" s="40"/>
      <c r="AC54" s="40"/>
      <c r="AD54" s="110">
        <v>100000000</v>
      </c>
      <c r="AE54" s="22"/>
      <c r="AF54" s="40">
        <f>SUM(AC54:AE54)</f>
        <v>100000000</v>
      </c>
      <c r="AG54" s="40">
        <f>SUM(T54,X54,AB54,AF54)</f>
        <v>100000000</v>
      </c>
      <c r="AH54" s="41">
        <f>IF(ISERROR(AG54/I53),0,AG54/I53)</f>
        <v>0.3331226887531451</v>
      </c>
      <c r="AI54" s="42">
        <f>IF(ISERROR(AG54/$AG$58),"-",AG54/$AG$58)</f>
        <v>0.2463743883771207</v>
      </c>
    </row>
    <row r="55" spans="1:37" ht="12.75" outlineLevel="1">
      <c r="A55" s="71">
        <v>2</v>
      </c>
      <c r="B55" s="39"/>
      <c r="C55" s="31"/>
      <c r="D55" s="39"/>
      <c r="E55" s="39"/>
      <c r="F55" s="39"/>
      <c r="G55" s="31"/>
      <c r="H55" s="88"/>
      <c r="I55" s="247"/>
      <c r="J55" s="154">
        <v>71463000</v>
      </c>
      <c r="K55" s="73" t="s">
        <v>84</v>
      </c>
      <c r="L55" s="35"/>
      <c r="M55" s="35"/>
      <c r="N55" s="35"/>
      <c r="O55" s="39"/>
      <c r="P55" s="39"/>
      <c r="Q55" s="74">
        <v>0</v>
      </c>
      <c r="R55" s="74">
        <v>10125555</v>
      </c>
      <c r="S55" s="74">
        <v>10125555</v>
      </c>
      <c r="T55" s="40">
        <f>SUM(Q55:S55)</f>
        <v>20251110</v>
      </c>
      <c r="U55" s="74">
        <v>10125555</v>
      </c>
      <c r="V55" s="35">
        <v>5900000</v>
      </c>
      <c r="W55" s="35">
        <v>5900000</v>
      </c>
      <c r="X55" s="40">
        <f>SUM(U55:W55)</f>
        <v>21925555</v>
      </c>
      <c r="Y55" s="35">
        <v>1900000</v>
      </c>
      <c r="Z55" s="35">
        <v>1900000</v>
      </c>
      <c r="AA55" s="35">
        <v>1900000</v>
      </c>
      <c r="AB55" s="40">
        <f>SUM(Y55:AA55)</f>
        <v>5700000</v>
      </c>
      <c r="AC55" s="35">
        <v>4180000</v>
      </c>
      <c r="AD55" s="35">
        <v>4466666</v>
      </c>
      <c r="AE55" s="35">
        <v>13461110</v>
      </c>
      <c r="AF55" s="40">
        <f>SUM(AC55:AE55)</f>
        <v>22107776</v>
      </c>
      <c r="AG55" s="40">
        <f>SUM(T55,X55,AB55,AF55)</f>
        <v>69984441</v>
      </c>
      <c r="AH55" s="41">
        <f>IF(ISERROR(AG55/I53),0,AG55/I53)</f>
        <v>0.23313405156805847</v>
      </c>
      <c r="AI55" s="42">
        <f>IF(ISERROR(AG55/$AG$58),"-",AG55/$AG$58)</f>
        <v>0.17242373847289688</v>
      </c>
      <c r="AJ55" s="122"/>
      <c r="AK55" s="122"/>
    </row>
    <row r="56" spans="1:37" ht="12.75" outlineLevel="1">
      <c r="A56" s="71">
        <v>3</v>
      </c>
      <c r="B56" s="39"/>
      <c r="C56" s="31"/>
      <c r="D56" s="39"/>
      <c r="E56" s="39"/>
      <c r="F56" s="39"/>
      <c r="G56" s="31"/>
      <c r="H56" s="88"/>
      <c r="I56" s="221"/>
      <c r="J56" s="154">
        <f>18757712+86895942</f>
        <v>105653654</v>
      </c>
      <c r="K56" s="73" t="s">
        <v>85</v>
      </c>
      <c r="L56" s="35"/>
      <c r="M56" s="35"/>
      <c r="N56" s="35"/>
      <c r="O56" s="39"/>
      <c r="P56" s="39"/>
      <c r="Q56" s="74">
        <v>0</v>
      </c>
      <c r="R56" s="74"/>
      <c r="S56" s="74"/>
      <c r="T56" s="40">
        <f>SUM(Q56:S56)</f>
        <v>0</v>
      </c>
      <c r="U56" s="74">
        <v>261282</v>
      </c>
      <c r="V56" s="35">
        <v>67819</v>
      </c>
      <c r="W56" s="35">
        <v>9819389</v>
      </c>
      <c r="X56" s="40">
        <f>SUM(U56:W56)</f>
        <v>10148490</v>
      </c>
      <c r="Y56" s="35">
        <v>594897</v>
      </c>
      <c r="Z56" s="35">
        <v>1200</v>
      </c>
      <c r="AA56" s="35">
        <v>345100</v>
      </c>
      <c r="AB56" s="40">
        <f>SUM(Y56:AA56)</f>
        <v>941197</v>
      </c>
      <c r="AC56" s="35">
        <f>345100+4735010</f>
        <v>5080110</v>
      </c>
      <c r="AD56" s="35">
        <v>178876</v>
      </c>
      <c r="AE56" s="35">
        <f>4398534+82065732</f>
        <v>86464266</v>
      </c>
      <c r="AF56" s="40">
        <f>SUM(AC56:AE56)</f>
        <v>91723252</v>
      </c>
      <c r="AG56" s="40">
        <f>SUM(T56,X56,AB56,AF56)</f>
        <v>102812939</v>
      </c>
      <c r="AH56" s="41">
        <f>IF(ISERROR(AG56/I53),0,AG56/I53)</f>
        <v>0.34249322678293093</v>
      </c>
      <c r="AI56" s="42">
        <f>IF(ISERROR(AG56/$AG$58),"-",AG56/$AG$58)</f>
        <v>0.25330474963379218</v>
      </c>
      <c r="AJ56" s="122"/>
      <c r="AK56" s="122"/>
    </row>
    <row r="57" spans="1:37" s="17" customFormat="1" ht="11.25" customHeight="1">
      <c r="A57" s="223" t="s">
        <v>50</v>
      </c>
      <c r="B57" s="224"/>
      <c r="C57" s="224"/>
      <c r="D57" s="224"/>
      <c r="E57" s="224"/>
      <c r="F57" s="224"/>
      <c r="G57" s="224"/>
      <c r="H57" s="225"/>
      <c r="I57" s="55">
        <f>I53</f>
        <v>300189700</v>
      </c>
      <c r="J57" s="55">
        <f>SUM(J54:J56)</f>
        <v>277116654</v>
      </c>
      <c r="K57" s="56"/>
      <c r="L57" s="55">
        <f>SUM(L55:L55)</f>
        <v>0</v>
      </c>
      <c r="M57" s="55">
        <f>SUM(M55:M55)</f>
        <v>0</v>
      </c>
      <c r="N57" s="55">
        <f>SUM(N55:N55)</f>
        <v>0</v>
      </c>
      <c r="O57" s="57"/>
      <c r="P57" s="58"/>
      <c r="Q57" s="55">
        <f>SUM(Q55:Q56)</f>
        <v>0</v>
      </c>
      <c r="R57" s="55">
        <f>SUM(R55:R56)</f>
        <v>10125555</v>
      </c>
      <c r="S57" s="55">
        <f>SUM(S55:S56)</f>
        <v>10125555</v>
      </c>
      <c r="T57" s="60">
        <f>SUM(T55:T56)</f>
        <v>20251110</v>
      </c>
      <c r="U57" s="55">
        <f>SUM(U55:U56)</f>
        <v>10386837</v>
      </c>
      <c r="V57" s="55">
        <f t="shared" ref="V57:W57" si="30">SUM(V55:V56)</f>
        <v>5967819</v>
      </c>
      <c r="W57" s="55">
        <f t="shared" si="30"/>
        <v>15719389</v>
      </c>
      <c r="X57" s="60">
        <f>SUM(X55:X56)</f>
        <v>32074045</v>
      </c>
      <c r="Y57" s="55">
        <f>SUM(Y55:Y56)</f>
        <v>2494897</v>
      </c>
      <c r="Z57" s="55">
        <f t="shared" ref="Z57:AA57" si="31">SUM(Z55:Z56)</f>
        <v>1901200</v>
      </c>
      <c r="AA57" s="55">
        <f t="shared" si="31"/>
        <v>2245100</v>
      </c>
      <c r="AB57" s="60">
        <f>SUM(AB55:AE56)</f>
        <v>120472225</v>
      </c>
      <c r="AC57" s="55">
        <f>SUM(AC54:AC56)</f>
        <v>9260110</v>
      </c>
      <c r="AD57" s="55">
        <f>SUM(AD54:AD56)</f>
        <v>104645542</v>
      </c>
      <c r="AE57" s="55">
        <f>SUM(AE54:AE56)</f>
        <v>99925376</v>
      </c>
      <c r="AF57" s="60">
        <f>SUM(AF54:AF56)</f>
        <v>213831028</v>
      </c>
      <c r="AG57" s="53">
        <f>SUM(AG54:AG56)</f>
        <v>272797380</v>
      </c>
      <c r="AH57" s="54">
        <f>IF(ISERROR(AG57/I57),0,AG57/I57)</f>
        <v>0.90874996710413447</v>
      </c>
      <c r="AI57" s="54">
        <f>IF(ISERROR(AG57/$AG$58),0,AG57/$AG$58)</f>
        <v>0.67210287648380973</v>
      </c>
    </row>
    <row r="58" spans="1:37">
      <c r="A58" s="226" t="str">
        <f>"TOTAL ASIG."&amp;" "&amp;$A$5</f>
        <v xml:space="preserve">TOTAL ASIG. 24-03-315 ELIGE VIVIR SANO </v>
      </c>
      <c r="B58" s="227"/>
      <c r="C58" s="227"/>
      <c r="D58" s="227"/>
      <c r="E58" s="227"/>
      <c r="F58" s="227"/>
      <c r="G58" s="227"/>
      <c r="H58" s="228"/>
      <c r="I58" s="62">
        <f>+I10+I13+I12434+I19+I22+I25+I28+I31+I34+I37+I40+I43+I52+I46+I49+I57+I16</f>
        <v>433281000</v>
      </c>
      <c r="J58" s="60">
        <f>+J10+J13+J16+J19+J22+J25+J28+J31+J34+J37+J40+J43+J52+J46+J49+J57</f>
        <v>410205619</v>
      </c>
      <c r="K58" s="63"/>
      <c r="L58" s="60">
        <f>+L10+L13+L16+L19+L22+L25+L28+L31+L34+L37+L40+L43+L52+L46+L49+L57</f>
        <v>0</v>
      </c>
      <c r="M58" s="60">
        <f>+M10+M13+M16+M19+M22+M25+M28+M31+M34+M37+M40+M43+M52+M46+M49+M57</f>
        <v>0</v>
      </c>
      <c r="N58" s="60">
        <f>+N10+N13+N16+N19+N22+N25+N28+N31+N34+N37+N40+N43+N52+N46+N49+N57</f>
        <v>0</v>
      </c>
      <c r="O58" s="64"/>
      <c r="P58" s="65"/>
      <c r="Q58" s="60">
        <f t="shared" ref="Q58:AG58" si="32">+Q10+Q13+Q16+Q19+Q22+Q25+Q28+Q31+Q34+Q37+Q40+Q43+Q52+Q46+Q49+Q57</f>
        <v>0</v>
      </c>
      <c r="R58" s="60">
        <f t="shared" si="32"/>
        <v>10125555</v>
      </c>
      <c r="S58" s="60">
        <f t="shared" si="32"/>
        <v>10125555</v>
      </c>
      <c r="T58" s="60">
        <f t="shared" si="32"/>
        <v>20251110</v>
      </c>
      <c r="U58" s="60">
        <f t="shared" si="32"/>
        <v>10386837</v>
      </c>
      <c r="V58" s="60">
        <f t="shared" si="32"/>
        <v>5967819</v>
      </c>
      <c r="W58" s="60">
        <f t="shared" si="32"/>
        <v>15719389</v>
      </c>
      <c r="X58" s="60">
        <f t="shared" si="32"/>
        <v>32074045</v>
      </c>
      <c r="Y58" s="60">
        <f t="shared" si="32"/>
        <v>2494897</v>
      </c>
      <c r="Z58" s="60">
        <f t="shared" si="32"/>
        <v>1901200</v>
      </c>
      <c r="AA58" s="60">
        <f t="shared" si="32"/>
        <v>2245100</v>
      </c>
      <c r="AB58" s="60">
        <f t="shared" si="32"/>
        <v>120472225</v>
      </c>
      <c r="AC58" s="60">
        <f t="shared" si="32"/>
        <v>9260110</v>
      </c>
      <c r="AD58" s="60">
        <f t="shared" si="32"/>
        <v>104645542</v>
      </c>
      <c r="AE58" s="60">
        <f t="shared" si="32"/>
        <v>233014341</v>
      </c>
      <c r="AF58" s="60">
        <f t="shared" si="32"/>
        <v>346919993</v>
      </c>
      <c r="AG58" s="60">
        <f t="shared" si="32"/>
        <v>405886345</v>
      </c>
      <c r="AH58" s="61">
        <f>IF(ISERROR(AG58/I58),"-",AG58/I58)</f>
        <v>0.93677392962073114</v>
      </c>
      <c r="AI58" s="61">
        <f>IF(ISERROR(AG58/$AG$58),"-",AG58/$AG$58)</f>
        <v>1</v>
      </c>
    </row>
    <row r="59" spans="1:37">
      <c r="I59" s="4"/>
      <c r="Q59" s="4"/>
      <c r="R59" s="4"/>
      <c r="S59" s="4"/>
      <c r="U59" s="4"/>
      <c r="V59" s="4"/>
      <c r="W59" s="4"/>
      <c r="Y59" s="4"/>
      <c r="Z59" s="4"/>
      <c r="AA59" s="4"/>
      <c r="AC59" s="4"/>
      <c r="AD59" s="4"/>
      <c r="AE59" s="4"/>
    </row>
    <row r="60" spans="1:37" ht="12.75">
      <c r="I60" s="4"/>
      <c r="Q60" s="4"/>
      <c r="R60" s="4"/>
      <c r="S60" s="4"/>
      <c r="U60" s="4"/>
      <c r="V60" s="4"/>
      <c r="W60" s="4"/>
      <c r="Y60"/>
      <c r="Z60" s="4"/>
      <c r="AA60" s="4"/>
      <c r="AC60" s="4"/>
      <c r="AD60" s="4"/>
      <c r="AE60" s="4"/>
    </row>
    <row r="61" spans="1:37" ht="12.75">
      <c r="I61"/>
      <c r="Q61" s="4"/>
      <c r="R61" s="4"/>
      <c r="S61" s="4"/>
      <c r="U61" s="4"/>
      <c r="V61" s="4"/>
      <c r="W61" s="4"/>
      <c r="Y61" s="4"/>
      <c r="Z61" s="4"/>
      <c r="AA61" s="4"/>
      <c r="AC61" s="4"/>
      <c r="AD61" s="4"/>
      <c r="AE61" s="4"/>
      <c r="AG61" s="6">
        <v>40586</v>
      </c>
    </row>
    <row r="62" spans="1:37">
      <c r="I62" s="4"/>
      <c r="Q62" s="4"/>
      <c r="R62" s="4"/>
      <c r="S62" s="4"/>
      <c r="U62" s="4"/>
      <c r="V62" s="4"/>
      <c r="W62" s="4"/>
      <c r="Y62" s="4"/>
      <c r="Z62" s="4"/>
      <c r="AA62" s="4"/>
      <c r="AC62" s="4"/>
      <c r="AD62" s="4"/>
      <c r="AE62" s="4"/>
    </row>
    <row r="63" spans="1:37">
      <c r="I63" s="4"/>
      <c r="Q63" s="4"/>
      <c r="R63" s="4"/>
      <c r="S63" s="4"/>
      <c r="U63" s="4"/>
      <c r="V63" s="4"/>
      <c r="W63" s="4"/>
      <c r="Y63" s="4"/>
      <c r="Z63" s="4"/>
      <c r="AA63" s="4"/>
      <c r="AC63" s="4"/>
      <c r="AD63" s="4"/>
      <c r="AE63" s="4"/>
    </row>
    <row r="64" spans="1:37">
      <c r="I64" s="4"/>
      <c r="Q64" s="4"/>
      <c r="R64" s="4"/>
      <c r="S64" s="4"/>
      <c r="U64" s="4"/>
      <c r="V64" s="4"/>
      <c r="W64" s="4"/>
      <c r="Y64" s="4"/>
      <c r="Z64" s="4"/>
      <c r="AA64" s="4"/>
      <c r="AC64" s="4"/>
      <c r="AD64" s="4"/>
      <c r="AE64" s="4"/>
    </row>
    <row r="65" spans="9:31">
      <c r="I65" s="4"/>
      <c r="Q65" s="4"/>
      <c r="R65" s="4"/>
      <c r="S65" s="4"/>
      <c r="U65" s="4"/>
      <c r="V65" s="4"/>
      <c r="W65" s="4"/>
      <c r="Y65" s="4"/>
      <c r="Z65" s="4"/>
      <c r="AA65" s="4"/>
      <c r="AC65" s="4"/>
      <c r="AD65" s="4"/>
      <c r="AE65" s="4"/>
    </row>
    <row r="66" spans="9:31">
      <c r="I66" s="4"/>
      <c r="Q66" s="4"/>
      <c r="R66" s="4"/>
      <c r="S66" s="4"/>
      <c r="U66" s="4"/>
      <c r="V66" s="4"/>
      <c r="W66" s="4"/>
      <c r="Y66" s="4"/>
      <c r="Z66" s="4"/>
      <c r="AA66" s="4"/>
      <c r="AC66" s="4"/>
      <c r="AD66" s="4"/>
      <c r="AE66" s="4"/>
    </row>
    <row r="67" spans="9:31">
      <c r="I67" s="4"/>
      <c r="Q67" s="4"/>
      <c r="R67" s="4"/>
      <c r="S67" s="4"/>
      <c r="U67" s="4"/>
      <c r="V67" s="4"/>
      <c r="W67" s="4"/>
      <c r="Y67" s="4"/>
      <c r="Z67" s="4"/>
      <c r="AA67" s="4"/>
      <c r="AC67" s="4"/>
      <c r="AD67" s="4"/>
      <c r="AE67" s="4"/>
    </row>
    <row r="68" spans="9:31">
      <c r="I68" s="4"/>
      <c r="Q68" s="4"/>
      <c r="R68" s="4"/>
      <c r="S68" s="4"/>
      <c r="U68" s="4"/>
      <c r="V68" s="4"/>
      <c r="W68" s="4"/>
      <c r="Y68" s="4"/>
      <c r="Z68" s="4"/>
      <c r="AA68" s="4"/>
      <c r="AC68" s="4"/>
      <c r="AD68" s="4"/>
      <c r="AE68" s="4"/>
    </row>
    <row r="69" spans="9:31">
      <c r="I69" s="4"/>
      <c r="Q69" s="4"/>
      <c r="R69" s="4"/>
      <c r="S69" s="4"/>
      <c r="U69" s="4"/>
      <c r="V69" s="4"/>
      <c r="W69" s="4"/>
      <c r="Y69" s="4"/>
      <c r="Z69" s="4"/>
      <c r="AA69" s="4"/>
      <c r="AC69" s="4"/>
      <c r="AD69" s="4"/>
      <c r="AE69" s="4"/>
    </row>
    <row r="70" spans="9:31">
      <c r="I70" s="4"/>
      <c r="Q70" s="4"/>
      <c r="R70" s="4"/>
      <c r="S70" s="4"/>
      <c r="U70" s="4"/>
      <c r="V70" s="4"/>
      <c r="W70" s="4"/>
      <c r="Y70" s="4"/>
      <c r="Z70" s="4"/>
      <c r="AA70" s="4"/>
      <c r="AC70" s="4"/>
      <c r="AD70" s="4"/>
      <c r="AE70" s="4"/>
    </row>
  </sheetData>
  <sheetProtection insertRows="0" autoFilter="0"/>
  <dataConsolidate/>
  <mergeCells count="76">
    <mergeCell ref="I53:I56"/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I8:I9"/>
    <mergeCell ref="A16:H16"/>
    <mergeCell ref="A28:H28"/>
    <mergeCell ref="A31:H31"/>
    <mergeCell ref="A25:H25"/>
    <mergeCell ref="A10:H10"/>
    <mergeCell ref="A13:H13"/>
    <mergeCell ref="B29:D29"/>
    <mergeCell ref="B26:D26"/>
    <mergeCell ref="B23:D23"/>
    <mergeCell ref="B20:D20"/>
    <mergeCell ref="B17:D17"/>
    <mergeCell ref="B14:D14"/>
    <mergeCell ref="B11:D11"/>
    <mergeCell ref="A34:H34"/>
    <mergeCell ref="A46:H46"/>
    <mergeCell ref="A49:H49"/>
    <mergeCell ref="A43:H43"/>
    <mergeCell ref="A19:H19"/>
    <mergeCell ref="A22:H22"/>
    <mergeCell ref="B47:D47"/>
    <mergeCell ref="B44:D44"/>
    <mergeCell ref="B41:D41"/>
    <mergeCell ref="B38:D38"/>
    <mergeCell ref="B35:D35"/>
    <mergeCell ref="B32:D32"/>
    <mergeCell ref="A57:H57"/>
    <mergeCell ref="A58:H58"/>
    <mergeCell ref="A52:H52"/>
    <mergeCell ref="A37:H37"/>
    <mergeCell ref="A40:H40"/>
    <mergeCell ref="B53:D53"/>
    <mergeCell ref="B50:D50"/>
    <mergeCell ref="I11:I12"/>
    <mergeCell ref="I14:I15"/>
    <mergeCell ref="I17:I18"/>
    <mergeCell ref="I20:I21"/>
    <mergeCell ref="I23:I24"/>
    <mergeCell ref="I41:I42"/>
    <mergeCell ref="I44:I45"/>
    <mergeCell ref="I47:I48"/>
    <mergeCell ref="I50:I51"/>
    <mergeCell ref="I26:I27"/>
    <mergeCell ref="I29:I30"/>
    <mergeCell ref="I32:I33"/>
    <mergeCell ref="I35:I36"/>
    <mergeCell ref="I38:I39"/>
  </mergeCells>
  <dataValidations count="6">
    <dataValidation type="date" errorStyle="information" operator="greaterThan" allowBlank="1" showInputMessage="1" showErrorMessage="1" errorTitle="SÓLO FECHAS" error="Las fechas corresponden al presupuesto 2014" sqref="G55:G56 G51:H51 G48:H48 G30:H30 G27:H27 G24:H24 G18:H18 G12:H12 G9:H9 G15:H15 G21:H21 G33:H33 G36:H36 G39:H39 G42:H42 G45:H45">
      <formula1>41275</formula1>
    </dataValidation>
    <dataValidation type="decimal" allowBlank="1" showInputMessage="1" showErrorMessage="1" errorTitle="Sólo números" error="Sólo ingresar números sin letras_x000a_" sqref="L55:M56 S56 V55 W55:W56 Q55:R56 AC51:AD51 Y55:AA56 AC48:AD48 L51:M51 U51:W51 Y51:AA51 L45:M45 Q51:S51 L48:M48 Q48:S48 Y48:AA48 U48:W48 L30:M30 Q30:S30 AC30:AE30 Y30:AA30 U30:W30 U27:W27 Y27:AA27 AC27:AE27 Q27:S27 L27:M27 L24:M24 Q24:S24 AC24:AE24 Y24:AA24 U24:W24 Q18:S18 AC18:AE18 Y18:AA18 U18:W18 L18:M18 Q12:S12 Y12:AA12 AC12:AE12 U12:W12 L12:M12 L9:M9 Y9:AA9 AC9:AE9 Q9:S9 U9:W9 L15:M15 U15:W15 Y15:AA15 AC15:AE15 Q15:S15 U21:W21 Y21:AA21 AC21:AE21 Q21:S21 L21:M21 U33:W33 Y33:AA33 AC33:AE33 Q33:S33 L33:M33 L36:M36 Q36:S36 AC36:AE36 Y36:AA36 U36:W36 U39:W39 Y39:AA39 AC39:AE39 Q39:S39 L39:M39 L42:M42 Q42:S42 AC42:AE42 Y42:AA42 U42:W42 U45:W45 Y45:AA45 AC45:AE45 Q45:S45 AC55:AD56 AE56">
      <formula1>-100000000</formula1>
      <formula2>10000000000</formula2>
    </dataValidation>
    <dataValidation type="textLength" operator="lessThanOrEqual" allowBlank="1" showInputMessage="1" showErrorMessage="1" errorTitle="MÁXIMO DE CARACTERES SOBREPASADO" error="Sólo 255 caracteres por celdas" sqref="O55:P56 K55:K56 D55:F56 B55:B56 K48 D51:F51 B51 O51:P51 K45 K42 D48:F48 B48 B42 O39:P39 B36 O33:P33 B30 O30:P30 D30:F30 K24 D27:F27 B27 O27:P27 K21 D24:F24 B24 K18 O18:P18 D18:F18 B18 K12 O12:P12 D12:F12 B12 B9 K9 O9:P9 D9:F9 B15 D15:F15 O15:P15 K15 B21 D21:F21 O21:P21 O24:P24 K27 B33 D33:F33 K30 O36:P36 K33 D36:F36 B39 D39:F39 K36 O42:P42 O45:P45 D42:F42 K39 B45 D45:F45 O48:P48 K51">
      <formula1>255</formula1>
    </dataValidation>
    <dataValidation type="date" operator="greaterThan" allowBlank="1" showInputMessage="1" showErrorMessage="1" errorTitle="Error en Ingresos de Fechas" error="La fecha debe corresponder al Año 2014." sqref="C55:C56 C51 C48 C30 C27 C18 C12 C9 C15 C21 C24 C33 C36 C39 C42 C45">
      <formula1>41275</formula1>
    </dataValidation>
    <dataValidation allowBlank="1" showInputMessage="1" showErrorMessage="1" errorTitle="Sólo números" error="Sólo ingresar números sin letras_x000a_" sqref="N53:N56 N50:N51 N47:N48 N29:N30 N26:N27 N17:N18 N11:N12 N8:N9 N14:N15 N20:N21 N23:N24 N32:N33 N35:N36 N38:N39 N41:N42 N44:N45"/>
    <dataValidation type="textLength" operator="lessThanOrEqual" allowBlank="1" showInputMessage="1" showErrorMessage="1" sqref="J51 AE48 J42 J33 J30 J27 J24 J18 J12 J9 J15 J21 J36 J39 J45 J48 AE51">
      <formula1>255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5" fitToHeight="20" orientation="landscape" r:id="rId1"/>
  <headerFooter alignWithMargins="0"/>
  <ignoredErrors>
    <ignoredError sqref="AI57 AB57" formula="1"/>
    <ignoredError sqref="AC56 AE56" unlocked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workbookViewId="0">
      <pane ySplit="7" topLeftCell="A14" activePane="bottomLeft" state="frozen"/>
      <selection activeCell="AI32" sqref="AI32"/>
      <selection pane="bottomLeft" activeCell="AI32" sqref="AI3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hidden="1" customWidth="1" outlineLevel="1"/>
    <col min="10" max="10" width="10.42578125" style="6" customWidth="1" collapsed="1"/>
    <col min="11" max="13" width="11.42578125" style="6" hidden="1" customWidth="1" outlineLevel="1"/>
    <col min="14" max="14" width="11.42578125" style="6" customWidth="1" collapsed="1"/>
    <col min="15" max="17" width="12.5703125" style="6" hidden="1" customWidth="1" outlineLevel="1"/>
    <col min="18" max="18" width="11.425781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3" width="11.425781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49" t="str">
        <f>+'24-03-998'!A1:AI1</f>
        <v>PARTIDA 21 - 01 - 01 "SUBSECRETARIA DE SERVICIOS SOCIALES"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s="1" customFormat="1" ht="16.5" customHeight="1">
      <c r="A2" s="249" t="s">
        <v>76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1" customFormat="1" ht="16.5" customHeight="1">
      <c r="A3" s="249" t="str">
        <f>+'24-03-998'!A3:AI3</f>
        <v>EJECUCIÓN AL 31 DE DICIEMBRE DE 2014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8" customHeight="1">
      <c r="A5" s="259" t="str">
        <f>+'24-03-998'!A5:H5</f>
        <v>24-03-998 PROGRAMA NOCHE DIGNA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1"/>
    </row>
    <row r="6" spans="1:25" s="3" customFormat="1" ht="25.5" customHeight="1">
      <c r="A6" s="262" t="s">
        <v>34</v>
      </c>
      <c r="B6" s="255" t="s">
        <v>32</v>
      </c>
      <c r="C6" s="255" t="s">
        <v>51</v>
      </c>
      <c r="D6" s="263" t="s">
        <v>21</v>
      </c>
      <c r="E6" s="264"/>
      <c r="F6" s="265"/>
      <c r="G6" s="258" t="s">
        <v>33</v>
      </c>
      <c r="H6" s="258"/>
      <c r="I6" s="258"/>
      <c r="J6" s="253" t="s">
        <v>23</v>
      </c>
      <c r="K6" s="258" t="s">
        <v>33</v>
      </c>
      <c r="L6" s="258"/>
      <c r="M6" s="258"/>
      <c r="N6" s="253" t="s">
        <v>24</v>
      </c>
      <c r="O6" s="258" t="s">
        <v>33</v>
      </c>
      <c r="P6" s="258"/>
      <c r="Q6" s="258"/>
      <c r="R6" s="253" t="s">
        <v>25</v>
      </c>
      <c r="S6" s="258" t="s">
        <v>33</v>
      </c>
      <c r="T6" s="258"/>
      <c r="U6" s="258"/>
      <c r="V6" s="253" t="s">
        <v>26</v>
      </c>
      <c r="W6" s="255" t="s">
        <v>47</v>
      </c>
      <c r="X6" s="257" t="s">
        <v>27</v>
      </c>
      <c r="Y6" s="257"/>
    </row>
    <row r="7" spans="1:25" s="3" customFormat="1" ht="24" customHeight="1">
      <c r="A7" s="262"/>
      <c r="B7" s="256"/>
      <c r="C7" s="256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54"/>
      <c r="K7" s="44" t="s">
        <v>38</v>
      </c>
      <c r="L7" s="44" t="s">
        <v>39</v>
      </c>
      <c r="M7" s="44" t="s">
        <v>40</v>
      </c>
      <c r="N7" s="254"/>
      <c r="O7" s="44" t="s">
        <v>41</v>
      </c>
      <c r="P7" s="44" t="s">
        <v>42</v>
      </c>
      <c r="Q7" s="44" t="s">
        <v>43</v>
      </c>
      <c r="R7" s="254"/>
      <c r="S7" s="44" t="s">
        <v>44</v>
      </c>
      <c r="T7" s="44" t="s">
        <v>45</v>
      </c>
      <c r="U7" s="44" t="s">
        <v>46</v>
      </c>
      <c r="V7" s="254"/>
      <c r="W7" s="256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+'24-03-998'!I19</f>
        <v>0</v>
      </c>
      <c r="C8" s="9">
        <f>+'24-03-998'!J19</f>
        <v>0</v>
      </c>
      <c r="D8" s="9">
        <f>+'24-03-998'!L19</f>
        <v>0</v>
      </c>
      <c r="E8" s="9">
        <f>+'24-03-998'!M19</f>
        <v>0</v>
      </c>
      <c r="F8" s="9">
        <f>+'24-03-998'!N19</f>
        <v>0</v>
      </c>
      <c r="G8" s="9">
        <f>+'24-03-998'!Q19</f>
        <v>0</v>
      </c>
      <c r="H8" s="9">
        <f>+'24-03-998'!R19</f>
        <v>0</v>
      </c>
      <c r="I8" s="9">
        <f>+'24-03-998'!S19</f>
        <v>0</v>
      </c>
      <c r="J8" s="9">
        <f>+'24-03-998'!T19</f>
        <v>0</v>
      </c>
      <c r="K8" s="9">
        <f>+'24-03-998'!U19</f>
        <v>0</v>
      </c>
      <c r="L8" s="9">
        <f>+'24-03-998'!V19</f>
        <v>0</v>
      </c>
      <c r="M8" s="9">
        <f>+'24-03-998'!W19</f>
        <v>0</v>
      </c>
      <c r="N8" s="9">
        <f>+'24-03-998'!X19</f>
        <v>0</v>
      </c>
      <c r="O8" s="9">
        <f>+'24-03-998'!Y19</f>
        <v>0</v>
      </c>
      <c r="P8" s="9">
        <f>+'24-03-998'!Z19</f>
        <v>0</v>
      </c>
      <c r="Q8" s="9">
        <f>+'24-03-998'!AA19</f>
        <v>0</v>
      </c>
      <c r="R8" s="9">
        <f>+'24-03-998'!AB19</f>
        <v>0</v>
      </c>
      <c r="S8" s="9">
        <f>+'24-03-998'!AC19</f>
        <v>0</v>
      </c>
      <c r="T8" s="9">
        <f>+'24-03-998'!AD19</f>
        <v>0</v>
      </c>
      <c r="U8" s="9">
        <f>+'24-03-998'!AE19</f>
        <v>0</v>
      </c>
      <c r="V8" s="9">
        <f>+'24-03-998'!AF19</f>
        <v>0</v>
      </c>
      <c r="W8" s="9">
        <f>+'24-03-998'!AG19</f>
        <v>0</v>
      </c>
      <c r="X8" s="11">
        <f>+'24-03-998'!AH19</f>
        <v>0</v>
      </c>
      <c r="Y8" s="11">
        <f>+'24-03-998'!AI19</f>
        <v>0</v>
      </c>
    </row>
    <row r="9" spans="1:25" s="12" customFormat="1" ht="26.25" customHeight="1">
      <c r="A9" s="10" t="s">
        <v>12</v>
      </c>
      <c r="B9" s="9">
        <f>+'24-03-998'!I31</f>
        <v>0</v>
      </c>
      <c r="C9" s="9">
        <f>+'24-03-998'!J31</f>
        <v>0</v>
      </c>
      <c r="D9" s="9">
        <f>+'24-03-998'!L31</f>
        <v>0</v>
      </c>
      <c r="E9" s="9">
        <f>+'24-03-998'!M31</f>
        <v>0</v>
      </c>
      <c r="F9" s="9">
        <f>+'24-03-998'!N31</f>
        <v>0</v>
      </c>
      <c r="G9" s="9">
        <f>+'24-03-998'!Q31</f>
        <v>0</v>
      </c>
      <c r="H9" s="9">
        <f>+'24-03-998'!R31</f>
        <v>0</v>
      </c>
      <c r="I9" s="9">
        <f>+'24-03-998'!S31</f>
        <v>0</v>
      </c>
      <c r="J9" s="9">
        <f>+'24-03-998'!T31</f>
        <v>0</v>
      </c>
      <c r="K9" s="9">
        <f>+'24-03-998'!U31</f>
        <v>0</v>
      </c>
      <c r="L9" s="9">
        <f>+'24-03-998'!V31</f>
        <v>0</v>
      </c>
      <c r="M9" s="9">
        <f>+'24-03-998'!W31</f>
        <v>0</v>
      </c>
      <c r="N9" s="9">
        <f>+'24-03-998'!X31</f>
        <v>0</v>
      </c>
      <c r="O9" s="9">
        <f>+'24-03-998'!Y31</f>
        <v>0</v>
      </c>
      <c r="P9" s="9">
        <f>+'24-03-998'!Z31</f>
        <v>0</v>
      </c>
      <c r="Q9" s="9">
        <f>+'24-03-998'!AA31</f>
        <v>0</v>
      </c>
      <c r="R9" s="9">
        <f>+'24-03-998'!AB31</f>
        <v>0</v>
      </c>
      <c r="S9" s="9">
        <f>+'24-03-998'!AC31</f>
        <v>0</v>
      </c>
      <c r="T9" s="9">
        <f>+'24-03-998'!AD31</f>
        <v>0</v>
      </c>
      <c r="U9" s="9">
        <f>+'24-03-998'!AE31</f>
        <v>0</v>
      </c>
      <c r="V9" s="9">
        <f>+'24-03-998'!AF31</f>
        <v>0</v>
      </c>
      <c r="W9" s="9">
        <f>+'24-03-998'!AG31</f>
        <v>0</v>
      </c>
      <c r="X9" s="11">
        <f>+'24-03-998'!AH31</f>
        <v>0</v>
      </c>
      <c r="Y9" s="11">
        <f>+'24-03-998'!AI31</f>
        <v>0</v>
      </c>
    </row>
    <row r="10" spans="1:25" s="12" customFormat="1" ht="26.25" customHeight="1">
      <c r="A10" s="10" t="s">
        <v>13</v>
      </c>
      <c r="B10" s="9">
        <f>+'24-03-998'!I43</f>
        <v>0</v>
      </c>
      <c r="C10" s="9">
        <f>+'24-03-998'!J43</f>
        <v>0</v>
      </c>
      <c r="D10" s="9">
        <f>+'24-03-998'!L43</f>
        <v>0</v>
      </c>
      <c r="E10" s="9">
        <f>+'24-03-998'!M43</f>
        <v>0</v>
      </c>
      <c r="F10" s="9">
        <f>+'24-03-998'!N43</f>
        <v>0</v>
      </c>
      <c r="G10" s="9">
        <f>+'24-03-998'!Q43</f>
        <v>0</v>
      </c>
      <c r="H10" s="9">
        <f>+'24-03-998'!R43</f>
        <v>0</v>
      </c>
      <c r="I10" s="9">
        <f>+'24-03-998'!S43</f>
        <v>0</v>
      </c>
      <c r="J10" s="9">
        <f>+'24-03-998'!T43</f>
        <v>0</v>
      </c>
      <c r="K10" s="9">
        <f>+'24-03-998'!U43</f>
        <v>0</v>
      </c>
      <c r="L10" s="9">
        <f>+'24-03-998'!V43</f>
        <v>0</v>
      </c>
      <c r="M10" s="9">
        <f>+'24-03-998'!W43</f>
        <v>0</v>
      </c>
      <c r="N10" s="9">
        <f>+'24-03-998'!X43</f>
        <v>0</v>
      </c>
      <c r="O10" s="9">
        <f>+'24-03-998'!Y43</f>
        <v>0</v>
      </c>
      <c r="P10" s="9">
        <f>+'24-03-998'!Z43</f>
        <v>0</v>
      </c>
      <c r="Q10" s="9">
        <f>+'24-03-998'!AA43</f>
        <v>0</v>
      </c>
      <c r="R10" s="9">
        <f>+'24-03-998'!AB43</f>
        <v>0</v>
      </c>
      <c r="S10" s="9">
        <f>+'24-03-998'!AC43</f>
        <v>0</v>
      </c>
      <c r="T10" s="9">
        <f>+'24-03-998'!AD43</f>
        <v>0</v>
      </c>
      <c r="U10" s="9">
        <f>+'24-03-998'!AE43</f>
        <v>0</v>
      </c>
      <c r="V10" s="9">
        <f>+'24-03-998'!AF43</f>
        <v>0</v>
      </c>
      <c r="W10" s="9">
        <f>+'24-03-998'!AG43</f>
        <v>0</v>
      </c>
      <c r="X10" s="11">
        <f>+'24-03-998'!AH43</f>
        <v>0</v>
      </c>
      <c r="Y10" s="11">
        <f>+'24-03-998'!AI43</f>
        <v>0</v>
      </c>
    </row>
    <row r="11" spans="1:25" s="12" customFormat="1" ht="26.25" customHeight="1">
      <c r="A11" s="10" t="s">
        <v>14</v>
      </c>
      <c r="B11" s="9">
        <f>+'24-03-998'!I55</f>
        <v>0</v>
      </c>
      <c r="C11" s="9">
        <f>+'24-03-998'!J55</f>
        <v>0</v>
      </c>
      <c r="D11" s="9">
        <f>+'24-03-998'!L55</f>
        <v>0</v>
      </c>
      <c r="E11" s="9">
        <f>+'24-03-998'!M55</f>
        <v>0</v>
      </c>
      <c r="F11" s="9">
        <f>+'24-03-998'!N55</f>
        <v>0</v>
      </c>
      <c r="G11" s="9">
        <f>+'24-03-998'!Q55</f>
        <v>0</v>
      </c>
      <c r="H11" s="9">
        <f>+'24-03-998'!R55</f>
        <v>0</v>
      </c>
      <c r="I11" s="9">
        <f>+'24-03-998'!S55</f>
        <v>0</v>
      </c>
      <c r="J11" s="9">
        <f>+'24-03-998'!T55</f>
        <v>0</v>
      </c>
      <c r="K11" s="9">
        <f>+'24-03-998'!U55</f>
        <v>0</v>
      </c>
      <c r="L11" s="9">
        <f>+'24-03-998'!V55</f>
        <v>0</v>
      </c>
      <c r="M11" s="9">
        <f>+'24-03-998'!W55</f>
        <v>0</v>
      </c>
      <c r="N11" s="9">
        <f>+'24-03-998'!X55</f>
        <v>0</v>
      </c>
      <c r="O11" s="9">
        <f>+'24-03-998'!Y55</f>
        <v>0</v>
      </c>
      <c r="P11" s="9">
        <f>+'24-03-998'!Z55</f>
        <v>0</v>
      </c>
      <c r="Q11" s="9">
        <f>+'24-03-998'!AA55</f>
        <v>0</v>
      </c>
      <c r="R11" s="9">
        <f>+'24-03-998'!AB55</f>
        <v>0</v>
      </c>
      <c r="S11" s="9">
        <f>+'24-03-998'!AC55</f>
        <v>0</v>
      </c>
      <c r="T11" s="9">
        <f>+'24-03-998'!AD55</f>
        <v>0</v>
      </c>
      <c r="U11" s="9">
        <f>+'24-03-998'!AE55</f>
        <v>0</v>
      </c>
      <c r="V11" s="9">
        <f>+'24-03-998'!AF55</f>
        <v>0</v>
      </c>
      <c r="W11" s="9">
        <f>+'24-03-998'!AG55</f>
        <v>0</v>
      </c>
      <c r="X11" s="11">
        <f>+'24-03-998'!AH55</f>
        <v>0</v>
      </c>
      <c r="Y11" s="11">
        <f>+'24-03-998'!AI55</f>
        <v>0</v>
      </c>
    </row>
    <row r="12" spans="1:25" s="12" customFormat="1" ht="26.25" customHeight="1">
      <c r="A12" s="43" t="s">
        <v>59</v>
      </c>
      <c r="B12" s="9">
        <f>+'24-03-998'!I59</f>
        <v>12908410</v>
      </c>
      <c r="C12" s="9">
        <f>+'24-03-998'!J59</f>
        <v>11873216</v>
      </c>
      <c r="D12" s="9">
        <f>+'24-03-998'!L59</f>
        <v>0</v>
      </c>
      <c r="E12" s="9">
        <f>+'24-03-998'!M59</f>
        <v>0</v>
      </c>
      <c r="F12" s="9">
        <f>+'24-03-998'!N59</f>
        <v>0</v>
      </c>
      <c r="G12" s="9">
        <f>+'24-03-998'!Q59</f>
        <v>0</v>
      </c>
      <c r="H12" s="9">
        <f>+'24-03-998'!R59</f>
        <v>2060000</v>
      </c>
      <c r="I12" s="9">
        <f>+'24-03-998'!S59</f>
        <v>1030000</v>
      </c>
      <c r="J12" s="9">
        <f>+'24-03-998'!T59</f>
        <v>3090000</v>
      </c>
      <c r="K12" s="9">
        <f>+'24-03-998'!U59</f>
        <v>480667</v>
      </c>
      <c r="L12" s="9">
        <f>+'24-03-998'!V59</f>
        <v>1682333</v>
      </c>
      <c r="M12" s="9">
        <f>+'24-03-998'!W59</f>
        <v>0</v>
      </c>
      <c r="N12" s="9">
        <f>+'24-03-998'!X59</f>
        <v>2163000</v>
      </c>
      <c r="O12" s="9">
        <f>+'24-03-998'!Y59</f>
        <v>1030000</v>
      </c>
      <c r="P12" s="9">
        <f>+'24-03-998'!Z59</f>
        <v>1093880</v>
      </c>
      <c r="Q12" s="9">
        <f>+'24-03-998'!AA59</f>
        <v>1119298</v>
      </c>
      <c r="R12" s="9">
        <f>+'24-03-998'!AB59</f>
        <v>3243178</v>
      </c>
      <c r="S12" s="9">
        <f>+'24-03-998'!AC59</f>
        <v>1044752</v>
      </c>
      <c r="T12" s="9">
        <f>+'24-03-998'!AD59</f>
        <v>1108307</v>
      </c>
      <c r="U12" s="9">
        <f>+'24-03-998'!AE59</f>
        <v>1223979</v>
      </c>
      <c r="V12" s="9">
        <f>+'24-03-998'!AF59</f>
        <v>3377038</v>
      </c>
      <c r="W12" s="9">
        <f>+'24-03-998'!AG59</f>
        <v>11873216</v>
      </c>
      <c r="X12" s="11">
        <f>+'24-03-998'!AH59</f>
        <v>0.91980468547249428</v>
      </c>
      <c r="Y12" s="11">
        <f>+'24-03-998'!AI59</f>
        <v>2.0559848986322206E-3</v>
      </c>
    </row>
    <row r="13" spans="1:25" s="12" customFormat="1" ht="26.25" customHeight="1">
      <c r="A13" s="10" t="s">
        <v>15</v>
      </c>
      <c r="B13" s="9">
        <f>+'24-03-998'!I71</f>
        <v>0</v>
      </c>
      <c r="C13" s="9">
        <f>+'24-03-998'!J71</f>
        <v>0</v>
      </c>
      <c r="D13" s="9">
        <f>+'24-03-998'!L71</f>
        <v>0</v>
      </c>
      <c r="E13" s="9">
        <f>+'24-03-998'!M71</f>
        <v>0</v>
      </c>
      <c r="F13" s="9">
        <f>+'24-03-998'!N71</f>
        <v>0</v>
      </c>
      <c r="G13" s="9">
        <f>+'24-03-998'!Q71</f>
        <v>0</v>
      </c>
      <c r="H13" s="9">
        <f>+'24-03-998'!R71</f>
        <v>0</v>
      </c>
      <c r="I13" s="9">
        <f>+'24-03-998'!S71</f>
        <v>0</v>
      </c>
      <c r="J13" s="9">
        <f>+'24-03-998'!T71</f>
        <v>0</v>
      </c>
      <c r="K13" s="9">
        <f>+'24-03-998'!U71</f>
        <v>0</v>
      </c>
      <c r="L13" s="9">
        <f>+'24-03-998'!V71</f>
        <v>0</v>
      </c>
      <c r="M13" s="9">
        <f>+'24-03-998'!W71</f>
        <v>0</v>
      </c>
      <c r="N13" s="9">
        <f>+'24-03-998'!X71</f>
        <v>0</v>
      </c>
      <c r="O13" s="9">
        <f>+'24-03-998'!Y71</f>
        <v>0</v>
      </c>
      <c r="P13" s="9">
        <f>+'24-03-998'!Z71</f>
        <v>0</v>
      </c>
      <c r="Q13" s="9">
        <f>+'24-03-998'!AA71</f>
        <v>0</v>
      </c>
      <c r="R13" s="9">
        <f>+'24-03-998'!AB71</f>
        <v>0</v>
      </c>
      <c r="S13" s="9">
        <f>+'24-03-998'!AC71</f>
        <v>0</v>
      </c>
      <c r="T13" s="9">
        <f>+'24-03-998'!AD71</f>
        <v>0</v>
      </c>
      <c r="U13" s="9">
        <f>+'24-03-998'!AE71</f>
        <v>0</v>
      </c>
      <c r="V13" s="9">
        <f>+'24-03-998'!AF71</f>
        <v>0</v>
      </c>
      <c r="W13" s="9">
        <f>+'24-03-998'!AG71</f>
        <v>0</v>
      </c>
      <c r="X13" s="11">
        <f>+'24-03-998'!AH71</f>
        <v>0</v>
      </c>
      <c r="Y13" s="11">
        <f>+'24-03-998'!AI71</f>
        <v>0</v>
      </c>
    </row>
    <row r="14" spans="1:25" s="12" customFormat="1" ht="26.25" customHeight="1">
      <c r="A14" s="10" t="s">
        <v>16</v>
      </c>
      <c r="B14" s="9">
        <f>+'24-03-998'!I83</f>
        <v>0</v>
      </c>
      <c r="C14" s="9">
        <f>+'24-03-998'!J83</f>
        <v>0</v>
      </c>
      <c r="D14" s="9">
        <f>+'24-03-998'!L83</f>
        <v>0</v>
      </c>
      <c r="E14" s="9">
        <f>+'24-03-998'!M83</f>
        <v>0</v>
      </c>
      <c r="F14" s="9">
        <f>+'24-03-998'!N83</f>
        <v>0</v>
      </c>
      <c r="G14" s="9">
        <f>+'24-03-998'!Q83</f>
        <v>0</v>
      </c>
      <c r="H14" s="9">
        <f>+'24-03-998'!R83</f>
        <v>0</v>
      </c>
      <c r="I14" s="9">
        <f>+'24-03-998'!S83</f>
        <v>0</v>
      </c>
      <c r="J14" s="9">
        <f>+'24-03-998'!T83</f>
        <v>0</v>
      </c>
      <c r="K14" s="9">
        <f>+'24-03-998'!U83</f>
        <v>0</v>
      </c>
      <c r="L14" s="9">
        <f>+'24-03-998'!V83</f>
        <v>0</v>
      </c>
      <c r="M14" s="9">
        <f>+'24-03-998'!W83</f>
        <v>0</v>
      </c>
      <c r="N14" s="9">
        <f>+'24-03-998'!X83</f>
        <v>0</v>
      </c>
      <c r="O14" s="9">
        <f>+'24-03-998'!Y83</f>
        <v>0</v>
      </c>
      <c r="P14" s="9">
        <f>+'24-03-998'!Z83</f>
        <v>0</v>
      </c>
      <c r="Q14" s="9">
        <f>+'24-03-998'!AA83</f>
        <v>0</v>
      </c>
      <c r="R14" s="9">
        <f>+'24-03-998'!AB83</f>
        <v>0</v>
      </c>
      <c r="S14" s="9">
        <f>+'24-03-998'!AC83</f>
        <v>0</v>
      </c>
      <c r="T14" s="9">
        <f>+'24-03-998'!AD83</f>
        <v>0</v>
      </c>
      <c r="U14" s="9">
        <f>+'24-03-998'!AE83</f>
        <v>0</v>
      </c>
      <c r="V14" s="9">
        <f>+'24-03-998'!AF83</f>
        <v>0</v>
      </c>
      <c r="W14" s="9">
        <f>+'24-03-998'!AG83</f>
        <v>0</v>
      </c>
      <c r="X14" s="11">
        <f>+'24-03-998'!AH83</f>
        <v>0</v>
      </c>
      <c r="Y14" s="11">
        <f>+'24-03-998'!AI83</f>
        <v>0</v>
      </c>
    </row>
    <row r="15" spans="1:25" s="12" customFormat="1" ht="26.25" customHeight="1">
      <c r="A15" s="43" t="s">
        <v>63</v>
      </c>
      <c r="B15" s="9">
        <f>+'24-03-998'!I86</f>
        <v>13440948</v>
      </c>
      <c r="C15" s="9">
        <f>+'24-03-998'!J86</f>
        <v>13440724</v>
      </c>
      <c r="D15" s="9">
        <f>+'24-03-998'!L86</f>
        <v>0</v>
      </c>
      <c r="E15" s="9">
        <f>+'24-03-998'!M86</f>
        <v>0</v>
      </c>
      <c r="F15" s="9">
        <f>+'24-03-998'!N86</f>
        <v>0</v>
      </c>
      <c r="G15" s="9">
        <f>+'24-03-998'!Q86</f>
        <v>0</v>
      </c>
      <c r="H15" s="9">
        <f>+'24-03-998'!R86</f>
        <v>2060000</v>
      </c>
      <c r="I15" s="9">
        <f>+'24-03-998'!S86</f>
        <v>1030000</v>
      </c>
      <c r="J15" s="9">
        <f>+'24-03-998'!T86</f>
        <v>3090000</v>
      </c>
      <c r="K15" s="9">
        <f>+'24-03-998'!U86</f>
        <v>1091960</v>
      </c>
      <c r="L15" s="9">
        <f>+'24-03-998'!V86</f>
        <v>1030000</v>
      </c>
      <c r="M15" s="9">
        <f>+'24-03-998'!W86</f>
        <v>1030000</v>
      </c>
      <c r="N15" s="9">
        <f>+'24-03-998'!X86</f>
        <v>3151960</v>
      </c>
      <c r="O15" s="9">
        <f>+'24-03-998'!Y86</f>
        <v>1401758</v>
      </c>
      <c r="P15" s="9">
        <f>+'24-03-998'!Z86</f>
        <v>1030000</v>
      </c>
      <c r="Q15" s="9">
        <f>+'24-03-998'!AA86</f>
        <v>1030000</v>
      </c>
      <c r="R15" s="9">
        <f>+'24-03-998'!AB86</f>
        <v>3461758</v>
      </c>
      <c r="S15" s="9">
        <f>+'24-03-998'!AC86</f>
        <v>1386264</v>
      </c>
      <c r="T15" s="9">
        <f>+'24-03-998'!AD86</f>
        <v>1215876</v>
      </c>
      <c r="U15" s="9">
        <f>+'24-03-998'!AE86</f>
        <v>1134866</v>
      </c>
      <c r="V15" s="9">
        <f>+'24-03-998'!AF86</f>
        <v>3737006</v>
      </c>
      <c r="W15" s="9">
        <f>+'24-03-998'!AG86</f>
        <v>13440724</v>
      </c>
      <c r="X15" s="11">
        <f>+'24-03-998'!AH86</f>
        <v>0.99998333450884569</v>
      </c>
      <c r="Y15" s="11">
        <f>+'24-03-998'!AI86</f>
        <v>2.3274170680196208E-3</v>
      </c>
    </row>
    <row r="16" spans="1:25" s="12" customFormat="1" ht="26.25" customHeight="1">
      <c r="A16" s="43" t="s">
        <v>65</v>
      </c>
      <c r="B16" s="9">
        <f>+'24-03-998'!I98</f>
        <v>0</v>
      </c>
      <c r="C16" s="9">
        <f>+'24-03-998'!J98</f>
        <v>0</v>
      </c>
      <c r="D16" s="9">
        <f>+'24-03-998'!L98</f>
        <v>0</v>
      </c>
      <c r="E16" s="9">
        <f>+'24-03-998'!M98</f>
        <v>0</v>
      </c>
      <c r="F16" s="9">
        <f>+'24-03-998'!N98</f>
        <v>0</v>
      </c>
      <c r="G16" s="9">
        <f>+'24-03-998'!Q98</f>
        <v>0</v>
      </c>
      <c r="H16" s="9">
        <f>+'24-03-998'!R98</f>
        <v>0</v>
      </c>
      <c r="I16" s="9">
        <f>+'24-03-998'!S98</f>
        <v>0</v>
      </c>
      <c r="J16" s="9">
        <f>+'24-03-998'!T98</f>
        <v>0</v>
      </c>
      <c r="K16" s="9">
        <f>+'24-03-998'!U98</f>
        <v>0</v>
      </c>
      <c r="L16" s="9">
        <f>+'24-03-998'!V98</f>
        <v>0</v>
      </c>
      <c r="M16" s="9">
        <f>+'24-03-998'!W98</f>
        <v>0</v>
      </c>
      <c r="N16" s="9">
        <f>+'24-03-998'!X98</f>
        <v>0</v>
      </c>
      <c r="O16" s="9">
        <f>+'24-03-998'!Y98</f>
        <v>0</v>
      </c>
      <c r="P16" s="9">
        <f>+'24-03-998'!Z98</f>
        <v>0</v>
      </c>
      <c r="Q16" s="9">
        <f>+'24-03-998'!AA98</f>
        <v>0</v>
      </c>
      <c r="R16" s="9">
        <f>+'24-03-998'!AB98</f>
        <v>0</v>
      </c>
      <c r="S16" s="9">
        <f>+'24-03-998'!AC98</f>
        <v>0</v>
      </c>
      <c r="T16" s="9">
        <f>+'24-03-998'!AD98</f>
        <v>0</v>
      </c>
      <c r="U16" s="9">
        <f>+'24-03-998'!AE98</f>
        <v>0</v>
      </c>
      <c r="V16" s="9">
        <f>+'24-03-998'!AF98</f>
        <v>0</v>
      </c>
      <c r="W16" s="9">
        <f>+'24-03-998'!AG98</f>
        <v>0</v>
      </c>
      <c r="X16" s="11">
        <f>+'24-03-998'!AH98</f>
        <v>0</v>
      </c>
      <c r="Y16" s="11">
        <f>+'24-03-998'!AI98</f>
        <v>0</v>
      </c>
    </row>
    <row r="17" spans="1:25" s="12" customFormat="1" ht="26.25" customHeight="1">
      <c r="A17" s="10" t="s">
        <v>17</v>
      </c>
      <c r="B17" s="9">
        <f>+'24-03-998'!I110</f>
        <v>0</v>
      </c>
      <c r="C17" s="9">
        <f>+'24-03-998'!J110</f>
        <v>0</v>
      </c>
      <c r="D17" s="9">
        <f>+'24-03-998'!L110</f>
        <v>0</v>
      </c>
      <c r="E17" s="9">
        <f>+'24-03-998'!M110</f>
        <v>0</v>
      </c>
      <c r="F17" s="9">
        <f>+'24-03-998'!N110</f>
        <v>0</v>
      </c>
      <c r="G17" s="9">
        <f>+'24-03-998'!Q110</f>
        <v>0</v>
      </c>
      <c r="H17" s="9">
        <f>+'24-03-998'!R110</f>
        <v>0</v>
      </c>
      <c r="I17" s="9">
        <f>+'24-03-998'!S110</f>
        <v>0</v>
      </c>
      <c r="J17" s="9">
        <f>+'24-03-998'!T110</f>
        <v>0</v>
      </c>
      <c r="K17" s="9">
        <f>+'24-03-998'!U110</f>
        <v>0</v>
      </c>
      <c r="L17" s="9">
        <f>+'24-03-998'!V110</f>
        <v>0</v>
      </c>
      <c r="M17" s="9">
        <f>+'24-03-998'!W110</f>
        <v>0</v>
      </c>
      <c r="N17" s="9">
        <f>+'24-03-998'!X110</f>
        <v>0</v>
      </c>
      <c r="O17" s="9">
        <f>+'24-03-998'!Y110</f>
        <v>0</v>
      </c>
      <c r="P17" s="9">
        <f>+'24-03-998'!Z110</f>
        <v>0</v>
      </c>
      <c r="Q17" s="9">
        <f>+'24-03-998'!AA110</f>
        <v>0</v>
      </c>
      <c r="R17" s="9">
        <f>+'24-03-998'!AB110</f>
        <v>0</v>
      </c>
      <c r="S17" s="9">
        <f>+'24-03-998'!AC110</f>
        <v>0</v>
      </c>
      <c r="T17" s="9">
        <f>+'24-03-998'!AD110</f>
        <v>0</v>
      </c>
      <c r="U17" s="9">
        <f>+'24-03-998'!AE110</f>
        <v>0</v>
      </c>
      <c r="V17" s="9">
        <f>+'24-03-998'!AF110</f>
        <v>0</v>
      </c>
      <c r="W17" s="9">
        <f>+'24-03-998'!AG110</f>
        <v>0</v>
      </c>
      <c r="X17" s="11">
        <f>+'24-03-998'!AH110</f>
        <v>0</v>
      </c>
      <c r="Y17" s="11">
        <f>+'24-03-998'!AI110</f>
        <v>0</v>
      </c>
    </row>
    <row r="18" spans="1:25" s="12" customFormat="1" ht="26.25" customHeight="1">
      <c r="A18" s="43" t="s">
        <v>68</v>
      </c>
      <c r="B18" s="9">
        <f>+'24-03-998'!I122</f>
        <v>0</v>
      </c>
      <c r="C18" s="9">
        <f>+'24-03-998'!J122</f>
        <v>0</v>
      </c>
      <c r="D18" s="9">
        <f>+'24-03-998'!L122</f>
        <v>0</v>
      </c>
      <c r="E18" s="9">
        <f>+'24-03-998'!M122</f>
        <v>0</v>
      </c>
      <c r="F18" s="9">
        <f>+'24-03-998'!N122</f>
        <v>0</v>
      </c>
      <c r="G18" s="9">
        <f>+'24-03-998'!Q122</f>
        <v>0</v>
      </c>
      <c r="H18" s="9">
        <f>+'24-03-998'!R122</f>
        <v>0</v>
      </c>
      <c r="I18" s="9">
        <f>+'24-03-998'!S122</f>
        <v>0</v>
      </c>
      <c r="J18" s="9">
        <f>+'24-03-998'!T122</f>
        <v>0</v>
      </c>
      <c r="K18" s="9">
        <f>+'24-03-998'!U122</f>
        <v>0</v>
      </c>
      <c r="L18" s="9">
        <f>+'24-03-998'!V122</f>
        <v>0</v>
      </c>
      <c r="M18" s="9">
        <f>+'24-03-998'!W122</f>
        <v>0</v>
      </c>
      <c r="N18" s="9">
        <f>+'24-03-998'!X122</f>
        <v>0</v>
      </c>
      <c r="O18" s="9">
        <f>+'24-03-998'!Y122</f>
        <v>0</v>
      </c>
      <c r="P18" s="9">
        <f>+'24-03-998'!Z122</f>
        <v>0</v>
      </c>
      <c r="Q18" s="9">
        <f>+'24-03-998'!AA122</f>
        <v>0</v>
      </c>
      <c r="R18" s="9">
        <f>+'24-03-998'!AB122</f>
        <v>0</v>
      </c>
      <c r="S18" s="9">
        <f>+'24-03-998'!AC122</f>
        <v>0</v>
      </c>
      <c r="T18" s="9">
        <f>+'24-03-998'!AD122</f>
        <v>0</v>
      </c>
      <c r="U18" s="9">
        <f>+'24-03-998'!AE122</f>
        <v>0</v>
      </c>
      <c r="V18" s="9">
        <f>+'24-03-998'!AF122</f>
        <v>0</v>
      </c>
      <c r="W18" s="9">
        <f>+'24-03-998'!AG122</f>
        <v>0</v>
      </c>
      <c r="X18" s="11">
        <f>+'24-03-998'!AH122</f>
        <v>0</v>
      </c>
      <c r="Y18" s="11">
        <f>+'24-03-998'!AI122</f>
        <v>0</v>
      </c>
    </row>
    <row r="19" spans="1:25" s="12" customFormat="1" ht="26.25" customHeight="1">
      <c r="A19" s="10" t="s">
        <v>18</v>
      </c>
      <c r="B19" s="9">
        <f>+'24-03-998'!I134</f>
        <v>0</v>
      </c>
      <c r="C19" s="9">
        <f>+'24-03-998'!J134</f>
        <v>0</v>
      </c>
      <c r="D19" s="9">
        <f>+'24-03-998'!L134</f>
        <v>0</v>
      </c>
      <c r="E19" s="9">
        <f>+'24-03-998'!M134</f>
        <v>0</v>
      </c>
      <c r="F19" s="9">
        <f>+'24-03-998'!N134</f>
        <v>0</v>
      </c>
      <c r="G19" s="9">
        <f>+'24-03-998'!Q134</f>
        <v>0</v>
      </c>
      <c r="H19" s="9">
        <f>+'24-03-998'!R134</f>
        <v>0</v>
      </c>
      <c r="I19" s="9">
        <f>+'24-03-998'!S134</f>
        <v>0</v>
      </c>
      <c r="J19" s="9">
        <f>+'24-03-998'!T134</f>
        <v>0</v>
      </c>
      <c r="K19" s="9">
        <f>+'24-03-998'!U134</f>
        <v>0</v>
      </c>
      <c r="L19" s="9">
        <f>+'24-03-998'!V134</f>
        <v>0</v>
      </c>
      <c r="M19" s="9">
        <f>+'24-03-998'!W134</f>
        <v>0</v>
      </c>
      <c r="N19" s="9">
        <f>+'24-03-998'!X134</f>
        <v>0</v>
      </c>
      <c r="O19" s="9">
        <f>+'24-03-998'!Y134</f>
        <v>0</v>
      </c>
      <c r="P19" s="9">
        <f>+'24-03-998'!Z134</f>
        <v>0</v>
      </c>
      <c r="Q19" s="9">
        <f>+'24-03-998'!AA134</f>
        <v>0</v>
      </c>
      <c r="R19" s="9">
        <f>+'24-03-998'!AB134</f>
        <v>0</v>
      </c>
      <c r="S19" s="9">
        <f>+'24-03-998'!AC134</f>
        <v>0</v>
      </c>
      <c r="T19" s="9">
        <f>+'24-03-998'!AD134</f>
        <v>0</v>
      </c>
      <c r="U19" s="9">
        <f>+'24-03-998'!AE134</f>
        <v>0</v>
      </c>
      <c r="V19" s="9">
        <f>+'24-03-998'!AF134</f>
        <v>0</v>
      </c>
      <c r="W19" s="9">
        <f>+'24-03-998'!AG134</f>
        <v>0</v>
      </c>
      <c r="X19" s="11">
        <f>+'24-03-998'!AH134</f>
        <v>0</v>
      </c>
      <c r="Y19" s="11">
        <f>+'24-03-998'!AI134</f>
        <v>0</v>
      </c>
    </row>
    <row r="20" spans="1:25" s="12" customFormat="1" ht="26.25" customHeight="1">
      <c r="A20" s="15" t="s">
        <v>71</v>
      </c>
      <c r="B20" s="9">
        <f>+'24-03-998'!I146</f>
        <v>0</v>
      </c>
      <c r="C20" s="9">
        <f>+'24-03-998'!J146</f>
        <v>0</v>
      </c>
      <c r="D20" s="9">
        <f>+'24-03-998'!L146</f>
        <v>0</v>
      </c>
      <c r="E20" s="9">
        <f>+'24-03-998'!M146</f>
        <v>0</v>
      </c>
      <c r="F20" s="9">
        <f>+'24-03-998'!N146</f>
        <v>0</v>
      </c>
      <c r="G20" s="9">
        <f>+'24-03-998'!Q146</f>
        <v>0</v>
      </c>
      <c r="H20" s="9">
        <f>+'24-03-998'!R146</f>
        <v>0</v>
      </c>
      <c r="I20" s="9">
        <f>+'24-03-998'!S146</f>
        <v>0</v>
      </c>
      <c r="J20" s="9">
        <f>+'24-03-998'!T146</f>
        <v>0</v>
      </c>
      <c r="K20" s="9">
        <f>+'24-03-998'!U146</f>
        <v>0</v>
      </c>
      <c r="L20" s="9">
        <f>+'24-03-998'!V146</f>
        <v>0</v>
      </c>
      <c r="M20" s="9">
        <f>+'24-03-998'!W146</f>
        <v>0</v>
      </c>
      <c r="N20" s="9">
        <f>+'24-03-998'!X146</f>
        <v>0</v>
      </c>
      <c r="O20" s="9">
        <f>+'24-03-998'!Y146</f>
        <v>0</v>
      </c>
      <c r="P20" s="9">
        <f>+'24-03-998'!Z146</f>
        <v>0</v>
      </c>
      <c r="Q20" s="9">
        <f>+'24-03-998'!AA146</f>
        <v>0</v>
      </c>
      <c r="R20" s="9">
        <f>+'24-03-998'!AB146</f>
        <v>0</v>
      </c>
      <c r="S20" s="9">
        <f>+'24-03-998'!AC146</f>
        <v>0</v>
      </c>
      <c r="T20" s="9">
        <f>+'24-03-998'!AD146</f>
        <v>0</v>
      </c>
      <c r="U20" s="9">
        <f>+'24-03-998'!AE146</f>
        <v>0</v>
      </c>
      <c r="V20" s="9">
        <f>+'24-03-998'!AF146</f>
        <v>0</v>
      </c>
      <c r="W20" s="9">
        <f>+'24-03-998'!AG146</f>
        <v>0</v>
      </c>
      <c r="X20" s="11">
        <f>+'24-03-998'!AH146</f>
        <v>0</v>
      </c>
      <c r="Y20" s="11">
        <f>+'24-03-998'!AI146</f>
        <v>0</v>
      </c>
    </row>
    <row r="21" spans="1:25" s="12" customFormat="1" ht="26.25" customHeight="1">
      <c r="A21" s="13" t="s">
        <v>20</v>
      </c>
      <c r="B21" s="9">
        <f>+'24-03-998'!I158</f>
        <v>0</v>
      </c>
      <c r="C21" s="9">
        <f>+'24-03-998'!J158</f>
        <v>0</v>
      </c>
      <c r="D21" s="9">
        <f>+'24-03-998'!L158</f>
        <v>0</v>
      </c>
      <c r="E21" s="9">
        <f>+'24-03-998'!M158</f>
        <v>0</v>
      </c>
      <c r="F21" s="9">
        <f>+'24-03-998'!N158</f>
        <v>0</v>
      </c>
      <c r="G21" s="9">
        <f>+'24-03-998'!Q158</f>
        <v>0</v>
      </c>
      <c r="H21" s="9">
        <f>+'24-03-998'!R158</f>
        <v>0</v>
      </c>
      <c r="I21" s="9">
        <f>+'24-03-998'!S158</f>
        <v>0</v>
      </c>
      <c r="J21" s="9">
        <f>+'24-03-998'!T158</f>
        <v>0</v>
      </c>
      <c r="K21" s="9">
        <f>+'24-03-998'!U158</f>
        <v>0</v>
      </c>
      <c r="L21" s="9">
        <f>+'24-03-998'!V158</f>
        <v>0</v>
      </c>
      <c r="M21" s="9">
        <f>+'24-03-998'!W158</f>
        <v>0</v>
      </c>
      <c r="N21" s="9">
        <f>+'24-03-998'!X158</f>
        <v>0</v>
      </c>
      <c r="O21" s="9">
        <f>+'24-03-998'!Y158</f>
        <v>0</v>
      </c>
      <c r="P21" s="9">
        <f>+'24-03-998'!Z158</f>
        <v>0</v>
      </c>
      <c r="Q21" s="9">
        <f>+'24-03-998'!AA158</f>
        <v>0</v>
      </c>
      <c r="R21" s="9">
        <f>+'24-03-998'!AB158</f>
        <v>0</v>
      </c>
      <c r="S21" s="9">
        <f>+'24-03-998'!AC158</f>
        <v>0</v>
      </c>
      <c r="T21" s="9">
        <f>+'24-03-998'!AD158</f>
        <v>0</v>
      </c>
      <c r="U21" s="9">
        <f>+'24-03-998'!AE158</f>
        <v>0</v>
      </c>
      <c r="V21" s="9">
        <f>+'24-03-998'!AF158</f>
        <v>0</v>
      </c>
      <c r="W21" s="9">
        <f>+'24-03-998'!AG158</f>
        <v>0</v>
      </c>
      <c r="X21" s="11">
        <f>+'24-03-998'!AH158</f>
        <v>0</v>
      </c>
      <c r="Y21" s="11">
        <f>+'24-03-998'!AI158</f>
        <v>0</v>
      </c>
    </row>
    <row r="22" spans="1:25" s="12" customFormat="1" ht="26.25" customHeight="1">
      <c r="A22" s="13" t="s">
        <v>19</v>
      </c>
      <c r="B22" s="9">
        <f>+'24-03-998'!I170</f>
        <v>0</v>
      </c>
      <c r="C22" s="9">
        <f>+'24-03-998'!J170</f>
        <v>0</v>
      </c>
      <c r="D22" s="9">
        <f>+'24-03-998'!L170</f>
        <v>0</v>
      </c>
      <c r="E22" s="9">
        <f>+'24-03-998'!M170</f>
        <v>0</v>
      </c>
      <c r="F22" s="9">
        <f>+'24-03-998'!N170</f>
        <v>0</v>
      </c>
      <c r="G22" s="9">
        <f>+'24-03-998'!Q170</f>
        <v>0</v>
      </c>
      <c r="H22" s="9">
        <f>+'24-03-998'!R170</f>
        <v>0</v>
      </c>
      <c r="I22" s="9">
        <f>+'24-03-998'!S170</f>
        <v>0</v>
      </c>
      <c r="J22" s="9">
        <f>+'24-03-998'!T170</f>
        <v>0</v>
      </c>
      <c r="K22" s="9">
        <f>+'24-03-998'!U170</f>
        <v>0</v>
      </c>
      <c r="L22" s="9">
        <f>+'24-03-998'!V170</f>
        <v>0</v>
      </c>
      <c r="M22" s="9">
        <f>+'24-03-998'!W170</f>
        <v>0</v>
      </c>
      <c r="N22" s="9">
        <f>+'24-03-998'!X170</f>
        <v>0</v>
      </c>
      <c r="O22" s="9">
        <f>+'24-03-998'!Y170</f>
        <v>0</v>
      </c>
      <c r="P22" s="9">
        <f>+'24-03-998'!Z170</f>
        <v>0</v>
      </c>
      <c r="Q22" s="9">
        <f>+'24-03-998'!AA170</f>
        <v>0</v>
      </c>
      <c r="R22" s="9">
        <f>+'24-03-998'!AB170</f>
        <v>0</v>
      </c>
      <c r="S22" s="9">
        <f>+'24-03-998'!AC170</f>
        <v>0</v>
      </c>
      <c r="T22" s="9">
        <f>+'24-03-998'!AD170</f>
        <v>0</v>
      </c>
      <c r="U22" s="9">
        <f>+'24-03-998'!AE170</f>
        <v>0</v>
      </c>
      <c r="V22" s="9">
        <f>+'24-03-998'!AF170</f>
        <v>0</v>
      </c>
      <c r="W22" s="9">
        <f>+'24-03-998'!AG170</f>
        <v>0</v>
      </c>
      <c r="X22" s="11">
        <f>+'24-03-998'!AH170</f>
        <v>0</v>
      </c>
      <c r="Y22" s="11">
        <f>+'24-03-998'!AI170</f>
        <v>0</v>
      </c>
    </row>
    <row r="23" spans="1:25" s="12" customFormat="1" ht="26.25" customHeight="1">
      <c r="A23" s="14" t="s">
        <v>49</v>
      </c>
      <c r="B23" s="9">
        <f>+'24-03-998'!I283</f>
        <v>5832288642</v>
      </c>
      <c r="C23" s="9">
        <f>+'24-03-998'!J283</f>
        <v>5762100495</v>
      </c>
      <c r="D23" s="9">
        <f>+'24-03-998'!L283</f>
        <v>0</v>
      </c>
      <c r="E23" s="9">
        <f>+'24-03-998'!M283</f>
        <v>0</v>
      </c>
      <c r="F23" s="9">
        <f>+'24-03-998'!N283</f>
        <v>0</v>
      </c>
      <c r="G23" s="9">
        <f>+'24-03-998'!Q283</f>
        <v>114516</v>
      </c>
      <c r="H23" s="9">
        <f>+'24-03-998'!R283</f>
        <v>8140589</v>
      </c>
      <c r="I23" s="9">
        <f>+'24-03-998'!S283</f>
        <v>19836165</v>
      </c>
      <c r="J23" s="9">
        <f>+'24-03-998'!T283</f>
        <v>28091270</v>
      </c>
      <c r="K23" s="9">
        <f>+'24-03-998'!U283</f>
        <v>9795089</v>
      </c>
      <c r="L23" s="9">
        <f>+'24-03-998'!V283</f>
        <v>1621362654</v>
      </c>
      <c r="M23" s="9">
        <f>+'24-03-998'!W283</f>
        <v>790472775</v>
      </c>
      <c r="N23" s="9">
        <f>+'24-03-998'!X283</f>
        <v>2421630518</v>
      </c>
      <c r="O23" s="9">
        <f>+'24-03-998'!Y283</f>
        <v>624558446</v>
      </c>
      <c r="P23" s="9">
        <f>+'24-03-998'!Z283</f>
        <v>1130565323</v>
      </c>
      <c r="Q23" s="9">
        <f>+'24-03-998'!AA283</f>
        <v>685281237</v>
      </c>
      <c r="R23" s="9">
        <f>+'24-03-998'!AB283</f>
        <v>2440405006</v>
      </c>
      <c r="S23" s="9">
        <f>+'24-03-998'!AC283</f>
        <v>223901943</v>
      </c>
      <c r="T23" s="9">
        <f>+'24-03-998'!AD283</f>
        <v>10571099</v>
      </c>
      <c r="U23" s="9">
        <f>+'24-03-998'!AE283</f>
        <v>625039147</v>
      </c>
      <c r="V23" s="9">
        <f>+'24-03-998'!AF283</f>
        <v>859512189</v>
      </c>
      <c r="W23" s="9">
        <f>+'24-03-998'!AG283</f>
        <v>5749638983</v>
      </c>
      <c r="X23" s="11">
        <f>+'24-03-998'!AH283</f>
        <v>0.98582894913588193</v>
      </c>
      <c r="Y23" s="11">
        <f>+'24-03-998'!AI283</f>
        <v>0.99561659803334812</v>
      </c>
    </row>
    <row r="24" spans="1:25" ht="36" customHeight="1">
      <c r="A24" s="66" t="str">
        <f>"TOTAL ASIG."&amp;" "&amp;$A$5</f>
        <v>TOTAL ASIG. 24-03-998 PROGRAMA NOCHE DIGNA</v>
      </c>
      <c r="B24" s="67">
        <f t="shared" ref="B24:W24" si="0">SUM(B8:B23)</f>
        <v>5858638000</v>
      </c>
      <c r="C24" s="67">
        <f t="shared" si="0"/>
        <v>5787414435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114516</v>
      </c>
      <c r="H24" s="70">
        <f t="shared" si="0"/>
        <v>12260589</v>
      </c>
      <c r="I24" s="70">
        <f t="shared" si="0"/>
        <v>21896165</v>
      </c>
      <c r="J24" s="67">
        <f t="shared" si="0"/>
        <v>34271270</v>
      </c>
      <c r="K24" s="70">
        <f t="shared" si="0"/>
        <v>11367716</v>
      </c>
      <c r="L24" s="70">
        <f t="shared" si="0"/>
        <v>1624074987</v>
      </c>
      <c r="M24" s="70">
        <f t="shared" si="0"/>
        <v>791502775</v>
      </c>
      <c r="N24" s="67">
        <f t="shared" si="0"/>
        <v>2426945478</v>
      </c>
      <c r="O24" s="70">
        <f t="shared" si="0"/>
        <v>626990204</v>
      </c>
      <c r="P24" s="70">
        <f t="shared" si="0"/>
        <v>1132689203</v>
      </c>
      <c r="Q24" s="70">
        <f t="shared" si="0"/>
        <v>687430535</v>
      </c>
      <c r="R24" s="67">
        <f t="shared" si="0"/>
        <v>2447109942</v>
      </c>
      <c r="S24" s="70">
        <f t="shared" si="0"/>
        <v>226332959</v>
      </c>
      <c r="T24" s="70">
        <f t="shared" si="0"/>
        <v>12895282</v>
      </c>
      <c r="U24" s="70">
        <f t="shared" si="0"/>
        <v>627397992</v>
      </c>
      <c r="V24" s="67">
        <f t="shared" si="0"/>
        <v>866626233</v>
      </c>
      <c r="W24" s="70">
        <f t="shared" si="0"/>
        <v>5774952923</v>
      </c>
      <c r="X24" s="68">
        <f>IF(ISERROR(W24/B24),0,W24/B24)</f>
        <v>0.98571595019183644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6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AI32" sqref="AI32"/>
      <selection pane="bottomLeft" activeCell="AI32" sqref="AI3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49" t="str">
        <f>+'24-03-315'!A1:AI1</f>
        <v>PARTIDA 21 - 01 - 01 "SUBSECRETARIA DE SERVICIOS SOCIALES"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s="1" customFormat="1" ht="16.5" customHeight="1">
      <c r="A2" s="249" t="s">
        <v>76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1" customFormat="1" ht="16.5" customHeight="1">
      <c r="A3" s="249" t="str">
        <f>+'24-03-315'!A3:AI3</f>
        <v>EJECUCIÓN AL 31 DE DICIEMBRE DE 2014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8" customHeight="1">
      <c r="A5" s="259" t="str">
        <f>+'24-03-315'!A5:H5</f>
        <v xml:space="preserve">24-03-315 ELIGE VIVIR SANO 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1"/>
    </row>
    <row r="6" spans="1:25" s="3" customFormat="1" ht="25.5" customHeight="1">
      <c r="A6" s="262" t="s">
        <v>34</v>
      </c>
      <c r="B6" s="255" t="s">
        <v>32</v>
      </c>
      <c r="C6" s="255" t="s">
        <v>51</v>
      </c>
      <c r="D6" s="263" t="s">
        <v>21</v>
      </c>
      <c r="E6" s="264"/>
      <c r="F6" s="265"/>
      <c r="G6" s="258" t="s">
        <v>33</v>
      </c>
      <c r="H6" s="258"/>
      <c r="I6" s="258"/>
      <c r="J6" s="253" t="s">
        <v>23</v>
      </c>
      <c r="K6" s="258" t="s">
        <v>33</v>
      </c>
      <c r="L6" s="258"/>
      <c r="M6" s="258"/>
      <c r="N6" s="253" t="s">
        <v>24</v>
      </c>
      <c r="O6" s="258" t="s">
        <v>33</v>
      </c>
      <c r="P6" s="258"/>
      <c r="Q6" s="258"/>
      <c r="R6" s="253" t="s">
        <v>25</v>
      </c>
      <c r="S6" s="258" t="s">
        <v>33</v>
      </c>
      <c r="T6" s="258"/>
      <c r="U6" s="258"/>
      <c r="V6" s="253" t="s">
        <v>26</v>
      </c>
      <c r="W6" s="255" t="s">
        <v>47</v>
      </c>
      <c r="X6" s="257" t="s">
        <v>27</v>
      </c>
      <c r="Y6" s="257"/>
    </row>
    <row r="7" spans="1:25" s="3" customFormat="1" ht="24" customHeight="1">
      <c r="A7" s="262"/>
      <c r="B7" s="256"/>
      <c r="C7" s="256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54"/>
      <c r="K7" s="44" t="s">
        <v>38</v>
      </c>
      <c r="L7" s="44" t="s">
        <v>39</v>
      </c>
      <c r="M7" s="44" t="s">
        <v>40</v>
      </c>
      <c r="N7" s="254"/>
      <c r="O7" s="44" t="s">
        <v>41</v>
      </c>
      <c r="P7" s="44" t="s">
        <v>42</v>
      </c>
      <c r="Q7" s="44" t="s">
        <v>43</v>
      </c>
      <c r="R7" s="254"/>
      <c r="S7" s="44" t="s">
        <v>44</v>
      </c>
      <c r="T7" s="44" t="s">
        <v>45</v>
      </c>
      <c r="U7" s="44" t="s">
        <v>46</v>
      </c>
      <c r="V7" s="254"/>
      <c r="W7" s="256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+'24-03-315'!I10</f>
        <v>6000000</v>
      </c>
      <c r="C8" s="9">
        <f>+'24-03-315'!J10</f>
        <v>5998433</v>
      </c>
      <c r="D8" s="9">
        <f>+'24-03-315'!L10</f>
        <v>0</v>
      </c>
      <c r="E8" s="9">
        <f>+'24-03-315'!M10</f>
        <v>0</v>
      </c>
      <c r="F8" s="9">
        <f>+'24-03-315'!N10</f>
        <v>0</v>
      </c>
      <c r="G8" s="9">
        <f>+'24-03-315'!Q10</f>
        <v>0</v>
      </c>
      <c r="H8" s="9">
        <f>+'24-03-315'!R10</f>
        <v>0</v>
      </c>
      <c r="I8" s="9">
        <f>+'24-03-315'!S10</f>
        <v>0</v>
      </c>
      <c r="J8" s="9">
        <f>+'24-03-315'!T10</f>
        <v>0</v>
      </c>
      <c r="K8" s="9">
        <f>+'24-03-315'!U10</f>
        <v>0</v>
      </c>
      <c r="L8" s="9">
        <f>+'24-03-315'!V10</f>
        <v>0</v>
      </c>
      <c r="M8" s="9">
        <f>+'24-03-315'!W10</f>
        <v>0</v>
      </c>
      <c r="N8" s="9">
        <f>+'24-03-315'!X10</f>
        <v>0</v>
      </c>
      <c r="O8" s="9">
        <f>+'24-03-315'!Y10</f>
        <v>0</v>
      </c>
      <c r="P8" s="9">
        <f>+'24-03-315'!Z10</f>
        <v>0</v>
      </c>
      <c r="Q8" s="9">
        <f>+'24-03-315'!AA10</f>
        <v>0</v>
      </c>
      <c r="R8" s="9">
        <f>+'24-03-315'!AB10</f>
        <v>0</v>
      </c>
      <c r="S8" s="9">
        <f>+'24-03-315'!AC10</f>
        <v>0</v>
      </c>
      <c r="T8" s="9">
        <f>+'24-03-315'!AD10</f>
        <v>0</v>
      </c>
      <c r="U8" s="9">
        <f>+'24-03-315'!AE10</f>
        <v>5998433</v>
      </c>
      <c r="V8" s="9">
        <f>+'24-03-315'!AF10</f>
        <v>5998433</v>
      </c>
      <c r="W8" s="9">
        <f>+'24-03-315'!AG10</f>
        <v>5998433</v>
      </c>
      <c r="X8" s="11">
        <f>+'24-03-315'!AH10</f>
        <v>0.99973883333333335</v>
      </c>
      <c r="Y8" s="11">
        <f>+'24-03-315'!AI10</f>
        <v>1.4778602615961372E-2</v>
      </c>
    </row>
    <row r="9" spans="1:25" s="12" customFormat="1" ht="26.25" customHeight="1">
      <c r="A9" s="10" t="s">
        <v>12</v>
      </c>
      <c r="B9" s="9">
        <f>+'24-03-315'!I13</f>
        <v>10000000</v>
      </c>
      <c r="C9" s="9">
        <f>+'24-03-315'!J13</f>
        <v>10000000</v>
      </c>
      <c r="D9" s="9">
        <f>+'24-03-315'!L13</f>
        <v>0</v>
      </c>
      <c r="E9" s="9">
        <f>+'24-03-315'!M13</f>
        <v>0</v>
      </c>
      <c r="F9" s="9">
        <f>+'24-03-315'!N13</f>
        <v>0</v>
      </c>
      <c r="G9" s="9">
        <f>+'24-03-315'!Q13</f>
        <v>0</v>
      </c>
      <c r="H9" s="9">
        <f>+'24-03-315'!R13</f>
        <v>0</v>
      </c>
      <c r="I9" s="9">
        <f>+'24-03-315'!S13</f>
        <v>0</v>
      </c>
      <c r="J9" s="9">
        <f>+'24-03-315'!T13</f>
        <v>0</v>
      </c>
      <c r="K9" s="9">
        <f>+'24-03-315'!U13</f>
        <v>0</v>
      </c>
      <c r="L9" s="9">
        <f>+'24-03-315'!V13</f>
        <v>0</v>
      </c>
      <c r="M9" s="9">
        <f>+'24-03-315'!W13</f>
        <v>0</v>
      </c>
      <c r="N9" s="9">
        <f>+'24-03-315'!X13</f>
        <v>0</v>
      </c>
      <c r="O9" s="9">
        <f>+'24-03-315'!Y13</f>
        <v>0</v>
      </c>
      <c r="P9" s="9">
        <f>+'24-03-315'!Z13</f>
        <v>0</v>
      </c>
      <c r="Q9" s="9">
        <f>+'24-03-315'!AA13</f>
        <v>0</v>
      </c>
      <c r="R9" s="9">
        <f>+'24-03-315'!AB13</f>
        <v>0</v>
      </c>
      <c r="S9" s="9">
        <f>+'24-03-315'!AC13</f>
        <v>0</v>
      </c>
      <c r="T9" s="9">
        <f>+'24-03-315'!AD13</f>
        <v>0</v>
      </c>
      <c r="U9" s="9">
        <f>+'24-03-315'!AE13</f>
        <v>10000000</v>
      </c>
      <c r="V9" s="9">
        <f>+'24-03-315'!AF13</f>
        <v>10000000</v>
      </c>
      <c r="W9" s="9">
        <f>+'24-03-315'!AG13</f>
        <v>10000000</v>
      </c>
      <c r="X9" s="11">
        <f>+'24-03-315'!AH13</f>
        <v>1</v>
      </c>
      <c r="Y9" s="11">
        <f>+'24-03-315'!AI13</f>
        <v>2.4637438837712071E-2</v>
      </c>
    </row>
    <row r="10" spans="1:25" s="12" customFormat="1" ht="26.25" customHeight="1">
      <c r="A10" s="10" t="s">
        <v>13</v>
      </c>
      <c r="B10" s="9">
        <f>+'24-03-315'!I16</f>
        <v>5000000</v>
      </c>
      <c r="C10" s="9">
        <f>+'24-03-315'!J16</f>
        <v>4999749</v>
      </c>
      <c r="D10" s="9">
        <f>+'24-03-315'!L16</f>
        <v>0</v>
      </c>
      <c r="E10" s="9">
        <f>+'24-03-315'!M16</f>
        <v>0</v>
      </c>
      <c r="F10" s="9">
        <f>+'24-03-315'!N16</f>
        <v>0</v>
      </c>
      <c r="G10" s="9">
        <f>+'24-03-315'!Q16</f>
        <v>0</v>
      </c>
      <c r="H10" s="9">
        <f>+'24-03-315'!R16</f>
        <v>0</v>
      </c>
      <c r="I10" s="9">
        <f>+'24-03-315'!S16</f>
        <v>0</v>
      </c>
      <c r="J10" s="9">
        <f>+'24-03-315'!T16</f>
        <v>0</v>
      </c>
      <c r="K10" s="9">
        <f>+'24-03-315'!U16</f>
        <v>0</v>
      </c>
      <c r="L10" s="9">
        <f>+'24-03-315'!V16</f>
        <v>0</v>
      </c>
      <c r="M10" s="9">
        <f>+'24-03-315'!W16</f>
        <v>0</v>
      </c>
      <c r="N10" s="9">
        <f>+'24-03-315'!X16</f>
        <v>0</v>
      </c>
      <c r="O10" s="9">
        <f>+'24-03-315'!Y16</f>
        <v>0</v>
      </c>
      <c r="P10" s="9">
        <f>+'24-03-315'!Z16</f>
        <v>0</v>
      </c>
      <c r="Q10" s="9">
        <f>+'24-03-315'!AA16</f>
        <v>0</v>
      </c>
      <c r="R10" s="9">
        <f>+'24-03-315'!AB16</f>
        <v>0</v>
      </c>
      <c r="S10" s="9">
        <f>+'24-03-315'!AC16</f>
        <v>0</v>
      </c>
      <c r="T10" s="9">
        <f>+'24-03-315'!AD16</f>
        <v>0</v>
      </c>
      <c r="U10" s="9">
        <f>+'24-03-315'!AE16</f>
        <v>4999749</v>
      </c>
      <c r="V10" s="9">
        <f>+'24-03-315'!AF16</f>
        <v>4999749</v>
      </c>
      <c r="W10" s="9">
        <f>+'24-03-315'!AG16</f>
        <v>4999749</v>
      </c>
      <c r="X10" s="11">
        <f>+'24-03-315'!AH16</f>
        <v>0.9999498</v>
      </c>
      <c r="Y10" s="11">
        <f>+'24-03-315'!AI16</f>
        <v>1.2318101019141207E-2</v>
      </c>
    </row>
    <row r="11" spans="1:25" s="12" customFormat="1" ht="26.25" customHeight="1">
      <c r="A11" s="10" t="s">
        <v>14</v>
      </c>
      <c r="B11" s="9">
        <f>+'24-03-315'!I19</f>
        <v>8000000</v>
      </c>
      <c r="C11" s="9">
        <f>+'24-03-315'!J19</f>
        <v>8000000</v>
      </c>
      <c r="D11" s="9">
        <f>+'24-03-315'!L19</f>
        <v>0</v>
      </c>
      <c r="E11" s="9">
        <f>+'24-03-315'!M19</f>
        <v>0</v>
      </c>
      <c r="F11" s="9">
        <f>+'24-03-315'!N19</f>
        <v>0</v>
      </c>
      <c r="G11" s="9">
        <f>+'24-03-315'!Q19</f>
        <v>0</v>
      </c>
      <c r="H11" s="9">
        <f>+'24-03-315'!R19</f>
        <v>0</v>
      </c>
      <c r="I11" s="9">
        <f>+'24-03-315'!S19</f>
        <v>0</v>
      </c>
      <c r="J11" s="9">
        <f>+'24-03-315'!T19</f>
        <v>0</v>
      </c>
      <c r="K11" s="9">
        <f>+'24-03-315'!U19</f>
        <v>0</v>
      </c>
      <c r="L11" s="9">
        <f>+'24-03-315'!V19</f>
        <v>0</v>
      </c>
      <c r="M11" s="9">
        <f>+'24-03-315'!W19</f>
        <v>0</v>
      </c>
      <c r="N11" s="9">
        <f>+'24-03-315'!X19</f>
        <v>0</v>
      </c>
      <c r="O11" s="9">
        <f>+'24-03-315'!Y19</f>
        <v>0</v>
      </c>
      <c r="P11" s="9">
        <f>+'24-03-315'!Z19</f>
        <v>0</v>
      </c>
      <c r="Q11" s="9">
        <f>+'24-03-315'!AA19</f>
        <v>0</v>
      </c>
      <c r="R11" s="9">
        <f>+'24-03-315'!AB19</f>
        <v>0</v>
      </c>
      <c r="S11" s="9">
        <f>+'24-03-315'!AC19</f>
        <v>0</v>
      </c>
      <c r="T11" s="9">
        <f>+'24-03-315'!AD19</f>
        <v>0</v>
      </c>
      <c r="U11" s="9">
        <f>+'24-03-315'!AE19</f>
        <v>8000000</v>
      </c>
      <c r="V11" s="9">
        <f>+'24-03-315'!AF19</f>
        <v>8000000</v>
      </c>
      <c r="W11" s="9">
        <f>+'24-03-315'!AG19</f>
        <v>8000000</v>
      </c>
      <c r="X11" s="11">
        <f>+'24-03-315'!AH19</f>
        <v>1</v>
      </c>
      <c r="Y11" s="11">
        <f>+'24-03-315'!AI19</f>
        <v>1.9709951070169655E-2</v>
      </c>
    </row>
    <row r="12" spans="1:25" s="12" customFormat="1" ht="26.25" customHeight="1">
      <c r="A12" s="43" t="s">
        <v>59</v>
      </c>
      <c r="B12" s="9">
        <f>+'24-03-315'!I22</f>
        <v>20000000</v>
      </c>
      <c r="C12" s="9">
        <f>+'24-03-315'!J22</f>
        <v>20000000</v>
      </c>
      <c r="D12" s="9">
        <f>+'24-03-315'!L22</f>
        <v>0</v>
      </c>
      <c r="E12" s="9">
        <f>+'24-03-315'!M22</f>
        <v>0</v>
      </c>
      <c r="F12" s="9">
        <f>+'24-03-315'!N22</f>
        <v>0</v>
      </c>
      <c r="G12" s="9">
        <f>+'24-03-315'!Q22</f>
        <v>0</v>
      </c>
      <c r="H12" s="9">
        <f>+'24-03-315'!R22</f>
        <v>0</v>
      </c>
      <c r="I12" s="9">
        <f>+'24-03-315'!S22</f>
        <v>0</v>
      </c>
      <c r="J12" s="9">
        <f>+'24-03-315'!T22</f>
        <v>0</v>
      </c>
      <c r="K12" s="9">
        <f>+'24-03-315'!U22</f>
        <v>0</v>
      </c>
      <c r="L12" s="9">
        <f>+'24-03-315'!V22</f>
        <v>0</v>
      </c>
      <c r="M12" s="9">
        <f>+'24-03-315'!W22</f>
        <v>0</v>
      </c>
      <c r="N12" s="9">
        <f>+'24-03-315'!X22</f>
        <v>0</v>
      </c>
      <c r="O12" s="9">
        <f>+'24-03-315'!Y22</f>
        <v>0</v>
      </c>
      <c r="P12" s="9">
        <f>+'24-03-315'!Z22</f>
        <v>0</v>
      </c>
      <c r="Q12" s="9">
        <f>+'24-03-315'!AA22</f>
        <v>0</v>
      </c>
      <c r="R12" s="9">
        <f>+'24-03-315'!AB22</f>
        <v>0</v>
      </c>
      <c r="S12" s="9">
        <f>+'24-03-315'!AC22</f>
        <v>0</v>
      </c>
      <c r="T12" s="9">
        <f>+'24-03-315'!AD22</f>
        <v>0</v>
      </c>
      <c r="U12" s="9">
        <f>+'24-03-315'!AE22</f>
        <v>20000000</v>
      </c>
      <c r="V12" s="9">
        <f>+'24-03-315'!AF22</f>
        <v>20000000</v>
      </c>
      <c r="W12" s="9">
        <f>+'24-03-315'!AG22</f>
        <v>20000000</v>
      </c>
      <c r="X12" s="11">
        <f>+'24-03-315'!AH22</f>
        <v>1</v>
      </c>
      <c r="Y12" s="11">
        <f>+'24-03-315'!AI22</f>
        <v>4.9274877675424142E-2</v>
      </c>
    </row>
    <row r="13" spans="1:25" s="12" customFormat="1" ht="26.25" customHeight="1">
      <c r="A13" s="10" t="s">
        <v>15</v>
      </c>
      <c r="B13" s="9">
        <f>+'24-03-315'!I25</f>
        <v>4000000</v>
      </c>
      <c r="C13" s="9">
        <f>+'24-03-315'!J25</f>
        <v>4000000</v>
      </c>
      <c r="D13" s="9">
        <f>+'24-03-315'!L25</f>
        <v>0</v>
      </c>
      <c r="E13" s="9">
        <f>+'24-03-315'!M25</f>
        <v>0</v>
      </c>
      <c r="F13" s="9">
        <f>+'24-03-315'!N25</f>
        <v>0</v>
      </c>
      <c r="G13" s="9">
        <f>+'24-03-315'!Q25</f>
        <v>0</v>
      </c>
      <c r="H13" s="9">
        <f>+'24-03-315'!R25</f>
        <v>0</v>
      </c>
      <c r="I13" s="9">
        <f>+'24-03-315'!S25</f>
        <v>0</v>
      </c>
      <c r="J13" s="9">
        <f>+'24-03-315'!T25</f>
        <v>0</v>
      </c>
      <c r="K13" s="9">
        <f>+'24-03-315'!U25</f>
        <v>0</v>
      </c>
      <c r="L13" s="9">
        <f>+'24-03-315'!V25</f>
        <v>0</v>
      </c>
      <c r="M13" s="9">
        <f>+'24-03-315'!W25</f>
        <v>0</v>
      </c>
      <c r="N13" s="9">
        <f>+'24-03-315'!X25</f>
        <v>0</v>
      </c>
      <c r="O13" s="9">
        <f>+'24-03-315'!Y25</f>
        <v>0</v>
      </c>
      <c r="P13" s="9">
        <f>+'24-03-315'!Z25</f>
        <v>0</v>
      </c>
      <c r="Q13" s="9">
        <f>+'24-03-315'!AA25</f>
        <v>0</v>
      </c>
      <c r="R13" s="9">
        <f>+'24-03-315'!AB25</f>
        <v>0</v>
      </c>
      <c r="S13" s="9">
        <f>+'24-03-315'!AC25</f>
        <v>0</v>
      </c>
      <c r="T13" s="9">
        <f>+'24-03-315'!AD25</f>
        <v>0</v>
      </c>
      <c r="U13" s="9">
        <f>+'24-03-315'!AE25</f>
        <v>4000000</v>
      </c>
      <c r="V13" s="9">
        <f>+'24-03-315'!AF25</f>
        <v>4000000</v>
      </c>
      <c r="W13" s="9">
        <f>+'24-03-315'!AG25</f>
        <v>4000000</v>
      </c>
      <c r="X13" s="11">
        <f>+'24-03-315'!AH25</f>
        <v>1</v>
      </c>
      <c r="Y13" s="11">
        <f>+'24-03-315'!AI25</f>
        <v>9.8549755350848273E-3</v>
      </c>
    </row>
    <row r="14" spans="1:25" s="12" customFormat="1" ht="26.25" customHeight="1">
      <c r="A14" s="10" t="s">
        <v>16</v>
      </c>
      <c r="B14" s="9">
        <f>+'24-03-315'!I28</f>
        <v>3000000</v>
      </c>
      <c r="C14" s="9">
        <f>+'24-03-315'!J28</f>
        <v>3000000</v>
      </c>
      <c r="D14" s="9">
        <f>+'24-03-315'!L28</f>
        <v>0</v>
      </c>
      <c r="E14" s="9">
        <f>+'24-03-315'!M28</f>
        <v>0</v>
      </c>
      <c r="F14" s="9">
        <f>+'24-03-315'!N28</f>
        <v>0</v>
      </c>
      <c r="G14" s="9">
        <f>+'24-03-315'!Q28</f>
        <v>0</v>
      </c>
      <c r="H14" s="9">
        <f>+'24-03-315'!R28</f>
        <v>0</v>
      </c>
      <c r="I14" s="9">
        <f>+'24-03-315'!S28</f>
        <v>0</v>
      </c>
      <c r="J14" s="9">
        <f>+'24-03-315'!T28</f>
        <v>0</v>
      </c>
      <c r="K14" s="9">
        <f>+'24-03-315'!U28</f>
        <v>0</v>
      </c>
      <c r="L14" s="9">
        <f>+'24-03-315'!V28</f>
        <v>0</v>
      </c>
      <c r="M14" s="9">
        <f>+'24-03-315'!W28</f>
        <v>0</v>
      </c>
      <c r="N14" s="9">
        <f>+'24-03-315'!X28</f>
        <v>0</v>
      </c>
      <c r="O14" s="9">
        <f>+'24-03-315'!Y28</f>
        <v>0</v>
      </c>
      <c r="P14" s="9">
        <f>+'24-03-315'!Z28</f>
        <v>0</v>
      </c>
      <c r="Q14" s="9">
        <f>+'24-03-315'!AA28</f>
        <v>0</v>
      </c>
      <c r="R14" s="9">
        <f>+'24-03-315'!AB28</f>
        <v>0</v>
      </c>
      <c r="S14" s="9">
        <f>+'24-03-315'!AC28</f>
        <v>0</v>
      </c>
      <c r="T14" s="9">
        <f>+'24-03-315'!AD28</f>
        <v>0</v>
      </c>
      <c r="U14" s="9">
        <f>+'24-03-315'!AE28</f>
        <v>3000000</v>
      </c>
      <c r="V14" s="9">
        <f>+'24-03-315'!AF28</f>
        <v>3000000</v>
      </c>
      <c r="W14" s="9">
        <f>+'24-03-315'!AG28</f>
        <v>3000000</v>
      </c>
      <c r="X14" s="11">
        <f>+'24-03-315'!AH28</f>
        <v>1</v>
      </c>
      <c r="Y14" s="11">
        <f>+'24-03-315'!AI28</f>
        <v>7.3912316513136209E-3</v>
      </c>
    </row>
    <row r="15" spans="1:25" s="12" customFormat="1" ht="26.25" customHeight="1">
      <c r="A15" s="43" t="s">
        <v>63</v>
      </c>
      <c r="B15" s="9">
        <f>+'24-03-315'!I31</f>
        <v>20000000</v>
      </c>
      <c r="C15" s="9">
        <f>+'24-03-315'!J31</f>
        <v>20000000</v>
      </c>
      <c r="D15" s="9">
        <f>+'24-03-315'!L31</f>
        <v>0</v>
      </c>
      <c r="E15" s="9">
        <f>+'24-03-315'!M31</f>
        <v>0</v>
      </c>
      <c r="F15" s="9">
        <f>+'24-03-315'!N31</f>
        <v>0</v>
      </c>
      <c r="G15" s="9">
        <f>+'24-03-315'!Q31</f>
        <v>0</v>
      </c>
      <c r="H15" s="9">
        <f>+'24-03-315'!R31</f>
        <v>0</v>
      </c>
      <c r="I15" s="9">
        <f>+'24-03-315'!S31</f>
        <v>0</v>
      </c>
      <c r="J15" s="9">
        <f>+'24-03-315'!T31</f>
        <v>0</v>
      </c>
      <c r="K15" s="9">
        <f>+'24-03-315'!U31</f>
        <v>0</v>
      </c>
      <c r="L15" s="9">
        <f>+'24-03-315'!V31</f>
        <v>0</v>
      </c>
      <c r="M15" s="9">
        <f>+'24-03-315'!W31</f>
        <v>0</v>
      </c>
      <c r="N15" s="9">
        <f>+'24-03-315'!X31</f>
        <v>0</v>
      </c>
      <c r="O15" s="9">
        <f>+'24-03-315'!Y31</f>
        <v>0</v>
      </c>
      <c r="P15" s="9">
        <f>+'24-03-315'!Z31</f>
        <v>0</v>
      </c>
      <c r="Q15" s="9">
        <f>+'24-03-315'!AA31</f>
        <v>0</v>
      </c>
      <c r="R15" s="9">
        <f>+'24-03-315'!AB31</f>
        <v>0</v>
      </c>
      <c r="S15" s="9">
        <f>+'24-03-315'!AC31</f>
        <v>0</v>
      </c>
      <c r="T15" s="9">
        <f>+'24-03-315'!AD31</f>
        <v>0</v>
      </c>
      <c r="U15" s="9">
        <f>+'24-03-315'!AE31</f>
        <v>20000000</v>
      </c>
      <c r="V15" s="9">
        <f>+'24-03-315'!AF31</f>
        <v>20000000</v>
      </c>
      <c r="W15" s="9">
        <f>+'24-03-315'!AG31</f>
        <v>20000000</v>
      </c>
      <c r="X15" s="11">
        <f>+'24-03-315'!AH31</f>
        <v>1</v>
      </c>
      <c r="Y15" s="11">
        <f>+'24-03-315'!AI31</f>
        <v>4.9274877675424142E-2</v>
      </c>
    </row>
    <row r="16" spans="1:25" s="12" customFormat="1" ht="26.25" customHeight="1">
      <c r="A16" s="43" t="s">
        <v>65</v>
      </c>
      <c r="B16" s="9">
        <f>+'24-03-315'!I34</f>
        <v>3000000</v>
      </c>
      <c r="C16" s="9">
        <f>+'24-03-315'!J34</f>
        <v>3000000</v>
      </c>
      <c r="D16" s="9">
        <f>+'24-03-315'!L34</f>
        <v>0</v>
      </c>
      <c r="E16" s="9">
        <f>+'24-03-315'!M34</f>
        <v>0</v>
      </c>
      <c r="F16" s="9">
        <f>+'24-03-315'!N34</f>
        <v>0</v>
      </c>
      <c r="G16" s="9">
        <f>+'24-03-315'!Q34</f>
        <v>0</v>
      </c>
      <c r="H16" s="9">
        <f>+'24-03-315'!R34</f>
        <v>0</v>
      </c>
      <c r="I16" s="9">
        <f>+'24-03-315'!S34</f>
        <v>0</v>
      </c>
      <c r="J16" s="9">
        <f>+'24-03-315'!T34</f>
        <v>0</v>
      </c>
      <c r="K16" s="9">
        <f>+'24-03-315'!U34</f>
        <v>0</v>
      </c>
      <c r="L16" s="9">
        <f>+'24-03-315'!V34</f>
        <v>0</v>
      </c>
      <c r="M16" s="9">
        <f>+'24-03-315'!W34</f>
        <v>0</v>
      </c>
      <c r="N16" s="9">
        <f>+'24-03-315'!X34</f>
        <v>0</v>
      </c>
      <c r="O16" s="9">
        <f>+'24-03-315'!Y34</f>
        <v>0</v>
      </c>
      <c r="P16" s="9">
        <f>+'24-03-315'!Z34</f>
        <v>0</v>
      </c>
      <c r="Q16" s="9">
        <f>+'24-03-315'!AA34</f>
        <v>0</v>
      </c>
      <c r="R16" s="9">
        <f>+'24-03-315'!AB34</f>
        <v>0</v>
      </c>
      <c r="S16" s="9">
        <f>+'24-03-315'!AC34</f>
        <v>0</v>
      </c>
      <c r="T16" s="9">
        <f>+'24-03-315'!AD34</f>
        <v>0</v>
      </c>
      <c r="U16" s="9">
        <f>+'24-03-315'!AE34</f>
        <v>3000000</v>
      </c>
      <c r="V16" s="9">
        <f>+'24-03-315'!AF34</f>
        <v>3000000</v>
      </c>
      <c r="W16" s="9">
        <f>+'24-03-315'!AG34</f>
        <v>3000000</v>
      </c>
      <c r="X16" s="11">
        <f>+'24-03-315'!AH34</f>
        <v>1</v>
      </c>
      <c r="Y16" s="11">
        <f>+'24-03-315'!AI34</f>
        <v>7.3912316513136209E-3</v>
      </c>
    </row>
    <row r="17" spans="1:25" s="12" customFormat="1" ht="26.25" customHeight="1">
      <c r="A17" s="10" t="s">
        <v>17</v>
      </c>
      <c r="B17" s="9">
        <f>+'24-03-315'!I37</f>
        <v>4500000</v>
      </c>
      <c r="C17" s="9">
        <f>+'24-03-315'!J37</f>
        <v>4500000</v>
      </c>
      <c r="D17" s="9">
        <f>+'24-03-315'!L37</f>
        <v>0</v>
      </c>
      <c r="E17" s="9">
        <f>+'24-03-315'!M37</f>
        <v>0</v>
      </c>
      <c r="F17" s="9">
        <f>+'24-03-315'!N37</f>
        <v>0</v>
      </c>
      <c r="G17" s="9">
        <f>+'24-03-315'!Q37</f>
        <v>0</v>
      </c>
      <c r="H17" s="9">
        <f>+'24-03-315'!R37</f>
        <v>0</v>
      </c>
      <c r="I17" s="9">
        <f>+'24-03-315'!S37</f>
        <v>0</v>
      </c>
      <c r="J17" s="9">
        <f>+'24-03-315'!T37</f>
        <v>0</v>
      </c>
      <c r="K17" s="9">
        <f>+'24-03-315'!U37</f>
        <v>0</v>
      </c>
      <c r="L17" s="9">
        <f>+'24-03-315'!V37</f>
        <v>0</v>
      </c>
      <c r="M17" s="9">
        <f>+'24-03-315'!W37</f>
        <v>0</v>
      </c>
      <c r="N17" s="9">
        <f>+'24-03-315'!X37</f>
        <v>0</v>
      </c>
      <c r="O17" s="9">
        <f>+'24-03-315'!Y37</f>
        <v>0</v>
      </c>
      <c r="P17" s="9">
        <f>+'24-03-315'!Z37</f>
        <v>0</v>
      </c>
      <c r="Q17" s="9">
        <f>+'24-03-315'!AA37</f>
        <v>0</v>
      </c>
      <c r="R17" s="9">
        <f>+'24-03-315'!AB37</f>
        <v>0</v>
      </c>
      <c r="S17" s="9">
        <f>+'24-03-315'!AC37</f>
        <v>0</v>
      </c>
      <c r="T17" s="9">
        <f>+'24-03-315'!AD37</f>
        <v>0</v>
      </c>
      <c r="U17" s="9">
        <f>+'24-03-315'!AE37</f>
        <v>4500000</v>
      </c>
      <c r="V17" s="9">
        <f>+'24-03-315'!AF37</f>
        <v>4500000</v>
      </c>
      <c r="W17" s="9">
        <f>+'24-03-315'!AG37</f>
        <v>4500000</v>
      </c>
      <c r="X17" s="11">
        <f>+'24-03-315'!AH37</f>
        <v>1</v>
      </c>
      <c r="Y17" s="11">
        <f>+'24-03-315'!AI37</f>
        <v>1.1086847476970431E-2</v>
      </c>
    </row>
    <row r="18" spans="1:25" s="12" customFormat="1" ht="26.25" customHeight="1">
      <c r="A18" s="43" t="s">
        <v>68</v>
      </c>
      <c r="B18" s="9">
        <f>+'24-03-315'!I40</f>
        <v>3000000</v>
      </c>
      <c r="C18" s="9">
        <f>+'24-03-315'!J40</f>
        <v>3000000</v>
      </c>
      <c r="D18" s="9">
        <f>+'24-03-315'!L40</f>
        <v>0</v>
      </c>
      <c r="E18" s="9">
        <f>+'24-03-315'!M40</f>
        <v>0</v>
      </c>
      <c r="F18" s="9">
        <f>+'24-03-315'!N40</f>
        <v>0</v>
      </c>
      <c r="G18" s="9">
        <f>+'24-03-315'!Q40</f>
        <v>0</v>
      </c>
      <c r="H18" s="9">
        <f>+'24-03-315'!R40</f>
        <v>0</v>
      </c>
      <c r="I18" s="9">
        <f>+'24-03-315'!S40</f>
        <v>0</v>
      </c>
      <c r="J18" s="9">
        <f>+'24-03-315'!T40</f>
        <v>0</v>
      </c>
      <c r="K18" s="9">
        <f>+'24-03-315'!U40</f>
        <v>0</v>
      </c>
      <c r="L18" s="9">
        <f>+'24-03-315'!V40</f>
        <v>0</v>
      </c>
      <c r="M18" s="9">
        <f>+'24-03-315'!W40</f>
        <v>0</v>
      </c>
      <c r="N18" s="9">
        <f>+'24-03-315'!X40</f>
        <v>0</v>
      </c>
      <c r="O18" s="9">
        <f>+'24-03-315'!Y40</f>
        <v>0</v>
      </c>
      <c r="P18" s="9">
        <f>+'24-03-315'!Z40</f>
        <v>0</v>
      </c>
      <c r="Q18" s="9">
        <f>+'24-03-315'!AA40</f>
        <v>0</v>
      </c>
      <c r="R18" s="9">
        <f>+'24-03-315'!AB40</f>
        <v>0</v>
      </c>
      <c r="S18" s="9">
        <f>+'24-03-315'!AC40</f>
        <v>0</v>
      </c>
      <c r="T18" s="9">
        <f>+'24-03-315'!AD40</f>
        <v>0</v>
      </c>
      <c r="U18" s="9">
        <f>+'24-03-315'!AE40</f>
        <v>3000000</v>
      </c>
      <c r="V18" s="9">
        <f>+'24-03-315'!AF40</f>
        <v>3000000</v>
      </c>
      <c r="W18" s="9">
        <f>+'24-03-315'!AG40</f>
        <v>3000000</v>
      </c>
      <c r="X18" s="11">
        <f>+'24-03-315'!AH40</f>
        <v>1</v>
      </c>
      <c r="Y18" s="11">
        <f>+'24-03-315'!AI40</f>
        <v>7.3912316513136209E-3</v>
      </c>
    </row>
    <row r="19" spans="1:25" s="12" customFormat="1" ht="26.25" customHeight="1">
      <c r="A19" s="10" t="s">
        <v>18</v>
      </c>
      <c r="B19" s="9">
        <f>+'24-03-315'!I43</f>
        <v>3000000</v>
      </c>
      <c r="C19" s="9">
        <f>+'24-03-315'!J43</f>
        <v>3000000</v>
      </c>
      <c r="D19" s="9">
        <f>+'24-03-315'!L43</f>
        <v>0</v>
      </c>
      <c r="E19" s="9">
        <f>+'24-03-315'!M43</f>
        <v>0</v>
      </c>
      <c r="F19" s="9">
        <f>+'24-03-315'!N43</f>
        <v>0</v>
      </c>
      <c r="G19" s="9">
        <f>+'24-03-315'!Q43</f>
        <v>0</v>
      </c>
      <c r="H19" s="9">
        <f>+'24-03-315'!R43</f>
        <v>0</v>
      </c>
      <c r="I19" s="9">
        <f>+'24-03-315'!S43</f>
        <v>0</v>
      </c>
      <c r="J19" s="9">
        <f>+'24-03-315'!T43</f>
        <v>0</v>
      </c>
      <c r="K19" s="9">
        <f>+'24-03-315'!U43</f>
        <v>0</v>
      </c>
      <c r="L19" s="9">
        <f>+'24-03-315'!V43</f>
        <v>0</v>
      </c>
      <c r="M19" s="9">
        <f>+'24-03-315'!W43</f>
        <v>0</v>
      </c>
      <c r="N19" s="9">
        <f>+'24-03-315'!X43</f>
        <v>0</v>
      </c>
      <c r="O19" s="9">
        <f>+'24-03-315'!Y43</f>
        <v>0</v>
      </c>
      <c r="P19" s="9">
        <f>+'24-03-315'!Z43</f>
        <v>0</v>
      </c>
      <c r="Q19" s="9">
        <f>+'24-03-315'!AA43</f>
        <v>0</v>
      </c>
      <c r="R19" s="9">
        <f>+'24-03-315'!AB43</f>
        <v>0</v>
      </c>
      <c r="S19" s="9">
        <f>+'24-03-315'!AC43</f>
        <v>0</v>
      </c>
      <c r="T19" s="9">
        <f>+'24-03-315'!AD43</f>
        <v>0</v>
      </c>
      <c r="U19" s="9">
        <f>+'24-03-315'!AE43</f>
        <v>3000000</v>
      </c>
      <c r="V19" s="9">
        <f>+'24-03-315'!AF43</f>
        <v>3000000</v>
      </c>
      <c r="W19" s="9">
        <f>+'24-03-315'!AG43</f>
        <v>3000000</v>
      </c>
      <c r="X19" s="11">
        <f>+'24-03-315'!AH43</f>
        <v>1</v>
      </c>
      <c r="Y19" s="11">
        <f>+'24-03-315'!AI43</f>
        <v>7.3912316513136209E-3</v>
      </c>
    </row>
    <row r="20" spans="1:25" s="12" customFormat="1" ht="26.25" customHeight="1">
      <c r="A20" s="15" t="s">
        <v>71</v>
      </c>
      <c r="B20" s="9">
        <f>+'24-03-315'!I46</f>
        <v>4500000</v>
      </c>
      <c r="C20" s="9">
        <f>+'24-03-315'!J46</f>
        <v>4500000</v>
      </c>
      <c r="D20" s="9">
        <f>+'24-03-315'!L46</f>
        <v>0</v>
      </c>
      <c r="E20" s="9">
        <f>+'24-03-315'!M46</f>
        <v>0</v>
      </c>
      <c r="F20" s="9">
        <f>+'24-03-315'!N46</f>
        <v>0</v>
      </c>
      <c r="G20" s="9">
        <f>+'24-03-315'!Q46</f>
        <v>0</v>
      </c>
      <c r="H20" s="9">
        <f>+'24-03-315'!R46</f>
        <v>0</v>
      </c>
      <c r="I20" s="9">
        <f>+'24-03-315'!S46</f>
        <v>0</v>
      </c>
      <c r="J20" s="9">
        <f>+'24-03-315'!T46</f>
        <v>0</v>
      </c>
      <c r="K20" s="9">
        <f>+'24-03-315'!U46</f>
        <v>0</v>
      </c>
      <c r="L20" s="9">
        <f>+'24-03-315'!V46</f>
        <v>0</v>
      </c>
      <c r="M20" s="9">
        <f>+'24-03-315'!W46</f>
        <v>0</v>
      </c>
      <c r="N20" s="9">
        <f>+'24-03-315'!X46</f>
        <v>0</v>
      </c>
      <c r="O20" s="9">
        <f>+'24-03-315'!Y46</f>
        <v>0</v>
      </c>
      <c r="P20" s="9">
        <f>+'24-03-315'!Z46</f>
        <v>0</v>
      </c>
      <c r="Q20" s="9">
        <f>+'24-03-315'!AA46</f>
        <v>0</v>
      </c>
      <c r="R20" s="9">
        <f>+'24-03-315'!AB46</f>
        <v>0</v>
      </c>
      <c r="S20" s="9">
        <f>+'24-03-315'!AC46</f>
        <v>0</v>
      </c>
      <c r="T20" s="9">
        <f>+'24-03-315'!AD46</f>
        <v>0</v>
      </c>
      <c r="U20" s="9">
        <f>+'24-03-315'!AE46</f>
        <v>4500000</v>
      </c>
      <c r="V20" s="9">
        <f>+'24-03-315'!AF46</f>
        <v>4500000</v>
      </c>
      <c r="W20" s="9">
        <f>+'24-03-315'!AG46</f>
        <v>4500000</v>
      </c>
      <c r="X20" s="11">
        <f>+'24-03-315'!AH46</f>
        <v>1</v>
      </c>
      <c r="Y20" s="11">
        <f>+'24-03-315'!AI46</f>
        <v>1.1086847476970431E-2</v>
      </c>
    </row>
    <row r="21" spans="1:25" s="12" customFormat="1" ht="26.25" customHeight="1">
      <c r="A21" s="13" t="s">
        <v>20</v>
      </c>
      <c r="B21" s="9">
        <f>+'24-03-315'!I49</f>
        <v>4000000</v>
      </c>
      <c r="C21" s="9">
        <f>+'24-03-315'!J49</f>
        <v>3999483</v>
      </c>
      <c r="D21" s="9">
        <f>+'24-03-315'!L49</f>
        <v>0</v>
      </c>
      <c r="E21" s="9">
        <f>+'24-03-315'!M49</f>
        <v>0</v>
      </c>
      <c r="F21" s="9">
        <f>+'24-03-315'!N49</f>
        <v>0</v>
      </c>
      <c r="G21" s="9">
        <f>+'24-03-315'!Q49</f>
        <v>0</v>
      </c>
      <c r="H21" s="9">
        <f>+'24-03-315'!R49</f>
        <v>0</v>
      </c>
      <c r="I21" s="9">
        <f>+'24-03-315'!S49</f>
        <v>0</v>
      </c>
      <c r="J21" s="9">
        <f>+'24-03-315'!T49</f>
        <v>0</v>
      </c>
      <c r="K21" s="9">
        <f>+'24-03-315'!U49</f>
        <v>0</v>
      </c>
      <c r="L21" s="9">
        <f>+'24-03-315'!V49</f>
        <v>0</v>
      </c>
      <c r="M21" s="9">
        <f>+'24-03-315'!W49</f>
        <v>0</v>
      </c>
      <c r="N21" s="9">
        <f>+'24-03-315'!X49</f>
        <v>0</v>
      </c>
      <c r="O21" s="9">
        <f>+'24-03-315'!Y49</f>
        <v>0</v>
      </c>
      <c r="P21" s="9">
        <f>+'24-03-315'!Z49</f>
        <v>0</v>
      </c>
      <c r="Q21" s="9">
        <f>+'24-03-315'!AA49</f>
        <v>0</v>
      </c>
      <c r="R21" s="9">
        <f>+'24-03-315'!AB49</f>
        <v>0</v>
      </c>
      <c r="S21" s="9">
        <f>+'24-03-315'!AC49</f>
        <v>0</v>
      </c>
      <c r="T21" s="9">
        <f>+'24-03-315'!AD49</f>
        <v>0</v>
      </c>
      <c r="U21" s="9">
        <f>+'24-03-315'!AE49</f>
        <v>3999483</v>
      </c>
      <c r="V21" s="9">
        <f>+'24-03-315'!AF49</f>
        <v>3999483</v>
      </c>
      <c r="W21" s="9">
        <f>+'24-03-315'!AG49</f>
        <v>3999483</v>
      </c>
      <c r="X21" s="11">
        <f>+'24-03-315'!AH49</f>
        <v>0.99987075000000003</v>
      </c>
      <c r="Y21" s="11">
        <f>+'24-03-315'!AI49</f>
        <v>9.8537017794969178E-3</v>
      </c>
    </row>
    <row r="22" spans="1:25" s="12" customFormat="1" ht="26.25" customHeight="1">
      <c r="A22" s="13" t="s">
        <v>19</v>
      </c>
      <c r="B22" s="9">
        <f>+'24-03-315'!I52</f>
        <v>35091300</v>
      </c>
      <c r="C22" s="9">
        <f>+'24-03-315'!J52</f>
        <v>35091300</v>
      </c>
      <c r="D22" s="9">
        <f>+'24-03-315'!L52</f>
        <v>0</v>
      </c>
      <c r="E22" s="9">
        <f>+'24-03-315'!M52</f>
        <v>0</v>
      </c>
      <c r="F22" s="9">
        <f>+'24-03-315'!N52</f>
        <v>0</v>
      </c>
      <c r="G22" s="9">
        <f>+'24-03-315'!Q52</f>
        <v>0</v>
      </c>
      <c r="H22" s="9">
        <f>+'24-03-315'!R52</f>
        <v>0</v>
      </c>
      <c r="I22" s="9">
        <f>+'24-03-315'!S52</f>
        <v>0</v>
      </c>
      <c r="J22" s="9">
        <f>+'24-03-315'!T52</f>
        <v>0</v>
      </c>
      <c r="K22" s="9">
        <f>+'24-03-315'!U52</f>
        <v>0</v>
      </c>
      <c r="L22" s="9">
        <f>+'24-03-315'!V52</f>
        <v>0</v>
      </c>
      <c r="M22" s="9">
        <f>+'24-03-315'!W52</f>
        <v>0</v>
      </c>
      <c r="N22" s="9">
        <f>+'24-03-315'!X52</f>
        <v>0</v>
      </c>
      <c r="O22" s="9">
        <f>+'24-03-315'!Y52</f>
        <v>0</v>
      </c>
      <c r="P22" s="9">
        <f>+'24-03-315'!Z52</f>
        <v>0</v>
      </c>
      <c r="Q22" s="9">
        <f>+'24-03-315'!AA52</f>
        <v>0</v>
      </c>
      <c r="R22" s="9">
        <f>+'24-03-315'!AB52</f>
        <v>0</v>
      </c>
      <c r="S22" s="9">
        <f>+'24-03-315'!AC52</f>
        <v>0</v>
      </c>
      <c r="T22" s="9">
        <f>+'24-03-315'!AD52</f>
        <v>0</v>
      </c>
      <c r="U22" s="9">
        <f>+'24-03-315'!AE52</f>
        <v>35091300</v>
      </c>
      <c r="V22" s="9">
        <f>+'24-03-315'!AF52</f>
        <v>35091300</v>
      </c>
      <c r="W22" s="9">
        <f>+'24-03-315'!AG52</f>
        <v>35091300</v>
      </c>
      <c r="X22" s="11">
        <f>+'24-03-315'!AH52</f>
        <v>1</v>
      </c>
      <c r="Y22" s="11">
        <f>+'24-03-315'!AI52</f>
        <v>8.6455975748580549E-2</v>
      </c>
    </row>
    <row r="23" spans="1:25" s="12" customFormat="1" ht="26.25" customHeight="1">
      <c r="A23" s="14" t="s">
        <v>49</v>
      </c>
      <c r="B23" s="9">
        <f>+'24-03-315'!I57</f>
        <v>300189700</v>
      </c>
      <c r="C23" s="9">
        <f>+'24-03-315'!J57</f>
        <v>277116654</v>
      </c>
      <c r="D23" s="9">
        <f>+'24-03-315'!L57</f>
        <v>0</v>
      </c>
      <c r="E23" s="9">
        <f>+'24-03-315'!M57</f>
        <v>0</v>
      </c>
      <c r="F23" s="9">
        <f>+'24-03-315'!N57</f>
        <v>0</v>
      </c>
      <c r="G23" s="9">
        <f>+'24-03-315'!Q57</f>
        <v>0</v>
      </c>
      <c r="H23" s="9">
        <f>+'24-03-315'!R57</f>
        <v>10125555</v>
      </c>
      <c r="I23" s="9">
        <f>+'24-03-315'!S57</f>
        <v>10125555</v>
      </c>
      <c r="J23" s="9">
        <f>+'24-03-315'!T57</f>
        <v>20251110</v>
      </c>
      <c r="K23" s="9">
        <f>+'24-03-315'!U57</f>
        <v>10386837</v>
      </c>
      <c r="L23" s="9">
        <f>+'24-03-315'!V57</f>
        <v>5967819</v>
      </c>
      <c r="M23" s="9">
        <f>+'24-03-315'!W57</f>
        <v>15719389</v>
      </c>
      <c r="N23" s="9">
        <f>+'24-03-315'!X57</f>
        <v>32074045</v>
      </c>
      <c r="O23" s="9">
        <f>+'24-03-315'!Y57</f>
        <v>2494897</v>
      </c>
      <c r="P23" s="9">
        <f>+'24-03-315'!Z57</f>
        <v>1901200</v>
      </c>
      <c r="Q23" s="9">
        <f>+'24-03-315'!AA57</f>
        <v>2245100</v>
      </c>
      <c r="R23" s="9">
        <f>+'24-03-315'!AB57</f>
        <v>120472225</v>
      </c>
      <c r="S23" s="9">
        <f>+'24-03-315'!AC57</f>
        <v>9260110</v>
      </c>
      <c r="T23" s="9">
        <f>+'24-03-315'!AD57</f>
        <v>104645542</v>
      </c>
      <c r="U23" s="9">
        <f>+'24-03-315'!AE57</f>
        <v>99925376</v>
      </c>
      <c r="V23" s="9">
        <f>+'24-03-315'!AF57</f>
        <v>213831028</v>
      </c>
      <c r="W23" s="9">
        <f>+'24-03-315'!AG57</f>
        <v>272797380</v>
      </c>
      <c r="X23" s="11">
        <f>+'24-03-315'!AH57</f>
        <v>0.90874996710413447</v>
      </c>
      <c r="Y23" s="11">
        <f>+'24-03-315'!AI57</f>
        <v>0.67210287648380973</v>
      </c>
    </row>
    <row r="24" spans="1:25" ht="36" customHeight="1">
      <c r="A24" s="66" t="str">
        <f>"TOTAL ASIG."&amp;" "&amp;$A$5</f>
        <v xml:space="preserve">TOTAL ASIG. 24-03-315 ELIGE VIVIR SANO </v>
      </c>
      <c r="B24" s="67">
        <f t="shared" ref="B24:W24" si="0">SUM(B8:B23)</f>
        <v>433281000</v>
      </c>
      <c r="C24" s="67">
        <f t="shared" si="0"/>
        <v>410205619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10125555</v>
      </c>
      <c r="I24" s="70">
        <f t="shared" si="0"/>
        <v>10125555</v>
      </c>
      <c r="J24" s="67">
        <f t="shared" si="0"/>
        <v>20251110</v>
      </c>
      <c r="K24" s="70">
        <f t="shared" si="0"/>
        <v>10386837</v>
      </c>
      <c r="L24" s="70">
        <f t="shared" si="0"/>
        <v>5967819</v>
      </c>
      <c r="M24" s="70">
        <f t="shared" si="0"/>
        <v>15719389</v>
      </c>
      <c r="N24" s="67">
        <f t="shared" si="0"/>
        <v>32074045</v>
      </c>
      <c r="O24" s="70">
        <f t="shared" si="0"/>
        <v>2494897</v>
      </c>
      <c r="P24" s="70">
        <f t="shared" si="0"/>
        <v>1901200</v>
      </c>
      <c r="Q24" s="70">
        <f t="shared" si="0"/>
        <v>2245100</v>
      </c>
      <c r="R24" s="67">
        <f t="shared" si="0"/>
        <v>120472225</v>
      </c>
      <c r="S24" s="70">
        <f t="shared" si="0"/>
        <v>9260110</v>
      </c>
      <c r="T24" s="70">
        <f t="shared" si="0"/>
        <v>104645542</v>
      </c>
      <c r="U24" s="70">
        <f t="shared" si="0"/>
        <v>233014341</v>
      </c>
      <c r="V24" s="67">
        <f t="shared" si="0"/>
        <v>346919993</v>
      </c>
      <c r="W24" s="70">
        <f t="shared" si="0"/>
        <v>405886345</v>
      </c>
      <c r="X24" s="68">
        <f>IF(ISERROR(W24/B24),0,W24/B24)</f>
        <v>0.93677392962073114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K505"/>
  <sheetViews>
    <sheetView workbookViewId="0">
      <pane xSplit="3" ySplit="7" topLeftCell="D254" activePane="bottomRight" state="frozen"/>
      <selection activeCell="AI32" sqref="AI32"/>
      <selection pane="topRight" activeCell="AI32" sqref="AI32"/>
      <selection pane="bottomLeft" activeCell="AI32" sqref="AI32"/>
      <selection pane="bottomRight" activeCell="AI32" sqref="AI32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9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2.5703125" style="6" customWidth="1"/>
    <col min="10" max="10" width="11.42578125" style="4" customWidth="1"/>
    <col min="11" max="11" width="23" style="2" customWidth="1"/>
    <col min="12" max="12" width="9" style="3" bestFit="1" customWidth="1"/>
    <col min="13" max="13" width="8" style="3" bestFit="1" customWidth="1"/>
    <col min="14" max="14" width="11.140625" style="3" customWidth="1"/>
    <col min="15" max="15" width="10.42578125" style="3" customWidth="1"/>
    <col min="16" max="16" width="13.85546875" style="5" hidden="1" customWidth="1"/>
    <col min="17" max="19" width="12" style="6" hidden="1" customWidth="1" outlineLevel="1"/>
    <col min="20" max="20" width="11.42578125" style="6" customWidth="1" collapsed="1"/>
    <col min="21" max="23" width="11.42578125" style="6" hidden="1" customWidth="1" outlineLevel="1"/>
    <col min="24" max="24" width="11.42578125" style="6" customWidth="1" collapsed="1"/>
    <col min="25" max="27" width="12.140625" style="6" hidden="1" customWidth="1" outlineLevel="1"/>
    <col min="28" max="28" width="11.42578125" style="6" customWidth="1" collapsed="1"/>
    <col min="29" max="31" width="12.140625" style="6" customWidth="1" outlineLevel="1"/>
    <col min="32" max="33" width="11.42578125" style="6" customWidth="1"/>
    <col min="34" max="35" width="8.7109375" style="7" customWidth="1"/>
    <col min="36" max="16384" width="11.42578125" style="2"/>
  </cols>
  <sheetData>
    <row r="1" spans="1:35" s="1" customFormat="1" ht="16.5" customHeight="1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5" s="1" customFormat="1" ht="16.5" customHeight="1">
      <c r="A2" s="249" t="s">
        <v>77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</row>
    <row r="3" spans="1:35" s="1" customFormat="1" ht="16.5" customHeight="1">
      <c r="A3" s="248" t="s">
        <v>979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</row>
    <row r="4" spans="1:3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</row>
    <row r="5" spans="1:35" ht="17.25" customHeight="1">
      <c r="A5" s="251" t="s">
        <v>80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35" s="3" customFormat="1" ht="25.5" customHeight="1">
      <c r="A6" s="237" t="s">
        <v>0</v>
      </c>
      <c r="B6" s="47" t="s">
        <v>34</v>
      </c>
      <c r="C6" s="242" t="s">
        <v>2</v>
      </c>
      <c r="D6" s="237" t="s">
        <v>30</v>
      </c>
      <c r="E6" s="242" t="s">
        <v>3</v>
      </c>
      <c r="F6" s="237" t="s">
        <v>31</v>
      </c>
      <c r="G6" s="237" t="s">
        <v>4</v>
      </c>
      <c r="H6" s="237"/>
      <c r="I6" s="253" t="s">
        <v>32</v>
      </c>
      <c r="J6" s="253" t="s">
        <v>10</v>
      </c>
      <c r="K6" s="237" t="s">
        <v>8</v>
      </c>
      <c r="L6" s="239" t="s">
        <v>21</v>
      </c>
      <c r="M6" s="240"/>
      <c r="N6" s="241"/>
      <c r="O6" s="237" t="s">
        <v>9</v>
      </c>
      <c r="P6" s="242" t="s">
        <v>5</v>
      </c>
      <c r="Q6" s="238" t="s">
        <v>33</v>
      </c>
      <c r="R6" s="238"/>
      <c r="S6" s="238"/>
      <c r="T6" s="232" t="s">
        <v>23</v>
      </c>
      <c r="U6" s="238" t="s">
        <v>33</v>
      </c>
      <c r="V6" s="238"/>
      <c r="W6" s="238"/>
      <c r="X6" s="244" t="s">
        <v>24</v>
      </c>
      <c r="Y6" s="238" t="s">
        <v>33</v>
      </c>
      <c r="Z6" s="238"/>
      <c r="AA6" s="238"/>
      <c r="AB6" s="232" t="s">
        <v>25</v>
      </c>
      <c r="AC6" s="238" t="s">
        <v>33</v>
      </c>
      <c r="AD6" s="238"/>
      <c r="AE6" s="238"/>
      <c r="AF6" s="232" t="s">
        <v>26</v>
      </c>
      <c r="AG6" s="232" t="s">
        <v>47</v>
      </c>
      <c r="AH6" s="250" t="s">
        <v>53</v>
      </c>
      <c r="AI6" s="250"/>
    </row>
    <row r="7" spans="1:35" s="3" customFormat="1" ht="33.75">
      <c r="A7" s="237"/>
      <c r="B7" s="48" t="s">
        <v>1</v>
      </c>
      <c r="C7" s="243"/>
      <c r="D7" s="237"/>
      <c r="E7" s="243"/>
      <c r="F7" s="237"/>
      <c r="G7" s="49" t="s">
        <v>6</v>
      </c>
      <c r="H7" s="49" t="s">
        <v>7</v>
      </c>
      <c r="I7" s="254"/>
      <c r="J7" s="254"/>
      <c r="K7" s="237"/>
      <c r="L7" s="50" t="s">
        <v>11</v>
      </c>
      <c r="M7" s="50" t="s">
        <v>22</v>
      </c>
      <c r="N7" s="51" t="s">
        <v>75</v>
      </c>
      <c r="O7" s="237"/>
      <c r="P7" s="243"/>
      <c r="Q7" s="50" t="s">
        <v>35</v>
      </c>
      <c r="R7" s="50" t="s">
        <v>36</v>
      </c>
      <c r="S7" s="50" t="s">
        <v>37</v>
      </c>
      <c r="T7" s="233"/>
      <c r="U7" s="50" t="s">
        <v>38</v>
      </c>
      <c r="V7" s="50" t="s">
        <v>39</v>
      </c>
      <c r="W7" s="50" t="s">
        <v>40</v>
      </c>
      <c r="X7" s="245"/>
      <c r="Y7" s="50" t="s">
        <v>41</v>
      </c>
      <c r="Z7" s="50" t="s">
        <v>42</v>
      </c>
      <c r="AA7" s="50" t="s">
        <v>43</v>
      </c>
      <c r="AB7" s="233"/>
      <c r="AC7" s="50" t="s">
        <v>44</v>
      </c>
      <c r="AD7" s="50" t="s">
        <v>45</v>
      </c>
      <c r="AE7" s="50" t="s">
        <v>46</v>
      </c>
      <c r="AF7" s="233"/>
      <c r="AG7" s="233"/>
      <c r="AH7" s="52" t="s">
        <v>29</v>
      </c>
      <c r="AI7" s="52" t="s">
        <v>54</v>
      </c>
    </row>
    <row r="8" spans="1:35">
      <c r="A8" s="8"/>
      <c r="B8" s="234" t="s">
        <v>52</v>
      </c>
      <c r="C8" s="235"/>
      <c r="D8" s="236"/>
      <c r="E8" s="18"/>
      <c r="F8" s="19"/>
      <c r="G8" s="20"/>
      <c r="H8" s="20"/>
      <c r="I8" s="220">
        <v>81135127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>
      <c r="A9" s="71">
        <v>1</v>
      </c>
      <c r="B9" s="112" t="s">
        <v>307</v>
      </c>
      <c r="C9" s="85">
        <v>41817</v>
      </c>
      <c r="D9" s="75" t="s">
        <v>310</v>
      </c>
      <c r="E9" s="75" t="s">
        <v>214</v>
      </c>
      <c r="F9" s="81" t="s">
        <v>203</v>
      </c>
      <c r="G9" s="85">
        <v>41817</v>
      </c>
      <c r="H9" s="85">
        <v>42182</v>
      </c>
      <c r="I9" s="272"/>
      <c r="J9" s="72">
        <f>13566332+5000000</f>
        <v>18566332</v>
      </c>
      <c r="K9" s="73" t="s">
        <v>306</v>
      </c>
      <c r="L9" s="35">
        <v>5805</v>
      </c>
      <c r="M9" s="91"/>
      <c r="N9" s="91"/>
      <c r="O9" s="19"/>
      <c r="P9" s="25"/>
      <c r="Q9" s="22"/>
      <c r="R9" s="40"/>
      <c r="S9" s="40"/>
      <c r="T9" s="40">
        <f>SUM(Q9:S9)</f>
        <v>0</v>
      </c>
      <c r="U9" s="40"/>
      <c r="V9" s="40"/>
      <c r="W9" s="74">
        <v>13566332</v>
      </c>
      <c r="X9" s="40">
        <f>SUM(U9:W9)</f>
        <v>13566332</v>
      </c>
      <c r="Y9" s="40"/>
      <c r="Z9" s="40"/>
      <c r="AA9" s="40"/>
      <c r="AB9" s="40">
        <f t="shared" ref="AB9:AB15" si="0">SUM(Y9:AA9)</f>
        <v>0</v>
      </c>
      <c r="AC9" s="35"/>
      <c r="AD9" s="35">
        <v>5000000</v>
      </c>
      <c r="AE9" s="35"/>
      <c r="AF9" s="40">
        <f t="shared" ref="AF9:AF15" si="1">SUM(AC9:AE9)</f>
        <v>5000000</v>
      </c>
      <c r="AG9" s="40">
        <f t="shared" ref="AG9:AG17" si="2">SUM(T9,X9,AB9,AF9)</f>
        <v>18566332</v>
      </c>
      <c r="AH9" s="41">
        <f>IF(ISERROR(AG9/I8),0,AG9/I8)</f>
        <v>0.22883222947318491</v>
      </c>
      <c r="AI9" s="42">
        <f t="shared" ref="AI9:AI15" si="3">IF(ISERROR(AG9/$AG$488),"-",AG9/$AG$488)</f>
        <v>4.4956455421053766E-3</v>
      </c>
    </row>
    <row r="10" spans="1:35">
      <c r="A10" s="71">
        <v>2</v>
      </c>
      <c r="B10" s="112" t="s">
        <v>308</v>
      </c>
      <c r="C10" s="85">
        <v>41817</v>
      </c>
      <c r="D10" s="75" t="s">
        <v>311</v>
      </c>
      <c r="E10" s="75" t="s">
        <v>214</v>
      </c>
      <c r="F10" s="81" t="s">
        <v>203</v>
      </c>
      <c r="G10" s="85">
        <v>41817</v>
      </c>
      <c r="H10" s="85">
        <v>42182</v>
      </c>
      <c r="I10" s="272"/>
      <c r="J10" s="72">
        <v>500000</v>
      </c>
      <c r="K10" s="73" t="s">
        <v>306</v>
      </c>
      <c r="L10" s="35">
        <v>59</v>
      </c>
      <c r="M10" s="91"/>
      <c r="N10" s="91"/>
      <c r="O10" s="19"/>
      <c r="P10" s="25"/>
      <c r="Q10" s="22"/>
      <c r="R10" s="40"/>
      <c r="S10" s="40"/>
      <c r="T10" s="40">
        <f t="shared" ref="T10:T17" si="4">SUM(Q10:S10)</f>
        <v>0</v>
      </c>
      <c r="U10" s="40"/>
      <c r="V10" s="40"/>
      <c r="W10" s="35">
        <v>500000</v>
      </c>
      <c r="X10" s="40">
        <f t="shared" ref="X10:X17" si="5">SUM(U10:W10)</f>
        <v>500000</v>
      </c>
      <c r="Y10" s="40"/>
      <c r="Z10" s="40"/>
      <c r="AA10" s="40"/>
      <c r="AB10" s="40">
        <f t="shared" si="0"/>
        <v>0</v>
      </c>
      <c r="AC10" s="35"/>
      <c r="AD10" s="35"/>
      <c r="AE10" s="35"/>
      <c r="AF10" s="40">
        <f t="shared" si="1"/>
        <v>0</v>
      </c>
      <c r="AG10" s="40">
        <f t="shared" si="2"/>
        <v>500000</v>
      </c>
      <c r="AH10" s="41">
        <f>IF(ISERROR(AG10/I8),0,AG10/I8)</f>
        <v>6.1625589123684987E-3</v>
      </c>
      <c r="AI10" s="42">
        <f t="shared" si="3"/>
        <v>1.2106983603722525E-4</v>
      </c>
    </row>
    <row r="11" spans="1:35">
      <c r="A11" s="124">
        <v>3</v>
      </c>
      <c r="B11" s="125" t="s">
        <v>309</v>
      </c>
      <c r="C11" s="126">
        <v>41817</v>
      </c>
      <c r="D11" s="127" t="s">
        <v>312</v>
      </c>
      <c r="E11" s="127" t="s">
        <v>214</v>
      </c>
      <c r="F11" s="102" t="s">
        <v>203</v>
      </c>
      <c r="G11" s="126">
        <v>41817</v>
      </c>
      <c r="H11" s="126">
        <v>42182</v>
      </c>
      <c r="I11" s="272"/>
      <c r="J11" s="72">
        <v>1000000</v>
      </c>
      <c r="K11" s="73" t="s">
        <v>306</v>
      </c>
      <c r="L11" s="35">
        <v>313</v>
      </c>
      <c r="M11" s="91"/>
      <c r="N11" s="91"/>
      <c r="O11" s="19"/>
      <c r="P11" s="25"/>
      <c r="Q11" s="22"/>
      <c r="R11" s="40"/>
      <c r="S11" s="40"/>
      <c r="T11" s="40">
        <f t="shared" si="4"/>
        <v>0</v>
      </c>
      <c r="U11" s="40"/>
      <c r="V11" s="40"/>
      <c r="W11" s="35">
        <v>1000000</v>
      </c>
      <c r="X11" s="40">
        <f t="shared" si="5"/>
        <v>1000000</v>
      </c>
      <c r="Y11" s="40"/>
      <c r="Z11" s="40"/>
      <c r="AA11" s="40"/>
      <c r="AB11" s="40">
        <f t="shared" si="0"/>
        <v>0</v>
      </c>
      <c r="AC11" s="35"/>
      <c r="AD11" s="35"/>
      <c r="AE11" s="35"/>
      <c r="AF11" s="40">
        <f t="shared" si="1"/>
        <v>0</v>
      </c>
      <c r="AG11" s="40">
        <f t="shared" si="2"/>
        <v>1000000</v>
      </c>
      <c r="AH11" s="41">
        <f>IF(ISERROR(AG11/I8),0,AG11/I8)</f>
        <v>1.2325117824736997E-2</v>
      </c>
      <c r="AI11" s="42">
        <f t="shared" si="3"/>
        <v>2.421396720744505E-4</v>
      </c>
    </row>
    <row r="12" spans="1:35" ht="12.75">
      <c r="A12" s="71">
        <v>4</v>
      </c>
      <c r="B12" s="128" t="s">
        <v>313</v>
      </c>
      <c r="C12" s="121">
        <v>41806</v>
      </c>
      <c r="D12" s="73" t="s">
        <v>314</v>
      </c>
      <c r="E12" s="73" t="s">
        <v>214</v>
      </c>
      <c r="F12" s="101" t="s">
        <v>203</v>
      </c>
      <c r="G12" s="121"/>
      <c r="H12" s="129"/>
      <c r="I12" s="272"/>
      <c r="J12" s="72">
        <v>500000</v>
      </c>
      <c r="K12" s="73" t="s">
        <v>306</v>
      </c>
      <c r="L12" s="35"/>
      <c r="M12" s="91"/>
      <c r="N12" s="91"/>
      <c r="O12" s="19"/>
      <c r="P12" s="25"/>
      <c r="Q12" s="22"/>
      <c r="R12" s="40"/>
      <c r="S12" s="40"/>
      <c r="T12" s="40">
        <f t="shared" si="4"/>
        <v>0</v>
      </c>
      <c r="U12" s="40"/>
      <c r="V12" s="40"/>
      <c r="W12" s="35">
        <v>500000</v>
      </c>
      <c r="X12" s="40">
        <f t="shared" si="5"/>
        <v>500000</v>
      </c>
      <c r="Y12" s="40"/>
      <c r="Z12" s="40"/>
      <c r="AA12" s="40"/>
      <c r="AB12" s="40">
        <f t="shared" si="0"/>
        <v>0</v>
      </c>
      <c r="AC12" s="35"/>
      <c r="AD12" s="35"/>
      <c r="AE12" s="35"/>
      <c r="AF12" s="40">
        <f t="shared" si="1"/>
        <v>0</v>
      </c>
      <c r="AG12" s="40">
        <f t="shared" si="2"/>
        <v>500000</v>
      </c>
      <c r="AH12" s="41">
        <f>IF(ISERROR(AG12/I8),0,AG12/I8)</f>
        <v>6.1625589123684987E-3</v>
      </c>
      <c r="AI12" s="42">
        <f t="shared" si="3"/>
        <v>1.2106983603722525E-4</v>
      </c>
    </row>
    <row r="13" spans="1:35" ht="12.75">
      <c r="A13" s="71">
        <v>5</v>
      </c>
      <c r="B13" s="128" t="s">
        <v>313</v>
      </c>
      <c r="C13" s="121">
        <v>41806</v>
      </c>
      <c r="D13" s="73" t="s">
        <v>315</v>
      </c>
      <c r="E13" s="73" t="s">
        <v>214</v>
      </c>
      <c r="F13" s="101" t="s">
        <v>203</v>
      </c>
      <c r="G13" s="121"/>
      <c r="H13" s="121"/>
      <c r="I13" s="272"/>
      <c r="J13" s="72">
        <f>12152274+10000000</f>
        <v>22152274</v>
      </c>
      <c r="K13" s="73" t="s">
        <v>306</v>
      </c>
      <c r="L13" s="35"/>
      <c r="M13" s="91"/>
      <c r="N13" s="91"/>
      <c r="O13" s="19"/>
      <c r="P13" s="25"/>
      <c r="Q13" s="22"/>
      <c r="R13" s="40"/>
      <c r="S13" s="40"/>
      <c r="T13" s="40">
        <f t="shared" si="4"/>
        <v>0</v>
      </c>
      <c r="U13" s="40"/>
      <c r="V13" s="40"/>
      <c r="W13" s="35"/>
      <c r="X13" s="40">
        <f t="shared" si="5"/>
        <v>0</v>
      </c>
      <c r="Y13" s="110">
        <v>12152274</v>
      </c>
      <c r="Z13" s="129"/>
      <c r="AA13" s="40"/>
      <c r="AB13" s="40">
        <f t="shared" si="0"/>
        <v>12152274</v>
      </c>
      <c r="AC13" s="35"/>
      <c r="AD13" s="35">
        <v>10000000</v>
      </c>
      <c r="AE13" s="35"/>
      <c r="AF13" s="40">
        <f t="shared" si="1"/>
        <v>10000000</v>
      </c>
      <c r="AG13" s="40">
        <f t="shared" si="2"/>
        <v>22152274</v>
      </c>
      <c r="AH13" s="41">
        <f>IF(ISERROR(AG13/I8),0,AG13/I8)</f>
        <v>0.27302938713585795</v>
      </c>
      <c r="AI13" s="42">
        <f t="shared" si="3"/>
        <v>5.3639443620633756E-3</v>
      </c>
    </row>
    <row r="14" spans="1:35" ht="12.75">
      <c r="A14" s="71">
        <v>6</v>
      </c>
      <c r="B14" s="128" t="s">
        <v>313</v>
      </c>
      <c r="C14" s="121">
        <v>41806</v>
      </c>
      <c r="D14" s="73" t="s">
        <v>316</v>
      </c>
      <c r="E14" s="73" t="s">
        <v>214</v>
      </c>
      <c r="F14" s="101" t="s">
        <v>203</v>
      </c>
      <c r="G14" s="121"/>
      <c r="H14" s="129"/>
      <c r="I14" s="272"/>
      <c r="J14" s="72">
        <v>500000</v>
      </c>
      <c r="K14" s="73" t="s">
        <v>306</v>
      </c>
      <c r="L14" s="35"/>
      <c r="M14" s="91"/>
      <c r="N14" s="91"/>
      <c r="O14" s="19"/>
      <c r="P14" s="25"/>
      <c r="Q14" s="22"/>
      <c r="R14" s="40"/>
      <c r="S14" s="40"/>
      <c r="T14" s="40">
        <f t="shared" si="4"/>
        <v>0</v>
      </c>
      <c r="U14" s="40"/>
      <c r="V14" s="40"/>
      <c r="W14" s="35"/>
      <c r="X14" s="40">
        <f t="shared" si="5"/>
        <v>0</v>
      </c>
      <c r="Y14" s="40"/>
      <c r="Z14" s="110">
        <v>500000</v>
      </c>
      <c r="AA14" s="40"/>
      <c r="AB14" s="40">
        <f t="shared" si="0"/>
        <v>500000</v>
      </c>
      <c r="AC14" s="35"/>
      <c r="AD14" s="35"/>
      <c r="AE14" s="35"/>
      <c r="AF14" s="40">
        <f t="shared" si="1"/>
        <v>0</v>
      </c>
      <c r="AG14" s="40">
        <f t="shared" si="2"/>
        <v>500000</v>
      </c>
      <c r="AH14" s="41">
        <f>IF(ISERROR(AG18/I8),0,AG14/I8)</f>
        <v>6.1625589123684987E-3</v>
      </c>
      <c r="AI14" s="42">
        <f t="shared" si="3"/>
        <v>1.2106983603722525E-4</v>
      </c>
    </row>
    <row r="15" spans="1:35" ht="12.75">
      <c r="A15" s="71">
        <v>7</v>
      </c>
      <c r="B15" s="128" t="s">
        <v>313</v>
      </c>
      <c r="C15" s="121">
        <v>41806</v>
      </c>
      <c r="D15" s="73" t="s">
        <v>317</v>
      </c>
      <c r="E15" s="73" t="s">
        <v>214</v>
      </c>
      <c r="F15" s="101" t="s">
        <v>203</v>
      </c>
      <c r="G15" s="121"/>
      <c r="H15" s="129"/>
      <c r="I15" s="272"/>
      <c r="J15" s="72">
        <v>1240749</v>
      </c>
      <c r="K15" s="73" t="s">
        <v>306</v>
      </c>
      <c r="L15" s="35"/>
      <c r="M15" s="91"/>
      <c r="N15" s="91"/>
      <c r="O15" s="19"/>
      <c r="P15" s="25"/>
      <c r="Q15" s="22"/>
      <c r="R15" s="40"/>
      <c r="S15" s="40"/>
      <c r="T15" s="40">
        <f t="shared" si="4"/>
        <v>0</v>
      </c>
      <c r="U15" s="40"/>
      <c r="V15" s="40"/>
      <c r="W15" s="35"/>
      <c r="X15" s="40">
        <f t="shared" si="5"/>
        <v>0</v>
      </c>
      <c r="Y15" s="40"/>
      <c r="Z15" s="110">
        <v>1240749</v>
      </c>
      <c r="AA15" s="40"/>
      <c r="AB15" s="40">
        <f t="shared" si="0"/>
        <v>1240749</v>
      </c>
      <c r="AC15" s="35"/>
      <c r="AD15" s="35"/>
      <c r="AE15" s="88"/>
      <c r="AF15" s="40">
        <f t="shared" si="1"/>
        <v>0</v>
      </c>
      <c r="AG15" s="40">
        <f t="shared" si="2"/>
        <v>1240749</v>
      </c>
      <c r="AH15" s="41">
        <f>IF(ISERROR(AG15/I8),0,AG15/I8)</f>
        <v>1.5292377615924604E-2</v>
      </c>
      <c r="AI15" s="42">
        <f t="shared" si="3"/>
        <v>3.004345559867024E-4</v>
      </c>
    </row>
    <row r="16" spans="1:35" ht="12.75" outlineLevel="1">
      <c r="A16" s="71">
        <v>8</v>
      </c>
      <c r="B16" s="39"/>
      <c r="C16" s="31"/>
      <c r="D16" s="39"/>
      <c r="E16" s="122"/>
      <c r="F16" s="39"/>
      <c r="G16" s="129"/>
      <c r="H16" s="88"/>
      <c r="I16" s="247"/>
      <c r="J16" s="72">
        <v>32583842</v>
      </c>
      <c r="K16" s="73" t="s">
        <v>84</v>
      </c>
      <c r="L16" s="35"/>
      <c r="M16" s="35"/>
      <c r="N16" s="35"/>
      <c r="O16" s="39"/>
      <c r="P16" s="39"/>
      <c r="Q16" s="74">
        <v>61960</v>
      </c>
      <c r="R16" s="35">
        <v>5268301</v>
      </c>
      <c r="S16" s="35">
        <v>2613110</v>
      </c>
      <c r="T16" s="40">
        <f t="shared" si="4"/>
        <v>7943371</v>
      </c>
      <c r="U16" s="35">
        <v>2628600</v>
      </c>
      <c r="V16" s="35">
        <v>2628600</v>
      </c>
      <c r="W16" s="35">
        <v>2798988</v>
      </c>
      <c r="X16" s="40">
        <f t="shared" si="5"/>
        <v>8056188</v>
      </c>
      <c r="Y16" s="35">
        <v>2644090</v>
      </c>
      <c r="Z16" s="110">
        <v>3331730</v>
      </c>
      <c r="AA16" s="35">
        <v>2628600</v>
      </c>
      <c r="AB16" s="40">
        <f>SUM(Y16:AA16)</f>
        <v>8604420</v>
      </c>
      <c r="AC16" s="35">
        <v>4128100</v>
      </c>
      <c r="AD16" s="35">
        <v>1871590</v>
      </c>
      <c r="AE16" s="35">
        <v>1980173</v>
      </c>
      <c r="AF16" s="40">
        <f>SUM(AC16:AE16)</f>
        <v>7979863</v>
      </c>
      <c r="AG16" s="40">
        <f t="shared" si="2"/>
        <v>32583842</v>
      </c>
      <c r="AH16" s="41">
        <f>IF(ISERROR(AG16/I8),0,AG16/I8)</f>
        <v>0.40159969183261401</v>
      </c>
      <c r="AI16" s="42">
        <f>IF(ISERROR(AG16/$AG$488),"-",AG16/$AG$488)</f>
        <v>7.8898408168057068E-3</v>
      </c>
    </row>
    <row r="17" spans="1:35" ht="12.75" outlineLevel="1">
      <c r="A17" s="71">
        <v>9</v>
      </c>
      <c r="B17" s="39"/>
      <c r="C17" s="31"/>
      <c r="D17" s="39"/>
      <c r="E17" s="39"/>
      <c r="F17" s="129"/>
      <c r="G17" s="31"/>
      <c r="H17" s="88"/>
      <c r="I17" s="221"/>
      <c r="J17" s="72">
        <v>1969131</v>
      </c>
      <c r="K17" s="73" t="s">
        <v>85</v>
      </c>
      <c r="L17" s="35"/>
      <c r="M17" s="35"/>
      <c r="N17" s="35"/>
      <c r="O17" s="39"/>
      <c r="P17" s="39"/>
      <c r="Q17" s="74"/>
      <c r="R17" s="35"/>
      <c r="S17" s="35"/>
      <c r="T17" s="40">
        <f t="shared" si="4"/>
        <v>0</v>
      </c>
      <c r="U17" s="35"/>
      <c r="V17" s="35"/>
      <c r="W17" s="35">
        <v>367716</v>
      </c>
      <c r="X17" s="40">
        <f t="shared" si="5"/>
        <v>367716</v>
      </c>
      <c r="Y17" s="35">
        <v>172046</v>
      </c>
      <c r="Z17" s="110"/>
      <c r="AA17" s="35">
        <v>1284883</v>
      </c>
      <c r="AB17" s="40">
        <f t="shared" ref="AB17" si="6">SUM(Y17:AA17)</f>
        <v>1456929</v>
      </c>
      <c r="AC17" s="35"/>
      <c r="AD17" s="35"/>
      <c r="AE17" s="35">
        <v>144486</v>
      </c>
      <c r="AF17" s="40">
        <f t="shared" ref="AF17" si="7">SUM(AC17:AE17)</f>
        <v>144486</v>
      </c>
      <c r="AG17" s="40">
        <f t="shared" si="2"/>
        <v>1969131</v>
      </c>
      <c r="AH17" s="41">
        <f>IF(ISERROR(AG17/I8),0,AG17/I8)</f>
        <v>2.4269771587342188E-2</v>
      </c>
      <c r="AI17" s="42">
        <f>IF(ISERROR(AG17/$AG$488),"-",AG17/$AG$488)</f>
        <v>4.7680473461163476E-4</v>
      </c>
    </row>
    <row r="18" spans="1:35">
      <c r="A18" s="223" t="s">
        <v>56</v>
      </c>
      <c r="B18" s="224"/>
      <c r="C18" s="224"/>
      <c r="D18" s="224"/>
      <c r="E18" s="224"/>
      <c r="F18" s="224"/>
      <c r="G18" s="224"/>
      <c r="H18" s="225"/>
      <c r="I18" s="55">
        <f>SUM(I8:I8)</f>
        <v>81135127</v>
      </c>
      <c r="J18" s="55">
        <f>SUM(J9:J17)</f>
        <v>79012328</v>
      </c>
      <c r="K18" s="56"/>
      <c r="L18" s="55">
        <f>SUM(L16:L16)</f>
        <v>0</v>
      </c>
      <c r="M18" s="55">
        <f>SUM(M16:M16)</f>
        <v>0</v>
      </c>
      <c r="N18" s="55">
        <f>SUM(N16:N16)</f>
        <v>0</v>
      </c>
      <c r="O18" s="57"/>
      <c r="P18" s="59"/>
      <c r="Q18" s="55">
        <f>SUM(P9:P17)</f>
        <v>0</v>
      </c>
      <c r="R18" s="55">
        <f>SUM(Q9:Q17)</f>
        <v>61960</v>
      </c>
      <c r="S18" s="55">
        <f>SUM(R9:R17)</f>
        <v>5268301</v>
      </c>
      <c r="T18" s="60">
        <f>SUM(T9:T17)</f>
        <v>7943371</v>
      </c>
      <c r="U18" s="55">
        <f>SUM(U9:U17)</f>
        <v>2628600</v>
      </c>
      <c r="V18" s="55">
        <f t="shared" ref="V18:W18" si="8">SUM(V9:V17)</f>
        <v>2628600</v>
      </c>
      <c r="W18" s="55">
        <f t="shared" si="8"/>
        <v>18733036</v>
      </c>
      <c r="X18" s="60">
        <f>SUM(X9:X17)</f>
        <v>23990236</v>
      </c>
      <c r="Y18" s="55">
        <f>SUM(Y9:Y17)</f>
        <v>14968410</v>
      </c>
      <c r="Z18" s="55">
        <f t="shared" ref="Z18:AA18" si="9">SUM(Z9:Z17)</f>
        <v>5072479</v>
      </c>
      <c r="AA18" s="55">
        <f t="shared" si="9"/>
        <v>3913483</v>
      </c>
      <c r="AB18" s="60">
        <f t="shared" ref="AB18" si="10">SUM(AB16:AB16)</f>
        <v>8604420</v>
      </c>
      <c r="AC18" s="55">
        <f>SUM(AC9:AC17)</f>
        <v>4128100</v>
      </c>
      <c r="AD18" s="55">
        <f t="shared" ref="AD18:AE18" si="11">SUM(AD9:AD17)</f>
        <v>16871590</v>
      </c>
      <c r="AE18" s="55">
        <f t="shared" si="11"/>
        <v>2124659</v>
      </c>
      <c r="AF18" s="60">
        <f>SUM(AF9:AF17)</f>
        <v>23124349</v>
      </c>
      <c r="AG18" s="53">
        <f>SUM(AG9:AG17)</f>
        <v>79012328</v>
      </c>
      <c r="AH18" s="54">
        <f>IF(ISERROR(AG18/I18),0,AG18/I18)</f>
        <v>0.97383625220676617</v>
      </c>
      <c r="AI18" s="54">
        <f>IF(ISERROR(AG18/$AG$488),0,AG18/$AG$488)</f>
        <v>1.9132019191758925E-2</v>
      </c>
    </row>
    <row r="19" spans="1:35">
      <c r="A19" s="36"/>
      <c r="B19" s="229" t="s">
        <v>12</v>
      </c>
      <c r="C19" s="230"/>
      <c r="D19" s="231"/>
      <c r="E19" s="18"/>
      <c r="F19" s="19"/>
      <c r="G19" s="20"/>
      <c r="H19" s="20"/>
      <c r="I19" s="222">
        <v>113356644</v>
      </c>
      <c r="J19" s="22"/>
      <c r="K19" s="23"/>
      <c r="L19" s="24"/>
      <c r="M19" s="24"/>
      <c r="N19" s="24"/>
      <c r="O19" s="19"/>
      <c r="P19" s="25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6"/>
      <c r="AI19" s="26"/>
    </row>
    <row r="20" spans="1:35">
      <c r="A20" s="89">
        <v>1</v>
      </c>
      <c r="B20" s="112" t="s">
        <v>206</v>
      </c>
      <c r="C20" s="85" t="s">
        <v>202</v>
      </c>
      <c r="D20" s="75" t="s">
        <v>208</v>
      </c>
      <c r="E20" s="75" t="s">
        <v>214</v>
      </c>
      <c r="F20" s="81" t="s">
        <v>203</v>
      </c>
      <c r="G20" s="85" t="s">
        <v>202</v>
      </c>
      <c r="H20" s="85">
        <v>42004</v>
      </c>
      <c r="I20" s="246"/>
      <c r="J20" s="72">
        <v>30805316</v>
      </c>
      <c r="K20" s="83"/>
      <c r="L20" s="135"/>
      <c r="M20" s="134"/>
      <c r="N20" s="91"/>
      <c r="O20" s="19" t="s">
        <v>294</v>
      </c>
      <c r="P20" s="25"/>
      <c r="Q20" s="22"/>
      <c r="R20" s="40"/>
      <c r="S20" s="35">
        <v>23805316</v>
      </c>
      <c r="T20" s="40">
        <f>SUM(Q20:S20)</f>
        <v>23805316</v>
      </c>
      <c r="U20" s="40"/>
      <c r="V20" s="40"/>
      <c r="W20" s="40"/>
      <c r="X20" s="40">
        <f t="shared" ref="X20:X30" si="12">SUM(U20:W20)</f>
        <v>0</v>
      </c>
      <c r="Y20" s="35"/>
      <c r="Z20" s="35"/>
      <c r="AA20" s="35"/>
      <c r="AB20" s="40">
        <f t="shared" ref="AB20:AB25" si="13">SUM(Y20:AA20)</f>
        <v>0</v>
      </c>
      <c r="AC20" s="35"/>
      <c r="AD20" s="35">
        <v>7000000</v>
      </c>
      <c r="AE20" s="35"/>
      <c r="AF20" s="40">
        <f t="shared" ref="AF20:AF25" si="14">SUM(AC20:AE20)</f>
        <v>7000000</v>
      </c>
      <c r="AG20" s="40">
        <f t="shared" ref="AG20:AG25" si="15">SUM(T20,X20,AB20,AF20)</f>
        <v>30805316</v>
      </c>
      <c r="AH20" s="41">
        <f>IF(ISERROR(AG20/I19),0,AG20/I19)</f>
        <v>0.27175571640952956</v>
      </c>
      <c r="AI20" s="42">
        <f t="shared" ref="AI20:AI25" si="16">IF(ISERROR(AG20/$AG$488),"-",AG20/$AG$488)</f>
        <v>7.4591891143898229E-3</v>
      </c>
    </row>
    <row r="21" spans="1:35">
      <c r="A21" s="89">
        <v>2</v>
      </c>
      <c r="B21" s="112" t="s">
        <v>207</v>
      </c>
      <c r="C21" s="85" t="s">
        <v>202</v>
      </c>
      <c r="D21" s="75" t="s">
        <v>209</v>
      </c>
      <c r="E21" s="75" t="s">
        <v>214</v>
      </c>
      <c r="F21" s="81" t="s">
        <v>203</v>
      </c>
      <c r="G21" s="85" t="s">
        <v>202</v>
      </c>
      <c r="H21" s="85">
        <v>42004</v>
      </c>
      <c r="I21" s="246"/>
      <c r="J21" s="72">
        <v>1385604</v>
      </c>
      <c r="K21" s="83"/>
      <c r="L21" s="135"/>
      <c r="M21" s="134"/>
      <c r="N21" s="91"/>
      <c r="O21" s="19" t="s">
        <v>294</v>
      </c>
      <c r="P21" s="25"/>
      <c r="Q21" s="22"/>
      <c r="R21" s="40"/>
      <c r="S21" s="35">
        <v>1385604</v>
      </c>
      <c r="T21" s="40">
        <f>SUM(Q21:S21)</f>
        <v>1385604</v>
      </c>
      <c r="U21" s="40"/>
      <c r="V21" s="40"/>
      <c r="W21" s="40"/>
      <c r="X21" s="40">
        <f t="shared" si="12"/>
        <v>0</v>
      </c>
      <c r="Y21" s="35"/>
      <c r="Z21" s="35"/>
      <c r="AA21" s="35"/>
      <c r="AB21" s="40">
        <f t="shared" si="13"/>
        <v>0</v>
      </c>
      <c r="AC21" s="35"/>
      <c r="AD21" s="35"/>
      <c r="AE21" s="35"/>
      <c r="AF21" s="40">
        <f t="shared" si="14"/>
        <v>0</v>
      </c>
      <c r="AG21" s="40">
        <f t="shared" si="15"/>
        <v>1385604</v>
      </c>
      <c r="AH21" s="41">
        <f>IF(ISERROR(AG21/I19),0,AG21/I19)</f>
        <v>1.2223403508664212E-2</v>
      </c>
      <c r="AI21" s="42">
        <f t="shared" si="16"/>
        <v>3.3550969818504689E-4</v>
      </c>
    </row>
    <row r="22" spans="1:35">
      <c r="A22" s="89">
        <v>3</v>
      </c>
      <c r="B22" s="112" t="s">
        <v>215</v>
      </c>
      <c r="C22" s="85" t="s">
        <v>202</v>
      </c>
      <c r="D22" s="75" t="s">
        <v>210</v>
      </c>
      <c r="E22" s="75" t="s">
        <v>214</v>
      </c>
      <c r="F22" s="81" t="s">
        <v>203</v>
      </c>
      <c r="G22" s="85" t="s">
        <v>202</v>
      </c>
      <c r="H22" s="85">
        <v>42004</v>
      </c>
      <c r="I22" s="246"/>
      <c r="J22" s="72">
        <v>1647722</v>
      </c>
      <c r="K22" s="83"/>
      <c r="L22" s="135"/>
      <c r="M22" s="134"/>
      <c r="N22" s="91"/>
      <c r="O22" s="19" t="s">
        <v>294</v>
      </c>
      <c r="P22" s="25"/>
      <c r="Q22" s="22"/>
      <c r="R22" s="40"/>
      <c r="S22" s="35">
        <v>1647722</v>
      </c>
      <c r="T22" s="40">
        <f>SUM(Q22:S22)</f>
        <v>1647722</v>
      </c>
      <c r="U22" s="40"/>
      <c r="V22" s="40"/>
      <c r="W22" s="40"/>
      <c r="X22" s="40">
        <f t="shared" si="12"/>
        <v>0</v>
      </c>
      <c r="Y22" s="35"/>
      <c r="Z22" s="35"/>
      <c r="AA22" s="35"/>
      <c r="AB22" s="40">
        <f t="shared" si="13"/>
        <v>0</v>
      </c>
      <c r="AC22" s="35"/>
      <c r="AD22" s="35"/>
      <c r="AE22" s="35"/>
      <c r="AF22" s="40">
        <f t="shared" si="14"/>
        <v>0</v>
      </c>
      <c r="AG22" s="40">
        <f t="shared" si="15"/>
        <v>1647722</v>
      </c>
      <c r="AH22" s="41">
        <f>IF(ISERROR(AG22/I19),0,AG22/I19)</f>
        <v>1.453573378548504E-2</v>
      </c>
      <c r="AI22" s="42">
        <f t="shared" si="16"/>
        <v>3.9897886474985774E-4</v>
      </c>
    </row>
    <row r="23" spans="1:35">
      <c r="A23" s="89">
        <v>4</v>
      </c>
      <c r="B23" s="112" t="s">
        <v>216</v>
      </c>
      <c r="C23" s="85" t="s">
        <v>204</v>
      </c>
      <c r="D23" s="75" t="s">
        <v>211</v>
      </c>
      <c r="E23" s="75" t="s">
        <v>214</v>
      </c>
      <c r="F23" s="81" t="s">
        <v>203</v>
      </c>
      <c r="G23" s="85" t="s">
        <v>204</v>
      </c>
      <c r="H23" s="85">
        <v>42004</v>
      </c>
      <c r="I23" s="246"/>
      <c r="J23" s="72">
        <v>14476773</v>
      </c>
      <c r="K23" s="83"/>
      <c r="L23" s="135"/>
      <c r="M23" s="134"/>
      <c r="N23" s="91"/>
      <c r="O23" s="19" t="s">
        <v>294</v>
      </c>
      <c r="P23" s="25"/>
      <c r="Q23" s="22"/>
      <c r="R23" s="40"/>
      <c r="S23" s="35">
        <v>9476773</v>
      </c>
      <c r="T23" s="40">
        <f t="shared" ref="T23:T26" si="17">SUM(Q23:S23)</f>
        <v>9476773</v>
      </c>
      <c r="U23" s="40"/>
      <c r="V23" s="40"/>
      <c r="W23" s="40"/>
      <c r="X23" s="40">
        <f t="shared" si="12"/>
        <v>0</v>
      </c>
      <c r="Y23" s="35"/>
      <c r="Z23" s="35"/>
      <c r="AA23" s="35"/>
      <c r="AB23" s="40">
        <f t="shared" si="13"/>
        <v>0</v>
      </c>
      <c r="AC23" s="35"/>
      <c r="AD23" s="35">
        <v>5000000</v>
      </c>
      <c r="AE23" s="35"/>
      <c r="AF23" s="40">
        <f t="shared" si="14"/>
        <v>5000000</v>
      </c>
      <c r="AG23" s="40">
        <f t="shared" si="15"/>
        <v>14476773</v>
      </c>
      <c r="AH23" s="41">
        <f>IF(ISERROR(AG23/I19),0,AG23/I19)</f>
        <v>0.12770996466691445</v>
      </c>
      <c r="AI23" s="42">
        <f t="shared" si="16"/>
        <v>3.505401066916259E-3</v>
      </c>
    </row>
    <row r="24" spans="1:35">
      <c r="A24" s="89">
        <v>5</v>
      </c>
      <c r="B24" s="112" t="s">
        <v>217</v>
      </c>
      <c r="C24" s="85" t="s">
        <v>205</v>
      </c>
      <c r="D24" s="75" t="s">
        <v>212</v>
      </c>
      <c r="E24" s="75" t="s">
        <v>214</v>
      </c>
      <c r="F24" s="81" t="s">
        <v>203</v>
      </c>
      <c r="G24" s="85" t="s">
        <v>205</v>
      </c>
      <c r="H24" s="85">
        <v>42004</v>
      </c>
      <c r="I24" s="246"/>
      <c r="J24" s="72">
        <v>500000</v>
      </c>
      <c r="K24" s="83"/>
      <c r="L24" s="135"/>
      <c r="M24" s="134"/>
      <c r="N24" s="91"/>
      <c r="O24" s="19" t="s">
        <v>294</v>
      </c>
      <c r="P24" s="25"/>
      <c r="Q24" s="22"/>
      <c r="R24" s="40"/>
      <c r="S24" s="35">
        <v>500000</v>
      </c>
      <c r="T24" s="40">
        <f t="shared" si="17"/>
        <v>500000</v>
      </c>
      <c r="U24" s="40"/>
      <c r="V24" s="40"/>
      <c r="W24" s="40"/>
      <c r="X24" s="40">
        <f t="shared" si="12"/>
        <v>0</v>
      </c>
      <c r="Y24" s="35"/>
      <c r="Z24" s="35"/>
      <c r="AA24" s="35"/>
      <c r="AB24" s="40">
        <f t="shared" si="13"/>
        <v>0</v>
      </c>
      <c r="AC24" s="35"/>
      <c r="AD24" s="35"/>
      <c r="AE24" s="35"/>
      <c r="AF24" s="40">
        <f t="shared" si="14"/>
        <v>0</v>
      </c>
      <c r="AG24" s="40">
        <f t="shared" si="15"/>
        <v>500000</v>
      </c>
      <c r="AH24" s="41">
        <f>IF(ISERROR(AG24/I19),0,AG24/I19)</f>
        <v>4.4108574703393653E-3</v>
      </c>
      <c r="AI24" s="42">
        <f t="shared" si="16"/>
        <v>1.2106983603722525E-4</v>
      </c>
    </row>
    <row r="25" spans="1:35">
      <c r="A25" s="89">
        <v>6</v>
      </c>
      <c r="B25" s="112" t="s">
        <v>218</v>
      </c>
      <c r="C25" s="85" t="s">
        <v>205</v>
      </c>
      <c r="D25" s="75" t="s">
        <v>213</v>
      </c>
      <c r="E25" s="75" t="s">
        <v>214</v>
      </c>
      <c r="F25" s="81" t="s">
        <v>203</v>
      </c>
      <c r="G25" s="85" t="s">
        <v>205</v>
      </c>
      <c r="H25" s="85">
        <v>42004</v>
      </c>
      <c r="I25" s="246"/>
      <c r="J25" s="72">
        <v>5021629</v>
      </c>
      <c r="K25" s="83"/>
      <c r="L25" s="135"/>
      <c r="M25" s="134"/>
      <c r="N25" s="91"/>
      <c r="O25" s="19" t="s">
        <v>294</v>
      </c>
      <c r="P25" s="25"/>
      <c r="Q25" s="22"/>
      <c r="R25" s="40"/>
      <c r="S25" s="35">
        <v>5021629</v>
      </c>
      <c r="T25" s="40">
        <f t="shared" si="17"/>
        <v>5021629</v>
      </c>
      <c r="U25" s="40"/>
      <c r="V25" s="40"/>
      <c r="W25" s="40"/>
      <c r="X25" s="40">
        <f t="shared" si="12"/>
        <v>0</v>
      </c>
      <c r="Y25" s="35"/>
      <c r="Z25" s="35"/>
      <c r="AA25" s="35"/>
      <c r="AB25" s="40">
        <f t="shared" si="13"/>
        <v>0</v>
      </c>
      <c r="AC25" s="35"/>
      <c r="AD25" s="35"/>
      <c r="AE25" s="35"/>
      <c r="AF25" s="40">
        <f t="shared" si="14"/>
        <v>0</v>
      </c>
      <c r="AG25" s="40">
        <f t="shared" si="15"/>
        <v>5021629</v>
      </c>
      <c r="AH25" s="41">
        <f>IF(ISERROR(AG25/I19),0,AG25/I19)</f>
        <v>4.4299379575845593E-2</v>
      </c>
      <c r="AI25" s="42">
        <f t="shared" si="16"/>
        <v>1.2159355993395509E-3</v>
      </c>
    </row>
    <row r="26" spans="1:35">
      <c r="A26" s="89">
        <v>7</v>
      </c>
      <c r="B26" s="112" t="s">
        <v>230</v>
      </c>
      <c r="C26" s="85">
        <v>41746</v>
      </c>
      <c r="D26" s="75" t="s">
        <v>231</v>
      </c>
      <c r="E26" s="75" t="s">
        <v>214</v>
      </c>
      <c r="F26" s="81" t="s">
        <v>203</v>
      </c>
      <c r="G26" s="85">
        <v>41750</v>
      </c>
      <c r="H26" s="85">
        <v>42004</v>
      </c>
      <c r="I26" s="246"/>
      <c r="J26" s="72">
        <v>500000</v>
      </c>
      <c r="K26" s="83"/>
      <c r="L26" s="106"/>
      <c r="M26" s="106"/>
      <c r="N26" s="106"/>
      <c r="O26" s="19" t="s">
        <v>294</v>
      </c>
      <c r="P26" s="107"/>
      <c r="Q26" s="108"/>
      <c r="R26" s="109"/>
      <c r="S26" s="35"/>
      <c r="T26" s="109">
        <f t="shared" si="17"/>
        <v>0</v>
      </c>
      <c r="U26" s="110">
        <v>500000</v>
      </c>
      <c r="V26" s="40"/>
      <c r="W26" s="40"/>
      <c r="X26" s="40">
        <f t="shared" si="12"/>
        <v>500000</v>
      </c>
      <c r="Y26" s="35"/>
      <c r="Z26" s="35"/>
      <c r="AA26" s="35"/>
      <c r="AB26" s="40">
        <f t="shared" ref="AB26" si="18">SUM(Y26:AA26)</f>
        <v>0</v>
      </c>
      <c r="AC26" s="35"/>
      <c r="AD26" s="35"/>
      <c r="AE26" s="35"/>
      <c r="AF26" s="40">
        <f t="shared" ref="AF26" si="19">SUM(AC26:AE26)</f>
        <v>0</v>
      </c>
      <c r="AG26" s="40">
        <f t="shared" ref="AG26" si="20">SUM(T26,X26,AB26,AF26)</f>
        <v>500000</v>
      </c>
      <c r="AH26" s="41">
        <f>IF(ISERROR(AG26/I19),0,AG26/I19)</f>
        <v>4.4108574703393653E-3</v>
      </c>
      <c r="AI26" s="42">
        <f t="shared" ref="AI26" si="21">IF(ISERROR(AG26/$AG$488),"-",AG26/$AG$488)</f>
        <v>1.2106983603722525E-4</v>
      </c>
    </row>
    <row r="27" spans="1:35" ht="22.5">
      <c r="A27" s="89">
        <v>8</v>
      </c>
      <c r="B27" s="112" t="s">
        <v>692</v>
      </c>
      <c r="C27" s="85">
        <v>41842</v>
      </c>
      <c r="D27" s="75" t="s">
        <v>689</v>
      </c>
      <c r="E27" s="75" t="s">
        <v>214</v>
      </c>
      <c r="F27" s="81" t="s">
        <v>203</v>
      </c>
      <c r="G27" s="85">
        <v>41843</v>
      </c>
      <c r="H27" s="85">
        <v>42004</v>
      </c>
      <c r="I27" s="246"/>
      <c r="J27" s="72">
        <v>1057094</v>
      </c>
      <c r="K27" s="83"/>
      <c r="L27" s="106"/>
      <c r="M27" s="106"/>
      <c r="N27" s="106"/>
      <c r="O27" s="19" t="s">
        <v>294</v>
      </c>
      <c r="P27" s="107"/>
      <c r="Q27" s="108"/>
      <c r="R27" s="109"/>
      <c r="S27" s="35"/>
      <c r="T27" s="109"/>
      <c r="U27" s="110"/>
      <c r="V27" s="40"/>
      <c r="W27" s="40"/>
      <c r="X27" s="40"/>
      <c r="Y27" s="72">
        <v>1057094</v>
      </c>
      <c r="Z27" s="35"/>
      <c r="AA27" s="35"/>
      <c r="AB27" s="40">
        <f t="shared" ref="AB27:AB28" si="22">SUM(Y27:AA27)</f>
        <v>1057094</v>
      </c>
      <c r="AC27" s="35"/>
      <c r="AD27" s="35"/>
      <c r="AE27" s="35"/>
      <c r="AF27" s="40">
        <f t="shared" ref="AF27:AF28" si="23">SUM(AC27:AE27)</f>
        <v>0</v>
      </c>
      <c r="AG27" s="40">
        <f t="shared" ref="AG27:AG28" si="24">SUM(T27,X27,AB27,AF27)</f>
        <v>1057094</v>
      </c>
      <c r="AH27" s="41">
        <f>IF(ISERROR(AG27/I19),0,AG27/I19)</f>
        <v>9.3253819335018424E-3</v>
      </c>
      <c r="AI27" s="42">
        <f t="shared" ref="AI27:AI28" si="25">IF(ISERROR(AG27/$AG$488),"-",AG27/$AG$488)</f>
        <v>2.5596439451186915E-4</v>
      </c>
    </row>
    <row r="28" spans="1:35">
      <c r="A28" s="89">
        <v>9</v>
      </c>
      <c r="B28" s="112" t="s">
        <v>690</v>
      </c>
      <c r="C28" s="85">
        <v>41724</v>
      </c>
      <c r="D28" s="75" t="s">
        <v>691</v>
      </c>
      <c r="E28" s="75" t="s">
        <v>214</v>
      </c>
      <c r="F28" s="81" t="s">
        <v>203</v>
      </c>
      <c r="G28" s="85">
        <v>41852</v>
      </c>
      <c r="H28" s="85">
        <v>42004</v>
      </c>
      <c r="I28" s="246"/>
      <c r="J28" s="72">
        <v>500000</v>
      </c>
      <c r="K28" s="83"/>
      <c r="L28" s="106"/>
      <c r="M28" s="106"/>
      <c r="N28" s="106"/>
      <c r="O28" s="19" t="s">
        <v>294</v>
      </c>
      <c r="P28" s="107"/>
      <c r="Q28" s="108"/>
      <c r="R28" s="109"/>
      <c r="S28" s="35"/>
      <c r="T28" s="109"/>
      <c r="U28" s="110"/>
      <c r="V28" s="40"/>
      <c r="W28" s="40"/>
      <c r="X28" s="40"/>
      <c r="Y28" s="35">
        <v>500000</v>
      </c>
      <c r="Z28" s="35"/>
      <c r="AA28" s="35"/>
      <c r="AB28" s="40">
        <f t="shared" si="22"/>
        <v>500000</v>
      </c>
      <c r="AC28" s="35"/>
      <c r="AD28" s="35"/>
      <c r="AE28" s="74"/>
      <c r="AF28" s="40">
        <f t="shared" si="23"/>
        <v>0</v>
      </c>
      <c r="AG28" s="40">
        <f t="shared" si="24"/>
        <v>500000</v>
      </c>
      <c r="AH28" s="41">
        <f>IF(ISERROR(AG28/I19),0,AG28/I19)</f>
        <v>4.4108574703393653E-3</v>
      </c>
      <c r="AI28" s="42">
        <f t="shared" si="25"/>
        <v>1.2106983603722525E-4</v>
      </c>
    </row>
    <row r="29" spans="1:35" ht="12.75" outlineLevel="1">
      <c r="A29" s="16">
        <v>10</v>
      </c>
      <c r="B29" s="28"/>
      <c r="C29" s="27"/>
      <c r="D29" s="28"/>
      <c r="E29" s="28"/>
      <c r="F29" s="37"/>
      <c r="G29" s="31"/>
      <c r="H29" s="129"/>
      <c r="I29" s="247"/>
      <c r="J29" s="72">
        <v>47025471</v>
      </c>
      <c r="K29" s="73" t="s">
        <v>84</v>
      </c>
      <c r="L29" s="35"/>
      <c r="M29" s="35"/>
      <c r="N29" s="35"/>
      <c r="O29" s="39"/>
      <c r="P29" s="39"/>
      <c r="Q29" s="74"/>
      <c r="R29" s="35">
        <v>8084996</v>
      </c>
      <c r="S29" s="35">
        <v>4104457</v>
      </c>
      <c r="T29" s="40">
        <f>SUM(Q29:S29)</f>
        <v>12189453</v>
      </c>
      <c r="U29" s="35">
        <v>3134087</v>
      </c>
      <c r="V29" s="35">
        <v>2331719</v>
      </c>
      <c r="W29" s="35">
        <v>4184137</v>
      </c>
      <c r="X29" s="40">
        <f t="shared" si="12"/>
        <v>9649943</v>
      </c>
      <c r="Y29" s="35">
        <v>3990333</v>
      </c>
      <c r="Z29" s="35">
        <v>4424338</v>
      </c>
      <c r="AA29" s="35">
        <v>3968983</v>
      </c>
      <c r="AB29" s="40">
        <f>SUM(Y29:AA29)</f>
        <v>12383654</v>
      </c>
      <c r="AC29" s="35">
        <v>4351468</v>
      </c>
      <c r="AD29" s="35">
        <v>4245391</v>
      </c>
      <c r="AE29" s="35">
        <v>4205562</v>
      </c>
      <c r="AF29" s="40">
        <f>SUM(AC29:AE29)</f>
        <v>12802421</v>
      </c>
      <c r="AG29" s="40">
        <f t="shared" ref="AG29:AG30" si="26">SUM(T29,X29,AB29,AF29)</f>
        <v>47025471</v>
      </c>
      <c r="AH29" s="41">
        <f>IF(ISERROR(AG29/I19),0,AG29/I19)</f>
        <v>0.41484530011315435</v>
      </c>
      <c r="AI29" s="42">
        <f>IF(ISERROR(AG29/$AG$488),"-",AG29/$AG$488)</f>
        <v>1.1386732127086581E-2</v>
      </c>
    </row>
    <row r="30" spans="1:35" ht="12.75" outlineLevel="1">
      <c r="A30" s="16">
        <v>11</v>
      </c>
      <c r="B30" s="28"/>
      <c r="C30" s="27"/>
      <c r="D30" s="28"/>
      <c r="E30" s="28"/>
      <c r="F30" s="37"/>
      <c r="G30" s="31"/>
      <c r="H30" s="129"/>
      <c r="I30" s="221"/>
      <c r="J30" s="72">
        <v>1426325</v>
      </c>
      <c r="K30" s="73" t="s">
        <v>85</v>
      </c>
      <c r="L30" s="35"/>
      <c r="M30" s="35"/>
      <c r="N30" s="35"/>
      <c r="O30" s="28"/>
      <c r="P30" s="28"/>
      <c r="Q30" s="74">
        <v>71478</v>
      </c>
      <c r="R30" s="35"/>
      <c r="S30" s="35">
        <v>79817</v>
      </c>
      <c r="T30" s="40">
        <f t="shared" ref="T30" si="27">SUM(Q30:S30)</f>
        <v>151295</v>
      </c>
      <c r="U30" s="35">
        <v>45684</v>
      </c>
      <c r="V30" s="35"/>
      <c r="W30" s="35">
        <v>80568</v>
      </c>
      <c r="X30" s="40">
        <f t="shared" si="12"/>
        <v>126252</v>
      </c>
      <c r="Y30" s="35">
        <v>19100</v>
      </c>
      <c r="Z30" s="35">
        <v>370223</v>
      </c>
      <c r="AA30" s="35">
        <v>66477</v>
      </c>
      <c r="AB30" s="40">
        <f t="shared" ref="AB30" si="28">SUM(Y30:AA30)</f>
        <v>455800</v>
      </c>
      <c r="AC30" s="35">
        <v>465090</v>
      </c>
      <c r="AD30" s="35">
        <v>33100</v>
      </c>
      <c r="AE30" s="35">
        <v>194788</v>
      </c>
      <c r="AF30" s="40">
        <f t="shared" ref="AF30" si="29">SUM(AC30:AE30)</f>
        <v>692978</v>
      </c>
      <c r="AG30" s="40">
        <f t="shared" si="26"/>
        <v>1426325</v>
      </c>
      <c r="AH30" s="41">
        <f>IF(ISERROR(AG30/I19),0,AG30/I19)</f>
        <v>1.2582632562763591E-2</v>
      </c>
      <c r="AI30" s="42">
        <f>IF(ISERROR(AG30/$AG$488),"-",AG30/$AG$488)</f>
        <v>3.4536986777159058E-4</v>
      </c>
    </row>
    <row r="31" spans="1:35">
      <c r="A31" s="223" t="s">
        <v>55</v>
      </c>
      <c r="B31" s="224"/>
      <c r="C31" s="224"/>
      <c r="D31" s="224"/>
      <c r="E31" s="224"/>
      <c r="F31" s="224"/>
      <c r="G31" s="224"/>
      <c r="H31" s="225"/>
      <c r="I31" s="55">
        <f>+I19</f>
        <v>113356644</v>
      </c>
      <c r="J31" s="55">
        <f>SUM(J20:J30)</f>
        <v>104345934</v>
      </c>
      <c r="K31" s="56"/>
      <c r="L31" s="55">
        <f>SUM(L29:L30)</f>
        <v>0</v>
      </c>
      <c r="M31" s="55">
        <f>SUM(M29:M30)</f>
        <v>0</v>
      </c>
      <c r="N31" s="55">
        <f>SUM(N29:N30)</f>
        <v>0</v>
      </c>
      <c r="O31" s="57"/>
      <c r="P31" s="59"/>
      <c r="Q31" s="55">
        <f>SUM(Q20:Q30)</f>
        <v>71478</v>
      </c>
      <c r="R31" s="55">
        <f t="shared" ref="R31:S31" si="30">SUM(R20:R30)</f>
        <v>8084996</v>
      </c>
      <c r="S31" s="55">
        <f t="shared" si="30"/>
        <v>46021318</v>
      </c>
      <c r="T31" s="60">
        <f>SUM(T20:T30)</f>
        <v>54177792</v>
      </c>
      <c r="U31" s="55">
        <f>SUM(U20:U30)</f>
        <v>3679771</v>
      </c>
      <c r="V31" s="55">
        <f t="shared" ref="V31:W31" si="31">SUM(V20:V30)</f>
        <v>2331719</v>
      </c>
      <c r="W31" s="55">
        <f t="shared" si="31"/>
        <v>4264705</v>
      </c>
      <c r="X31" s="60">
        <f>SUM(X20:X30)</f>
        <v>10276195</v>
      </c>
      <c r="Y31" s="55">
        <f>SUM(Y20:Y30)</f>
        <v>5566527</v>
      </c>
      <c r="Z31" s="55">
        <f t="shared" ref="Z31:AA31" si="32">SUM(Z20:Z30)</f>
        <v>4794561</v>
      </c>
      <c r="AA31" s="55">
        <f t="shared" si="32"/>
        <v>4035460</v>
      </c>
      <c r="AB31" s="60">
        <f t="shared" ref="AB31:AF31" si="33">SUM(AB29:AB30)</f>
        <v>12839454</v>
      </c>
      <c r="AC31" s="55">
        <f t="shared" si="33"/>
        <v>4816558</v>
      </c>
      <c r="AD31" s="55">
        <f t="shared" si="33"/>
        <v>4278491</v>
      </c>
      <c r="AE31" s="55">
        <f t="shared" si="33"/>
        <v>4400350</v>
      </c>
      <c r="AF31" s="60">
        <f t="shared" si="33"/>
        <v>13495399</v>
      </c>
      <c r="AG31" s="53">
        <f>SUM(AG20:AG30)</f>
        <v>104345934</v>
      </c>
      <c r="AH31" s="54">
        <f>IF(ISERROR(AG31/I31),0,AG31/I31)</f>
        <v>0.92051008496687681</v>
      </c>
      <c r="AI31" s="54">
        <f>IF(ISERROR(AG31/$AG$488),0,AG31/$AG$488)</f>
        <v>2.5266290241062254E-2</v>
      </c>
    </row>
    <row r="32" spans="1:35">
      <c r="A32" s="36"/>
      <c r="B32" s="229" t="s">
        <v>13</v>
      </c>
      <c r="C32" s="230"/>
      <c r="D32" s="231"/>
      <c r="E32" s="18"/>
      <c r="F32" s="19"/>
      <c r="G32" s="20"/>
      <c r="H32" s="20"/>
      <c r="I32" s="222">
        <v>77401624</v>
      </c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6">
      <c r="A33" s="36">
        <v>1</v>
      </c>
      <c r="B33" s="112" t="s">
        <v>318</v>
      </c>
      <c r="C33" s="131">
        <v>41793</v>
      </c>
      <c r="D33" s="75" t="s">
        <v>324</v>
      </c>
      <c r="E33" s="75" t="s">
        <v>214</v>
      </c>
      <c r="F33" s="114" t="s">
        <v>203</v>
      </c>
      <c r="G33" s="85">
        <v>41803</v>
      </c>
      <c r="H33" s="85">
        <v>42093</v>
      </c>
      <c r="I33" s="246"/>
      <c r="J33" s="132">
        <v>12870512</v>
      </c>
      <c r="K33" s="269" t="s">
        <v>330</v>
      </c>
      <c r="L33" s="135">
        <v>5507</v>
      </c>
      <c r="M33" s="91"/>
      <c r="N33" s="136" t="s">
        <v>331</v>
      </c>
      <c r="O33" s="19" t="s">
        <v>294</v>
      </c>
      <c r="P33" s="25"/>
      <c r="Q33" s="22"/>
      <c r="R33" s="40"/>
      <c r="S33" s="40"/>
      <c r="T33" s="40">
        <f t="shared" ref="T33:T43" si="34">SUM(Q33:S33)</f>
        <v>0</v>
      </c>
      <c r="U33" s="40"/>
      <c r="V33" s="40"/>
      <c r="W33" s="132">
        <v>12870512</v>
      </c>
      <c r="X33" s="40">
        <f t="shared" ref="X33:X43" si="35">SUM(U33:W33)</f>
        <v>12870512</v>
      </c>
      <c r="Y33" s="40"/>
      <c r="Z33" s="40"/>
      <c r="AA33" s="40"/>
      <c r="AB33" s="40">
        <f t="shared" ref="AB33:AB38" si="36">SUM(Y33:AA33)</f>
        <v>0</v>
      </c>
      <c r="AC33" s="35"/>
      <c r="AD33" s="35"/>
      <c r="AE33" s="35"/>
      <c r="AF33" s="40">
        <f t="shared" ref="AF33:AF38" si="37">SUM(AC33:AE33)</f>
        <v>0</v>
      </c>
      <c r="AG33" s="40">
        <f t="shared" ref="AG33:AG38" si="38">SUM(T33,X33,AB33,AF33)</f>
        <v>12870512</v>
      </c>
      <c r="AH33" s="41">
        <f>IF(ISERROR(AG33/I32),0,AG33/I32)</f>
        <v>0.16628219583609771</v>
      </c>
      <c r="AI33" s="42">
        <f t="shared" ref="AI33:AI38" si="39">IF(ISERROR(AG33/$AG$488),"-",AG33/$AG$488)</f>
        <v>3.1164615551102798E-3</v>
      </c>
    </row>
    <row r="34" spans="1:36">
      <c r="A34" s="36">
        <v>2</v>
      </c>
      <c r="B34" s="112" t="s">
        <v>319</v>
      </c>
      <c r="C34" s="131">
        <v>41793</v>
      </c>
      <c r="D34" s="75" t="s">
        <v>325</v>
      </c>
      <c r="E34" s="75" t="s">
        <v>214</v>
      </c>
      <c r="F34" s="114" t="s">
        <v>203</v>
      </c>
      <c r="G34" s="85">
        <v>41803</v>
      </c>
      <c r="H34" s="85">
        <v>42093</v>
      </c>
      <c r="I34" s="246"/>
      <c r="J34" s="132">
        <v>3409259</v>
      </c>
      <c r="K34" s="270"/>
      <c r="L34" s="135">
        <v>1459</v>
      </c>
      <c r="M34" s="91"/>
      <c r="N34" s="136" t="s">
        <v>331</v>
      </c>
      <c r="O34" s="19" t="s">
        <v>294</v>
      </c>
      <c r="P34" s="25"/>
      <c r="Q34" s="22"/>
      <c r="R34" s="40"/>
      <c r="S34" s="40"/>
      <c r="T34" s="40">
        <f t="shared" si="34"/>
        <v>0</v>
      </c>
      <c r="U34" s="40"/>
      <c r="V34" s="40"/>
      <c r="W34" s="132">
        <v>3409259</v>
      </c>
      <c r="X34" s="40">
        <f t="shared" si="35"/>
        <v>3409259</v>
      </c>
      <c r="Y34" s="40"/>
      <c r="Z34" s="40"/>
      <c r="AA34" s="40"/>
      <c r="AB34" s="40">
        <f t="shared" si="36"/>
        <v>0</v>
      </c>
      <c r="AC34" s="35"/>
      <c r="AD34" s="35"/>
      <c r="AE34" s="35"/>
      <c r="AF34" s="40">
        <f t="shared" si="37"/>
        <v>0</v>
      </c>
      <c r="AG34" s="40">
        <f t="shared" si="38"/>
        <v>3409259</v>
      </c>
      <c r="AH34" s="41">
        <f>IF(ISERROR(AG34/I32),0,AG34/I32)</f>
        <v>4.4046349725168556E-2</v>
      </c>
      <c r="AI34" s="42">
        <f t="shared" si="39"/>
        <v>8.2551685627686906E-4</v>
      </c>
    </row>
    <row r="35" spans="1:36" ht="22.5">
      <c r="A35" s="36">
        <v>3</v>
      </c>
      <c r="B35" s="112" t="s">
        <v>320</v>
      </c>
      <c r="C35" s="131">
        <v>41793</v>
      </c>
      <c r="D35" s="75" t="s">
        <v>326</v>
      </c>
      <c r="E35" s="75" t="s">
        <v>214</v>
      </c>
      <c r="F35" s="114" t="s">
        <v>203</v>
      </c>
      <c r="G35" s="85">
        <v>41803</v>
      </c>
      <c r="H35" s="85">
        <v>42093</v>
      </c>
      <c r="I35" s="246"/>
      <c r="J35" s="133">
        <v>1933983</v>
      </c>
      <c r="K35" s="270"/>
      <c r="L35" s="135">
        <v>828</v>
      </c>
      <c r="M35" s="91"/>
      <c r="N35" s="136" t="s">
        <v>331</v>
      </c>
      <c r="O35" s="19" t="s">
        <v>294</v>
      </c>
      <c r="P35" s="25"/>
      <c r="Q35" s="22"/>
      <c r="R35" s="40"/>
      <c r="S35" s="40"/>
      <c r="T35" s="40">
        <f t="shared" si="34"/>
        <v>0</v>
      </c>
      <c r="U35" s="40"/>
      <c r="V35" s="40"/>
      <c r="W35" s="132">
        <v>1933983</v>
      </c>
      <c r="X35" s="40">
        <f t="shared" si="35"/>
        <v>1933983</v>
      </c>
      <c r="Y35" s="40"/>
      <c r="Z35" s="40"/>
      <c r="AA35" s="40"/>
      <c r="AB35" s="40">
        <f t="shared" si="36"/>
        <v>0</v>
      </c>
      <c r="AC35" s="35"/>
      <c r="AD35" s="35"/>
      <c r="AE35" s="35"/>
      <c r="AF35" s="40">
        <f t="shared" si="37"/>
        <v>0</v>
      </c>
      <c r="AG35" s="40">
        <f t="shared" si="38"/>
        <v>1933983</v>
      </c>
      <c r="AH35" s="41">
        <f>IF(ISERROR(AG35/I32),0,AG35/I32)</f>
        <v>2.4986336204005227E-2</v>
      </c>
      <c r="AI35" s="42">
        <f t="shared" si="39"/>
        <v>4.6829400941756201E-4</v>
      </c>
    </row>
    <row r="36" spans="1:36">
      <c r="A36" s="36">
        <v>4</v>
      </c>
      <c r="B36" s="112" t="s">
        <v>321</v>
      </c>
      <c r="C36" s="131">
        <v>41793</v>
      </c>
      <c r="D36" s="75" t="s">
        <v>327</v>
      </c>
      <c r="E36" s="75" t="s">
        <v>214</v>
      </c>
      <c r="F36" s="114" t="s">
        <v>203</v>
      </c>
      <c r="G36" s="85">
        <v>41803</v>
      </c>
      <c r="H36" s="85">
        <v>42093</v>
      </c>
      <c r="I36" s="246"/>
      <c r="J36" s="133">
        <v>7028039</v>
      </c>
      <c r="K36" s="270"/>
      <c r="L36" s="135">
        <v>3007</v>
      </c>
      <c r="M36" s="91"/>
      <c r="N36" s="136" t="s">
        <v>331</v>
      </c>
      <c r="O36" s="19" t="s">
        <v>294</v>
      </c>
      <c r="P36" s="25"/>
      <c r="Q36" s="22"/>
      <c r="R36" s="40"/>
      <c r="S36" s="40"/>
      <c r="T36" s="40">
        <f t="shared" si="34"/>
        <v>0</v>
      </c>
      <c r="U36" s="40"/>
      <c r="V36" s="40"/>
      <c r="W36" s="132">
        <v>7028039</v>
      </c>
      <c r="X36" s="40">
        <f t="shared" si="35"/>
        <v>7028039</v>
      </c>
      <c r="Y36" s="40"/>
      <c r="Z36" s="40"/>
      <c r="AA36" s="40"/>
      <c r="AB36" s="40">
        <f t="shared" si="36"/>
        <v>0</v>
      </c>
      <c r="AC36" s="35"/>
      <c r="AD36" s="35"/>
      <c r="AE36" s="35"/>
      <c r="AF36" s="40">
        <f t="shared" si="37"/>
        <v>0</v>
      </c>
      <c r="AG36" s="40">
        <f t="shared" si="38"/>
        <v>7028039</v>
      </c>
      <c r="AH36" s="41">
        <f>IF(ISERROR(AG36/I32),0,AG36/I32)</f>
        <v>9.07996323177922E-2</v>
      </c>
      <c r="AI36" s="42">
        <f t="shared" si="39"/>
        <v>1.7017670587864491E-3</v>
      </c>
    </row>
    <row r="37" spans="1:36" ht="22.5">
      <c r="A37" s="36">
        <v>5</v>
      </c>
      <c r="B37" s="112" t="s">
        <v>322</v>
      </c>
      <c r="C37" s="131">
        <v>41793</v>
      </c>
      <c r="D37" s="75" t="s">
        <v>328</v>
      </c>
      <c r="E37" s="75" t="s">
        <v>214</v>
      </c>
      <c r="F37" s="114" t="s">
        <v>203</v>
      </c>
      <c r="G37" s="85">
        <v>41803</v>
      </c>
      <c r="H37" s="85">
        <v>42093</v>
      </c>
      <c r="I37" s="246"/>
      <c r="J37" s="133">
        <v>1020018</v>
      </c>
      <c r="K37" s="270"/>
      <c r="L37" s="135">
        <v>436</v>
      </c>
      <c r="M37" s="91"/>
      <c r="N37" s="136" t="s">
        <v>331</v>
      </c>
      <c r="O37" s="19" t="s">
        <v>294</v>
      </c>
      <c r="P37" s="25"/>
      <c r="Q37" s="22"/>
      <c r="R37" s="40"/>
      <c r="S37" s="40"/>
      <c r="T37" s="40">
        <f t="shared" si="34"/>
        <v>0</v>
      </c>
      <c r="U37" s="40"/>
      <c r="V37" s="40"/>
      <c r="W37" s="132">
        <v>1020018</v>
      </c>
      <c r="X37" s="40">
        <f t="shared" si="35"/>
        <v>1020018</v>
      </c>
      <c r="Y37" s="40"/>
      <c r="Z37" s="40"/>
      <c r="AA37" s="40"/>
      <c r="AB37" s="40">
        <f t="shared" si="36"/>
        <v>0</v>
      </c>
      <c r="AC37" s="35"/>
      <c r="AD37" s="35"/>
      <c r="AE37" s="35"/>
      <c r="AF37" s="40">
        <f t="shared" si="37"/>
        <v>0</v>
      </c>
      <c r="AG37" s="40">
        <f t="shared" si="38"/>
        <v>1020018</v>
      </c>
      <c r="AH37" s="41">
        <f>IF(ISERROR(AG37/I32),0,AG37/I32)</f>
        <v>1.3178250626886072E-2</v>
      </c>
      <c r="AI37" s="42">
        <f t="shared" si="39"/>
        <v>2.4698682403003684E-4</v>
      </c>
    </row>
    <row r="38" spans="1:36">
      <c r="A38" s="36">
        <v>6</v>
      </c>
      <c r="B38" s="112" t="s">
        <v>323</v>
      </c>
      <c r="C38" s="131">
        <v>41793</v>
      </c>
      <c r="D38" s="75" t="s">
        <v>329</v>
      </c>
      <c r="E38" s="75" t="s">
        <v>214</v>
      </c>
      <c r="F38" s="114" t="s">
        <v>203</v>
      </c>
      <c r="G38" s="85">
        <v>41803</v>
      </c>
      <c r="H38" s="85">
        <v>42093</v>
      </c>
      <c r="I38" s="246"/>
      <c r="J38" s="133">
        <v>1000000</v>
      </c>
      <c r="K38" s="270"/>
      <c r="L38" s="135">
        <v>428</v>
      </c>
      <c r="M38" s="91"/>
      <c r="N38" s="136" t="s">
        <v>331</v>
      </c>
      <c r="O38" s="19" t="s">
        <v>294</v>
      </c>
      <c r="P38" s="25"/>
      <c r="Q38" s="22"/>
      <c r="R38" s="40"/>
      <c r="S38" s="40"/>
      <c r="T38" s="40">
        <f t="shared" si="34"/>
        <v>0</v>
      </c>
      <c r="U38" s="40"/>
      <c r="V38" s="40"/>
      <c r="W38" s="132">
        <v>1000000</v>
      </c>
      <c r="X38" s="40">
        <f t="shared" si="35"/>
        <v>1000000</v>
      </c>
      <c r="Y38" s="40"/>
      <c r="Z38" s="40"/>
      <c r="AA38" s="40"/>
      <c r="AB38" s="40">
        <f t="shared" si="36"/>
        <v>0</v>
      </c>
      <c r="AC38" s="35"/>
      <c r="AD38" s="35"/>
      <c r="AE38" s="35"/>
      <c r="AF38" s="40">
        <f t="shared" si="37"/>
        <v>0</v>
      </c>
      <c r="AG38" s="40">
        <f t="shared" si="38"/>
        <v>1000000</v>
      </c>
      <c r="AH38" s="41">
        <f>IF(ISERROR(AG38/I32),0,AG38/I32)</f>
        <v>1.2919625562378381E-2</v>
      </c>
      <c r="AI38" s="42">
        <f t="shared" si="39"/>
        <v>2.421396720744505E-4</v>
      </c>
    </row>
    <row r="39" spans="1:36">
      <c r="A39" s="36">
        <v>7</v>
      </c>
      <c r="B39" s="95" t="s">
        <v>697</v>
      </c>
      <c r="C39" s="131">
        <v>41821</v>
      </c>
      <c r="D39" s="75" t="s">
        <v>698</v>
      </c>
      <c r="E39" s="75" t="s">
        <v>214</v>
      </c>
      <c r="F39" s="114" t="s">
        <v>203</v>
      </c>
      <c r="G39" s="85">
        <v>41830</v>
      </c>
      <c r="H39" s="85">
        <v>42093</v>
      </c>
      <c r="I39" s="246"/>
      <c r="J39" s="133">
        <v>1683936</v>
      </c>
      <c r="K39" s="270"/>
      <c r="L39" s="135">
        <v>721</v>
      </c>
      <c r="M39" s="91"/>
      <c r="N39" s="136" t="s">
        <v>331</v>
      </c>
      <c r="O39" s="19" t="s">
        <v>294</v>
      </c>
      <c r="P39" s="25"/>
      <c r="Q39" s="22"/>
      <c r="R39" s="40"/>
      <c r="S39" s="40"/>
      <c r="T39" s="40">
        <f t="shared" si="34"/>
        <v>0</v>
      </c>
      <c r="U39" s="40"/>
      <c r="V39" s="40"/>
      <c r="W39" s="132"/>
      <c r="X39" s="40">
        <f t="shared" si="35"/>
        <v>0</v>
      </c>
      <c r="Y39" s="133">
        <v>1683936</v>
      </c>
      <c r="Z39" s="110"/>
      <c r="AA39" s="110"/>
      <c r="AB39" s="40">
        <f t="shared" ref="AB39:AB43" si="40">SUM(Y39:AA39)</f>
        <v>1683936</v>
      </c>
      <c r="AC39" s="35"/>
      <c r="AD39" s="35"/>
      <c r="AE39" s="35"/>
      <c r="AF39" s="40">
        <f t="shared" ref="AF39:AF43" si="41">SUM(AC39:AE39)</f>
        <v>0</v>
      </c>
      <c r="AG39" s="40">
        <f t="shared" ref="AG39:AG43" si="42">SUM(T39,X39,AB39,AF39)</f>
        <v>1683936</v>
      </c>
      <c r="AH39" s="41">
        <f>IF(ISERROR(AG39/I32),0,AG39/I32)</f>
        <v>2.1755822591009201E-2</v>
      </c>
      <c r="AI39" s="42">
        <f t="shared" ref="AI39:AI41" si="43">IF(ISERROR(AG39/$AG$488),"-",AG39/$AG$488)</f>
        <v>4.0774771083436188E-4</v>
      </c>
    </row>
    <row r="40" spans="1:36">
      <c r="A40" s="36">
        <v>8</v>
      </c>
      <c r="B40" s="95" t="s">
        <v>693</v>
      </c>
      <c r="C40" s="131">
        <v>41821</v>
      </c>
      <c r="D40" s="75" t="s">
        <v>696</v>
      </c>
      <c r="E40" s="75" t="s">
        <v>214</v>
      </c>
      <c r="F40" s="114" t="s">
        <v>203</v>
      </c>
      <c r="G40" s="85">
        <v>41830</v>
      </c>
      <c r="H40" s="85">
        <v>42093</v>
      </c>
      <c r="I40" s="246"/>
      <c r="J40" s="133">
        <v>1898631</v>
      </c>
      <c r="K40" s="270"/>
      <c r="L40" s="135">
        <v>812</v>
      </c>
      <c r="M40" s="91"/>
      <c r="N40" s="136" t="s">
        <v>331</v>
      </c>
      <c r="O40" s="19" t="s">
        <v>294</v>
      </c>
      <c r="P40" s="25"/>
      <c r="Q40" s="22"/>
      <c r="R40" s="40"/>
      <c r="S40" s="40"/>
      <c r="T40" s="40">
        <f t="shared" si="34"/>
        <v>0</v>
      </c>
      <c r="U40" s="40"/>
      <c r="V40" s="40"/>
      <c r="W40" s="132"/>
      <c r="X40" s="40">
        <f t="shared" si="35"/>
        <v>0</v>
      </c>
      <c r="Y40" s="110">
        <v>1898631</v>
      </c>
      <c r="Z40" s="110"/>
      <c r="AA40" s="110"/>
      <c r="AB40" s="40">
        <f t="shared" si="40"/>
        <v>1898631</v>
      </c>
      <c r="AC40" s="35"/>
      <c r="AD40" s="35"/>
      <c r="AE40" s="35"/>
      <c r="AF40" s="40">
        <f t="shared" si="41"/>
        <v>0</v>
      </c>
      <c r="AG40" s="40">
        <f t="shared" si="42"/>
        <v>1898631</v>
      </c>
      <c r="AH40" s="41">
        <f>IF(ISERROR(AG40/I32),0,AG40/I32)</f>
        <v>2.4529601601124027E-2</v>
      </c>
      <c r="AI40" s="42">
        <f t="shared" si="43"/>
        <v>4.5973388773038604E-4</v>
      </c>
    </row>
    <row r="41" spans="1:36" ht="22.5">
      <c r="A41" s="36">
        <v>9</v>
      </c>
      <c r="B41" s="95" t="s">
        <v>694</v>
      </c>
      <c r="C41" s="131">
        <v>41857</v>
      </c>
      <c r="D41" s="75" t="s">
        <v>695</v>
      </c>
      <c r="E41" s="75" t="s">
        <v>214</v>
      </c>
      <c r="F41" s="114" t="s">
        <v>203</v>
      </c>
      <c r="G41" s="85">
        <v>41858</v>
      </c>
      <c r="H41" s="85">
        <v>42093</v>
      </c>
      <c r="I41" s="246"/>
      <c r="J41" s="182">
        <v>1636513</v>
      </c>
      <c r="K41" s="270"/>
      <c r="L41" s="135">
        <v>700</v>
      </c>
      <c r="M41" s="91"/>
      <c r="N41" s="136" t="s">
        <v>331</v>
      </c>
      <c r="O41" s="19" t="s">
        <v>294</v>
      </c>
      <c r="P41" s="25"/>
      <c r="Q41" s="22"/>
      <c r="R41" s="40"/>
      <c r="S41" s="40"/>
      <c r="T41" s="40">
        <f t="shared" si="34"/>
        <v>0</v>
      </c>
      <c r="U41" s="40"/>
      <c r="V41" s="40"/>
      <c r="W41" s="132"/>
      <c r="X41" s="40">
        <f t="shared" si="35"/>
        <v>0</v>
      </c>
      <c r="Y41" s="110"/>
      <c r="Z41" s="110">
        <v>1636513</v>
      </c>
      <c r="AA41" s="110"/>
      <c r="AB41" s="40">
        <f t="shared" si="40"/>
        <v>1636513</v>
      </c>
      <c r="AC41" s="35"/>
      <c r="AD41" s="35"/>
      <c r="AE41" s="35"/>
      <c r="AF41" s="40">
        <f t="shared" si="41"/>
        <v>0</v>
      </c>
      <c r="AG41" s="40">
        <f t="shared" si="42"/>
        <v>1636513</v>
      </c>
      <c r="AH41" s="41">
        <f>IF(ISERROR(AG41/I32),0,AG41/I32)</f>
        <v>2.1143135187964533E-2</v>
      </c>
      <c r="AI41" s="42">
        <f t="shared" si="43"/>
        <v>3.9626472116557519E-4</v>
      </c>
    </row>
    <row r="42" spans="1:36">
      <c r="A42" s="36">
        <v>10</v>
      </c>
      <c r="B42" s="95" t="s">
        <v>800</v>
      </c>
      <c r="C42" s="131">
        <v>41932</v>
      </c>
      <c r="D42" s="75" t="s">
        <v>802</v>
      </c>
      <c r="E42" s="75" t="s">
        <v>214</v>
      </c>
      <c r="F42" s="114" t="s">
        <v>203</v>
      </c>
      <c r="G42" s="85">
        <v>41940</v>
      </c>
      <c r="H42" s="85">
        <v>42093</v>
      </c>
      <c r="I42" s="246"/>
      <c r="J42" s="182">
        <v>7000000</v>
      </c>
      <c r="K42" s="270"/>
      <c r="L42" s="135"/>
      <c r="M42" s="91"/>
      <c r="N42" s="136" t="s">
        <v>331</v>
      </c>
      <c r="O42" s="19" t="s">
        <v>294</v>
      </c>
      <c r="P42" s="25"/>
      <c r="Q42" s="22"/>
      <c r="R42" s="40"/>
      <c r="S42" s="40"/>
      <c r="T42" s="40">
        <f t="shared" si="34"/>
        <v>0</v>
      </c>
      <c r="U42" s="40"/>
      <c r="V42" s="40"/>
      <c r="W42" s="132"/>
      <c r="X42" s="40">
        <f t="shared" si="35"/>
        <v>0</v>
      </c>
      <c r="Y42" s="110"/>
      <c r="Z42" s="110"/>
      <c r="AA42" s="110"/>
      <c r="AB42" s="40">
        <f t="shared" si="40"/>
        <v>0</v>
      </c>
      <c r="AC42" s="35">
        <v>7000000</v>
      </c>
      <c r="AD42" s="35"/>
      <c r="AE42" s="35"/>
      <c r="AF42" s="40">
        <f t="shared" si="41"/>
        <v>7000000</v>
      </c>
      <c r="AG42" s="40">
        <f t="shared" si="42"/>
        <v>7000000</v>
      </c>
      <c r="AH42" s="41">
        <f t="shared" ref="AH42:AH43" si="44">IF(ISERROR(AG42/I33),0,AG42/I33)</f>
        <v>0</v>
      </c>
      <c r="AI42" s="42">
        <f t="shared" ref="AI42:AI43" si="45">IF(ISERROR(AG42/$AG$488),"-",AG42/$AG$488)</f>
        <v>1.6949777045211535E-3</v>
      </c>
    </row>
    <row r="43" spans="1:36">
      <c r="A43" s="36">
        <v>11</v>
      </c>
      <c r="B43" s="95" t="s">
        <v>801</v>
      </c>
      <c r="C43" s="131">
        <v>41932</v>
      </c>
      <c r="D43" s="75" t="s">
        <v>803</v>
      </c>
      <c r="E43" s="75" t="s">
        <v>214</v>
      </c>
      <c r="F43" s="114" t="s">
        <v>203</v>
      </c>
      <c r="G43" s="85">
        <v>41940</v>
      </c>
      <c r="H43" s="85">
        <v>42093</v>
      </c>
      <c r="I43" s="246"/>
      <c r="J43" s="132">
        <v>5000000</v>
      </c>
      <c r="K43" s="271"/>
      <c r="L43" s="135"/>
      <c r="M43" s="91"/>
      <c r="N43" s="136" t="s">
        <v>331</v>
      </c>
      <c r="O43" s="19" t="s">
        <v>294</v>
      </c>
      <c r="P43" s="25"/>
      <c r="Q43" s="22"/>
      <c r="R43" s="40"/>
      <c r="S43" s="40"/>
      <c r="T43" s="40">
        <f t="shared" si="34"/>
        <v>0</v>
      </c>
      <c r="U43" s="40"/>
      <c r="V43" s="40"/>
      <c r="W43" s="132"/>
      <c r="X43" s="40">
        <f t="shared" si="35"/>
        <v>0</v>
      </c>
      <c r="Y43" s="110"/>
      <c r="Z43" s="110"/>
      <c r="AA43" s="110"/>
      <c r="AB43" s="40">
        <f t="shared" si="40"/>
        <v>0</v>
      </c>
      <c r="AC43" s="35">
        <v>5000000</v>
      </c>
      <c r="AD43" s="35"/>
      <c r="AE43" s="74"/>
      <c r="AF43" s="40">
        <f t="shared" si="41"/>
        <v>5000000</v>
      </c>
      <c r="AG43" s="40">
        <f t="shared" si="42"/>
        <v>5000000</v>
      </c>
      <c r="AH43" s="41">
        <f t="shared" si="44"/>
        <v>0</v>
      </c>
      <c r="AI43" s="42">
        <f t="shared" si="45"/>
        <v>1.2106983603722525E-3</v>
      </c>
    </row>
    <row r="44" spans="1:36" ht="12.75" outlineLevel="1">
      <c r="A44" s="36">
        <v>12</v>
      </c>
      <c r="B44" s="28"/>
      <c r="C44" s="27"/>
      <c r="D44" s="28"/>
      <c r="E44" s="37"/>
      <c r="F44" s="129"/>
      <c r="G44" s="31"/>
      <c r="H44" s="129"/>
      <c r="I44" s="247"/>
      <c r="J44" s="72">
        <v>28200858</v>
      </c>
      <c r="K44" s="73" t="s">
        <v>84</v>
      </c>
      <c r="L44" s="35"/>
      <c r="M44" s="35"/>
      <c r="N44" s="35"/>
      <c r="O44" s="39"/>
      <c r="P44" s="39"/>
      <c r="Q44" s="74"/>
      <c r="R44" s="35">
        <v>4616746</v>
      </c>
      <c r="S44" s="35">
        <v>2292883</v>
      </c>
      <c r="T44" s="40">
        <f>SUM(Q44:S44)</f>
        <v>6909629</v>
      </c>
      <c r="U44" s="35">
        <v>1638873</v>
      </c>
      <c r="V44" s="35">
        <v>1848386</v>
      </c>
      <c r="W44" s="132">
        <v>1685343</v>
      </c>
      <c r="X44" s="40">
        <f>SUM(U44:W44)</f>
        <v>5172602</v>
      </c>
      <c r="Y44" s="35">
        <v>3817761</v>
      </c>
      <c r="Z44" s="35">
        <v>2370333</v>
      </c>
      <c r="AA44" s="35">
        <v>2308373</v>
      </c>
      <c r="AB44" s="40">
        <f>SUM(Y44:AA44)</f>
        <v>8496467</v>
      </c>
      <c r="AC44" s="35">
        <v>1548112</v>
      </c>
      <c r="AD44" s="35">
        <v>3355196</v>
      </c>
      <c r="AE44" s="74">
        <v>2718852</v>
      </c>
      <c r="AF44" s="40">
        <f>SUM(AC44:AE44)</f>
        <v>7622160</v>
      </c>
      <c r="AG44" s="40">
        <f t="shared" ref="AG44:AG45" si="46">SUM(T44,X44,AB44,AF44)</f>
        <v>28200858</v>
      </c>
      <c r="AH44" s="41">
        <f>IF(ISERROR(AG44/I32),0,AG44/I32)</f>
        <v>0.36434452589780286</v>
      </c>
      <c r="AI44" s="42">
        <f>IF(ISERROR(AG44/$AG$488),"-",AG44/$AG$488)</f>
        <v>6.8285465083381437E-3</v>
      </c>
    </row>
    <row r="45" spans="1:36" ht="12.75" outlineLevel="1">
      <c r="A45" s="36">
        <v>13</v>
      </c>
      <c r="B45" s="28"/>
      <c r="C45" s="27"/>
      <c r="D45" s="28"/>
      <c r="E45" s="37"/>
      <c r="F45" s="39"/>
      <c r="G45" s="31"/>
      <c r="H45" s="129"/>
      <c r="I45" s="221"/>
      <c r="J45" s="72">
        <v>4585745</v>
      </c>
      <c r="K45" s="73" t="s">
        <v>85</v>
      </c>
      <c r="L45" s="35"/>
      <c r="M45" s="35"/>
      <c r="N45" s="35"/>
      <c r="O45" s="39"/>
      <c r="P45" s="39"/>
      <c r="Q45" s="74">
        <v>6433</v>
      </c>
      <c r="R45" s="35"/>
      <c r="S45" s="35">
        <v>14200</v>
      </c>
      <c r="T45" s="40">
        <f t="shared" ref="T45" si="47">SUM(Q45:S45)</f>
        <v>20633</v>
      </c>
      <c r="U45" s="35"/>
      <c r="V45" s="35"/>
      <c r="W45" s="132">
        <v>150150</v>
      </c>
      <c r="X45" s="40">
        <f t="shared" ref="X45" si="48">SUM(U45:W45)</f>
        <v>150150</v>
      </c>
      <c r="Y45" s="35">
        <v>61000</v>
      </c>
      <c r="Z45" s="35">
        <v>127766</v>
      </c>
      <c r="AA45" s="35"/>
      <c r="AB45" s="40">
        <f t="shared" ref="AB45" si="49">SUM(Y45:AA45)</f>
        <v>188766</v>
      </c>
      <c r="AC45" s="35">
        <v>480670</v>
      </c>
      <c r="AD45" s="35">
        <v>114007</v>
      </c>
      <c r="AE45" s="74">
        <v>3631519</v>
      </c>
      <c r="AF45" s="40">
        <f t="shared" ref="AF45" si="50">SUM(AC45:AE45)</f>
        <v>4226196</v>
      </c>
      <c r="AG45" s="40">
        <f t="shared" si="46"/>
        <v>4585745</v>
      </c>
      <c r="AH45" s="41">
        <f>IF(ISERROR(AG45/I32),0,AG45/I32)</f>
        <v>5.9246108324548852E-2</v>
      </c>
      <c r="AI45" s="42">
        <f>IF(ISERROR(AG45/$AG$488),"-",AG45/$AG$488)</f>
        <v>1.1103907905170511E-3</v>
      </c>
    </row>
    <row r="46" spans="1:36">
      <c r="A46" s="223" t="s">
        <v>57</v>
      </c>
      <c r="B46" s="224"/>
      <c r="C46" s="224"/>
      <c r="D46" s="224"/>
      <c r="E46" s="224"/>
      <c r="F46" s="224"/>
      <c r="G46" s="224"/>
      <c r="H46" s="225"/>
      <c r="I46" s="55">
        <f>I32</f>
        <v>77401624</v>
      </c>
      <c r="J46" s="55">
        <f>SUM(J33:J45)</f>
        <v>77267494</v>
      </c>
      <c r="K46" s="56"/>
      <c r="L46" s="55">
        <f>SUM(L44:L45)</f>
        <v>0</v>
      </c>
      <c r="M46" s="55">
        <f>SUM(M44:M45)</f>
        <v>0</v>
      </c>
      <c r="N46" s="55">
        <f>SUM(N44:N45)</f>
        <v>0</v>
      </c>
      <c r="O46" s="137"/>
      <c r="P46" s="130"/>
      <c r="Q46" s="55">
        <f t="shared" ref="Q46:T46" si="51">SUM(Q44:Q45)</f>
        <v>6433</v>
      </c>
      <c r="R46" s="55">
        <f t="shared" si="51"/>
        <v>4616746</v>
      </c>
      <c r="S46" s="55">
        <f t="shared" si="51"/>
        <v>2307083</v>
      </c>
      <c r="T46" s="60">
        <f t="shared" si="51"/>
        <v>6930262</v>
      </c>
      <c r="U46" s="55">
        <f>SUM(U33:U45)</f>
        <v>1638873</v>
      </c>
      <c r="V46" s="55">
        <f t="shared" ref="V46:W46" si="52">SUM(V33:V45)</f>
        <v>1848386</v>
      </c>
      <c r="W46" s="55">
        <f t="shared" si="52"/>
        <v>29097304</v>
      </c>
      <c r="X46" s="60">
        <f>SUM(X33:X45)</f>
        <v>32584563</v>
      </c>
      <c r="Y46" s="55">
        <f>SUM(Y33:Y45)</f>
        <v>7461328</v>
      </c>
      <c r="Z46" s="55">
        <f t="shared" ref="Z46:AA46" si="53">SUM(Z33:Z45)</f>
        <v>4134612</v>
      </c>
      <c r="AA46" s="55">
        <f t="shared" si="53"/>
        <v>2308373</v>
      </c>
      <c r="AB46" s="60">
        <f>SUM(AB33:AB45)</f>
        <v>13904313</v>
      </c>
      <c r="AC46" s="55">
        <f>SUM(AC33:AC45)</f>
        <v>14028782</v>
      </c>
      <c r="AD46" s="55">
        <f t="shared" ref="AD46:AE46" si="54">SUM(AD33:AD45)</f>
        <v>3469203</v>
      </c>
      <c r="AE46" s="55">
        <f t="shared" si="54"/>
        <v>6350371</v>
      </c>
      <c r="AF46" s="60">
        <f>SUM(AF33:AF45)</f>
        <v>23848356</v>
      </c>
      <c r="AG46" s="53">
        <f>SUM(AG33:AG45)</f>
        <v>77267494</v>
      </c>
      <c r="AH46" s="54">
        <f>IF(ISERROR(AG46/I46),0,AG46/I46)</f>
        <v>0.9982670906233182</v>
      </c>
      <c r="AI46" s="54">
        <f>IF(ISERROR(AG46/$AG$488),0,AG46/$AG$488)</f>
        <v>1.870952565917457E-2</v>
      </c>
    </row>
    <row r="47" spans="1:36">
      <c r="A47" s="36"/>
      <c r="B47" s="229" t="s">
        <v>14</v>
      </c>
      <c r="C47" s="230"/>
      <c r="D47" s="231"/>
      <c r="E47" s="18"/>
      <c r="F47" s="19"/>
      <c r="G47" s="20"/>
      <c r="H47" s="20"/>
      <c r="I47" s="222">
        <v>159270776</v>
      </c>
      <c r="J47" s="22"/>
      <c r="K47" s="23"/>
      <c r="L47" s="24"/>
      <c r="M47" s="24"/>
      <c r="N47" s="24"/>
      <c r="O47" s="19"/>
      <c r="P47" s="25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6"/>
      <c r="AI47" s="26"/>
    </row>
    <row r="48" spans="1:36" ht="12.75">
      <c r="A48" s="89">
        <v>1</v>
      </c>
      <c r="B48" s="112" t="s">
        <v>219</v>
      </c>
      <c r="C48" s="85">
        <v>41722</v>
      </c>
      <c r="D48" s="93" t="s">
        <v>220</v>
      </c>
      <c r="E48" s="75" t="s">
        <v>214</v>
      </c>
      <c r="F48" s="81" t="s">
        <v>203</v>
      </c>
      <c r="G48" s="20"/>
      <c r="H48" s="122"/>
      <c r="I48" s="246"/>
      <c r="J48" s="72">
        <v>1173495</v>
      </c>
      <c r="K48" s="23"/>
      <c r="L48" s="91"/>
      <c r="M48" s="91"/>
      <c r="N48" s="24"/>
      <c r="O48" s="19" t="s">
        <v>294</v>
      </c>
      <c r="P48" s="25"/>
      <c r="Q48" s="22"/>
      <c r="R48" s="22"/>
      <c r="S48" s="22"/>
      <c r="T48" s="40">
        <f t="shared" ref="T48:T58" si="55">SUM(Q48:S48)</f>
        <v>0</v>
      </c>
      <c r="U48" s="72">
        <v>1173495</v>
      </c>
      <c r="V48" s="40"/>
      <c r="W48" s="40"/>
      <c r="X48" s="40">
        <f t="shared" ref="X48:X58" si="56">SUM(U48:W48)</f>
        <v>1173495</v>
      </c>
      <c r="Y48" s="35"/>
      <c r="Z48" s="35"/>
      <c r="AA48" s="35"/>
      <c r="AB48" s="40">
        <f t="shared" ref="AB48:AB51" si="57">SUM(Y48:AA48)</f>
        <v>0</v>
      </c>
      <c r="AC48" s="35"/>
      <c r="AD48" s="35"/>
      <c r="AE48" s="35"/>
      <c r="AF48" s="40">
        <f t="shared" ref="AF48:AF51" si="58">SUM(AC48:AE48)</f>
        <v>0</v>
      </c>
      <c r="AG48" s="40">
        <f t="shared" ref="AG48:AG51" si="59">SUM(T48,X48,AB48,AF48)</f>
        <v>1173495</v>
      </c>
      <c r="AH48" s="41">
        <f>IF(ISERROR(AG48/I47),0,AG48/I47)</f>
        <v>7.3679241695915393E-3</v>
      </c>
      <c r="AI48" s="42">
        <f t="shared" ref="AI48:AI51" si="60">IF(ISERROR(AG48/$AG$488),"-",AG48/$AG$488)</f>
        <v>2.8414969448100729E-4</v>
      </c>
      <c r="AJ48" s="207"/>
    </row>
    <row r="49" spans="1:36" ht="12.75">
      <c r="A49" s="89">
        <v>2</v>
      </c>
      <c r="B49" s="112" t="s">
        <v>219</v>
      </c>
      <c r="C49" s="85">
        <v>41722</v>
      </c>
      <c r="D49" s="93" t="s">
        <v>221</v>
      </c>
      <c r="E49" s="75" t="s">
        <v>214</v>
      </c>
      <c r="F49" s="81" t="s">
        <v>203</v>
      </c>
      <c r="G49" s="20"/>
      <c r="H49" s="88"/>
      <c r="I49" s="246"/>
      <c r="J49" s="72">
        <f>3333382+1500000</f>
        <v>4833382</v>
      </c>
      <c r="K49" s="23"/>
      <c r="L49" s="91"/>
      <c r="M49" s="91"/>
      <c r="N49" s="24"/>
      <c r="O49" s="19" t="s">
        <v>294</v>
      </c>
      <c r="P49" s="25"/>
      <c r="Q49" s="22"/>
      <c r="R49" s="22"/>
      <c r="S49" s="22"/>
      <c r="T49" s="40">
        <f t="shared" si="55"/>
        <v>0</v>
      </c>
      <c r="U49" s="72">
        <v>3333382</v>
      </c>
      <c r="V49" s="40"/>
      <c r="W49" s="40"/>
      <c r="X49" s="40">
        <f t="shared" si="56"/>
        <v>3333382</v>
      </c>
      <c r="Y49" s="35"/>
      <c r="Z49" s="35"/>
      <c r="AA49" s="35"/>
      <c r="AB49" s="40">
        <f t="shared" si="57"/>
        <v>0</v>
      </c>
      <c r="AC49" s="35"/>
      <c r="AD49" s="35"/>
      <c r="AE49" s="35">
        <v>1500000</v>
      </c>
      <c r="AF49" s="40">
        <f t="shared" si="58"/>
        <v>1500000</v>
      </c>
      <c r="AG49" s="40">
        <f t="shared" si="59"/>
        <v>4833382</v>
      </c>
      <c r="AH49" s="41">
        <f>IF(ISERROR(AG49/I47),0,AG49/I47)</f>
        <v>3.0346948268777194E-2</v>
      </c>
      <c r="AI49" s="42">
        <f t="shared" si="60"/>
        <v>1.1703535324905517E-3</v>
      </c>
      <c r="AJ49" s="207"/>
    </row>
    <row r="50" spans="1:36" ht="12.75">
      <c r="A50" s="89">
        <v>3</v>
      </c>
      <c r="B50" s="112" t="s">
        <v>219</v>
      </c>
      <c r="C50" s="85">
        <v>41729</v>
      </c>
      <c r="D50" s="93" t="s">
        <v>222</v>
      </c>
      <c r="E50" s="75" t="s">
        <v>214</v>
      </c>
      <c r="F50" s="81" t="s">
        <v>203</v>
      </c>
      <c r="G50" s="20"/>
      <c r="H50" s="88"/>
      <c r="I50" s="246"/>
      <c r="J50" s="72">
        <f>5576906+1880472</f>
        <v>7457378</v>
      </c>
      <c r="K50" s="23"/>
      <c r="L50" s="91"/>
      <c r="M50" s="91"/>
      <c r="N50" s="24"/>
      <c r="O50" s="19" t="s">
        <v>294</v>
      </c>
      <c r="P50" s="25"/>
      <c r="Q50" s="22"/>
      <c r="R50" s="22"/>
      <c r="S50" s="22"/>
      <c r="T50" s="40">
        <f t="shared" si="55"/>
        <v>0</v>
      </c>
      <c r="U50" s="72">
        <v>5576906</v>
      </c>
      <c r="V50" s="40"/>
      <c r="W50" s="40"/>
      <c r="X50" s="40">
        <f t="shared" si="56"/>
        <v>5576906</v>
      </c>
      <c r="Y50" s="35"/>
      <c r="Z50" s="35"/>
      <c r="AA50" s="35"/>
      <c r="AB50" s="40">
        <f t="shared" si="57"/>
        <v>0</v>
      </c>
      <c r="AC50" s="35"/>
      <c r="AD50" s="35"/>
      <c r="AE50" s="35">
        <v>1880472</v>
      </c>
      <c r="AF50" s="40">
        <f t="shared" si="58"/>
        <v>1880472</v>
      </c>
      <c r="AG50" s="40">
        <f t="shared" si="59"/>
        <v>7457378</v>
      </c>
      <c r="AH50" s="41">
        <f>IF(ISERROR(AG50/I47),0,AG50/I47)</f>
        <v>4.6822010837694418E-2</v>
      </c>
      <c r="AI50" s="42">
        <f t="shared" si="60"/>
        <v>1.8057270634552216E-3</v>
      </c>
      <c r="AJ50" s="207"/>
    </row>
    <row r="51" spans="1:36" ht="12.75">
      <c r="A51" s="89">
        <v>4</v>
      </c>
      <c r="B51" s="112" t="s">
        <v>219</v>
      </c>
      <c r="C51" s="85">
        <v>41722</v>
      </c>
      <c r="D51" s="93" t="s">
        <v>223</v>
      </c>
      <c r="E51" s="75" t="s">
        <v>214</v>
      </c>
      <c r="F51" s="81" t="s">
        <v>203</v>
      </c>
      <c r="G51" s="20"/>
      <c r="H51" s="88"/>
      <c r="I51" s="246"/>
      <c r="J51" s="72">
        <f>2598762+1500000</f>
        <v>4098762</v>
      </c>
      <c r="K51" s="23"/>
      <c r="L51" s="91"/>
      <c r="M51" s="91"/>
      <c r="N51" s="24"/>
      <c r="O51" s="19" t="s">
        <v>294</v>
      </c>
      <c r="P51" s="25"/>
      <c r="Q51" s="22"/>
      <c r="R51" s="22"/>
      <c r="S51" s="22"/>
      <c r="T51" s="40">
        <f t="shared" si="55"/>
        <v>0</v>
      </c>
      <c r="U51" s="72">
        <v>2598762</v>
      </c>
      <c r="V51" s="40"/>
      <c r="W51" s="40"/>
      <c r="X51" s="40">
        <f t="shared" si="56"/>
        <v>2598762</v>
      </c>
      <c r="Y51" s="35"/>
      <c r="Z51" s="35"/>
      <c r="AA51" s="35"/>
      <c r="AB51" s="40">
        <f t="shared" si="57"/>
        <v>0</v>
      </c>
      <c r="AC51" s="35"/>
      <c r="AD51" s="35"/>
      <c r="AE51" s="35">
        <v>1500000</v>
      </c>
      <c r="AF51" s="40">
        <f t="shared" si="58"/>
        <v>1500000</v>
      </c>
      <c r="AG51" s="40">
        <f t="shared" si="59"/>
        <v>4098762</v>
      </c>
      <c r="AH51" s="41">
        <f>IF(ISERROR(AG51/I47),0,AG51/I47)</f>
        <v>2.5734551579004047E-2</v>
      </c>
      <c r="AI51" s="42">
        <f t="shared" si="60"/>
        <v>9.9247288659121895E-4</v>
      </c>
      <c r="AJ51" s="207"/>
    </row>
    <row r="52" spans="1:36" ht="12.75">
      <c r="A52" s="89">
        <v>5</v>
      </c>
      <c r="B52" s="112" t="s">
        <v>219</v>
      </c>
      <c r="C52" s="85">
        <v>41759</v>
      </c>
      <c r="D52" s="93" t="s">
        <v>232</v>
      </c>
      <c r="E52" s="75" t="s">
        <v>214</v>
      </c>
      <c r="F52" s="81" t="s">
        <v>203</v>
      </c>
      <c r="G52" s="20"/>
      <c r="H52" s="88"/>
      <c r="I52" s="246"/>
      <c r="J52" s="72">
        <f>5688996+1500000</f>
        <v>7188996</v>
      </c>
      <c r="K52" s="23"/>
      <c r="L52" s="91"/>
      <c r="M52" s="91"/>
      <c r="N52" s="24"/>
      <c r="O52" s="19" t="s">
        <v>294</v>
      </c>
      <c r="P52" s="25"/>
      <c r="Q52" s="22"/>
      <c r="R52" s="22"/>
      <c r="S52" s="22"/>
      <c r="T52" s="40">
        <f t="shared" si="55"/>
        <v>0</v>
      </c>
      <c r="U52" s="40"/>
      <c r="V52" s="72">
        <v>5688996</v>
      </c>
      <c r="W52" s="40"/>
      <c r="X52" s="40">
        <f t="shared" si="56"/>
        <v>5688996</v>
      </c>
      <c r="Y52" s="35"/>
      <c r="Z52" s="35"/>
      <c r="AA52" s="35"/>
      <c r="AB52" s="40">
        <f t="shared" ref="AB52:AB53" si="61">SUM(Y52:AA52)</f>
        <v>0</v>
      </c>
      <c r="AC52" s="35"/>
      <c r="AD52" s="35"/>
      <c r="AE52" s="35">
        <v>1500000</v>
      </c>
      <c r="AF52" s="40">
        <f t="shared" ref="AF52:AF53" si="62">SUM(AC52:AE52)</f>
        <v>1500000</v>
      </c>
      <c r="AG52" s="40">
        <f t="shared" ref="AG52:AG53" si="63">SUM(T52,X52,AB52,AF52)</f>
        <v>7188996</v>
      </c>
      <c r="AH52" s="41">
        <f>IF(ISERROR(AG52/I47),0,AG52/I47)</f>
        <v>4.5136943390041623E-2</v>
      </c>
      <c r="AI52" s="42">
        <f t="shared" ref="AI52:AI53" si="64">IF(ISERROR(AG52/$AG$488),"-",AG52/$AG$488)</f>
        <v>1.7407411339845364E-3</v>
      </c>
      <c r="AJ52" s="207"/>
    </row>
    <row r="53" spans="1:36" ht="12.75">
      <c r="A53" s="89">
        <v>6</v>
      </c>
      <c r="B53" s="112" t="s">
        <v>219</v>
      </c>
      <c r="C53" s="85">
        <v>41759</v>
      </c>
      <c r="D53" s="93" t="s">
        <v>233</v>
      </c>
      <c r="E53" s="75" t="s">
        <v>214</v>
      </c>
      <c r="F53" s="81" t="s">
        <v>203</v>
      </c>
      <c r="G53" s="20"/>
      <c r="H53" s="88"/>
      <c r="I53" s="246"/>
      <c r="J53" s="72">
        <f>1838275+1500000</f>
        <v>3338275</v>
      </c>
      <c r="K53" s="23"/>
      <c r="L53" s="91"/>
      <c r="M53" s="91"/>
      <c r="N53" s="24"/>
      <c r="O53" s="19" t="s">
        <v>294</v>
      </c>
      <c r="P53" s="25"/>
      <c r="Q53" s="22"/>
      <c r="R53" s="22"/>
      <c r="S53" s="22"/>
      <c r="T53" s="40">
        <f t="shared" si="55"/>
        <v>0</v>
      </c>
      <c r="U53" s="40"/>
      <c r="V53" s="72">
        <v>1838275</v>
      </c>
      <c r="W53" s="40"/>
      <c r="X53" s="40">
        <f t="shared" si="56"/>
        <v>1838275</v>
      </c>
      <c r="Y53" s="35"/>
      <c r="Z53" s="35"/>
      <c r="AA53" s="35"/>
      <c r="AB53" s="40">
        <f t="shared" si="61"/>
        <v>0</v>
      </c>
      <c r="AC53" s="35"/>
      <c r="AD53" s="35"/>
      <c r="AE53" s="35">
        <v>1500000</v>
      </c>
      <c r="AF53" s="40">
        <f t="shared" si="62"/>
        <v>1500000</v>
      </c>
      <c r="AG53" s="40">
        <f t="shared" si="63"/>
        <v>3338275</v>
      </c>
      <c r="AH53" s="41">
        <f>IF(ISERROR(AG53/I47),0,AG53/I47)</f>
        <v>2.0959745936065508E-2</v>
      </c>
      <c r="AI53" s="42">
        <f t="shared" si="64"/>
        <v>8.0832881379433626E-4</v>
      </c>
      <c r="AJ53" s="207"/>
    </row>
    <row r="54" spans="1:36" ht="12.75">
      <c r="A54" s="89">
        <v>7</v>
      </c>
      <c r="B54" s="112" t="s">
        <v>219</v>
      </c>
      <c r="C54" s="85">
        <v>41790</v>
      </c>
      <c r="D54" s="93" t="s">
        <v>333</v>
      </c>
      <c r="E54" s="75" t="s">
        <v>214</v>
      </c>
      <c r="F54" s="81" t="s">
        <v>203</v>
      </c>
      <c r="G54" s="20"/>
      <c r="H54" s="88"/>
      <c r="I54" s="246"/>
      <c r="J54" s="72">
        <v>15138104</v>
      </c>
      <c r="K54" s="23"/>
      <c r="L54" s="91"/>
      <c r="M54" s="91"/>
      <c r="N54" s="24"/>
      <c r="O54" s="19" t="s">
        <v>294</v>
      </c>
      <c r="P54" s="25"/>
      <c r="Q54" s="22"/>
      <c r="R54" s="22"/>
      <c r="S54" s="22"/>
      <c r="T54" s="40">
        <f t="shared" si="55"/>
        <v>0</v>
      </c>
      <c r="U54" s="40"/>
      <c r="V54" s="40"/>
      <c r="W54" s="40"/>
      <c r="X54" s="40">
        <f t="shared" si="56"/>
        <v>0</v>
      </c>
      <c r="Y54" s="35"/>
      <c r="Z54" s="72">
        <v>10138104</v>
      </c>
      <c r="AA54" s="35"/>
      <c r="AB54" s="40">
        <f t="shared" ref="AB54:AB58" si="65">SUM(Y54:AA54)</f>
        <v>10138104</v>
      </c>
      <c r="AC54" s="35">
        <v>5000000</v>
      </c>
      <c r="AD54" s="35"/>
      <c r="AE54" s="35"/>
      <c r="AF54" s="40">
        <f t="shared" ref="AF54:AF58" si="66">SUM(AC54:AE54)</f>
        <v>5000000</v>
      </c>
      <c r="AG54" s="40">
        <f t="shared" ref="AG54:AG58" si="67">SUM(T54,X54,AB54,AF54)</f>
        <v>15138104</v>
      </c>
      <c r="AH54" s="41">
        <f>IF(ISERROR(AG54/I47),0,AG54/I47)</f>
        <v>9.5046337942121917E-2</v>
      </c>
      <c r="AI54" s="42">
        <f t="shared" ref="AI54:AI58" si="68">IF(ISERROR(AG54/$AG$488),"-",AG54/$AG$488)</f>
        <v>3.6655355383889273E-3</v>
      </c>
      <c r="AJ54" s="207"/>
    </row>
    <row r="55" spans="1:36">
      <c r="A55" s="89">
        <v>8</v>
      </c>
      <c r="B55" s="112" t="s">
        <v>219</v>
      </c>
      <c r="C55" s="85">
        <v>41807</v>
      </c>
      <c r="D55" s="93" t="s">
        <v>334</v>
      </c>
      <c r="E55" s="75" t="s">
        <v>214</v>
      </c>
      <c r="F55" s="81" t="s">
        <v>203</v>
      </c>
      <c r="G55" s="20"/>
      <c r="H55" s="20"/>
      <c r="I55" s="246"/>
      <c r="J55" s="72">
        <v>1232127</v>
      </c>
      <c r="K55" s="23"/>
      <c r="L55" s="91"/>
      <c r="M55" s="91"/>
      <c r="N55" s="24"/>
      <c r="O55" s="19" t="s">
        <v>294</v>
      </c>
      <c r="P55" s="25"/>
      <c r="Q55" s="22"/>
      <c r="R55" s="22"/>
      <c r="S55" s="22"/>
      <c r="T55" s="40">
        <f t="shared" si="55"/>
        <v>0</v>
      </c>
      <c r="U55" s="40"/>
      <c r="V55" s="72">
        <v>1232127</v>
      </c>
      <c r="W55" s="40"/>
      <c r="X55" s="40">
        <f t="shared" si="56"/>
        <v>1232127</v>
      </c>
      <c r="Y55" s="35"/>
      <c r="Z55" s="35"/>
      <c r="AA55" s="35"/>
      <c r="AB55" s="40">
        <f t="shared" si="65"/>
        <v>0</v>
      </c>
      <c r="AC55" s="35"/>
      <c r="AD55" s="35"/>
      <c r="AE55" s="35"/>
      <c r="AF55" s="40">
        <f t="shared" si="66"/>
        <v>0</v>
      </c>
      <c r="AG55" s="40">
        <f t="shared" si="67"/>
        <v>1232127</v>
      </c>
      <c r="AH55" s="41">
        <f>IF(ISERROR(AG55/I47),0,AG55/I47)</f>
        <v>7.7360519672485303E-3</v>
      </c>
      <c r="AI55" s="42">
        <f t="shared" si="68"/>
        <v>2.9834682773407649E-4</v>
      </c>
      <c r="AJ55" s="207"/>
    </row>
    <row r="56" spans="1:36">
      <c r="A56" s="89">
        <v>9</v>
      </c>
      <c r="B56" s="112" t="s">
        <v>219</v>
      </c>
      <c r="C56" s="85" t="s">
        <v>332</v>
      </c>
      <c r="D56" s="93" t="s">
        <v>335</v>
      </c>
      <c r="E56" s="75" t="s">
        <v>214</v>
      </c>
      <c r="F56" s="81" t="s">
        <v>203</v>
      </c>
      <c r="G56" s="20"/>
      <c r="H56" s="138"/>
      <c r="I56" s="246"/>
      <c r="J56" s="72">
        <f>4089558+1000000</f>
        <v>5089558</v>
      </c>
      <c r="K56" s="23"/>
      <c r="L56" s="91"/>
      <c r="M56" s="91"/>
      <c r="N56" s="24"/>
      <c r="O56" s="19" t="s">
        <v>294</v>
      </c>
      <c r="P56" s="25"/>
      <c r="Q56" s="22"/>
      <c r="R56" s="22"/>
      <c r="S56" s="22"/>
      <c r="T56" s="40">
        <f t="shared" si="55"/>
        <v>0</v>
      </c>
      <c r="U56" s="40"/>
      <c r="V56" s="40"/>
      <c r="W56" s="40"/>
      <c r="X56" s="40">
        <f t="shared" si="56"/>
        <v>0</v>
      </c>
      <c r="Y56" s="72">
        <v>4089558</v>
      </c>
      <c r="Z56" s="35"/>
      <c r="AA56" s="35"/>
      <c r="AB56" s="40">
        <f t="shared" si="65"/>
        <v>4089558</v>
      </c>
      <c r="AC56" s="35"/>
      <c r="AD56" s="35"/>
      <c r="AE56" s="35">
        <v>1000000</v>
      </c>
      <c r="AF56" s="40">
        <f t="shared" si="66"/>
        <v>1000000</v>
      </c>
      <c r="AG56" s="40">
        <f t="shared" si="67"/>
        <v>5089558</v>
      </c>
      <c r="AH56" s="41">
        <f>IF(ISERROR(AG56/I47),0,AG56/I47)</f>
        <v>3.1955378932793044E-2</v>
      </c>
      <c r="AI56" s="42">
        <f t="shared" si="68"/>
        <v>1.2323839051238961E-3</v>
      </c>
      <c r="AJ56" s="207"/>
    </row>
    <row r="57" spans="1:36">
      <c r="A57" s="89">
        <v>10</v>
      </c>
      <c r="B57" s="112" t="s">
        <v>219</v>
      </c>
      <c r="C57" s="85">
        <v>41778</v>
      </c>
      <c r="D57" s="93" t="s">
        <v>336</v>
      </c>
      <c r="E57" s="75" t="s">
        <v>214</v>
      </c>
      <c r="F57" s="81" t="s">
        <v>203</v>
      </c>
      <c r="G57" s="20"/>
      <c r="H57" s="20"/>
      <c r="I57" s="246"/>
      <c r="J57" s="72">
        <v>18956922</v>
      </c>
      <c r="K57" s="23"/>
      <c r="L57" s="91"/>
      <c r="M57" s="91"/>
      <c r="N57" s="24"/>
      <c r="O57" s="19" t="s">
        <v>294</v>
      </c>
      <c r="P57" s="25"/>
      <c r="Q57" s="22"/>
      <c r="R57" s="22"/>
      <c r="S57" s="22"/>
      <c r="T57" s="40">
        <f t="shared" si="55"/>
        <v>0</v>
      </c>
      <c r="U57" s="40"/>
      <c r="V57" s="72">
        <v>13956922</v>
      </c>
      <c r="W57" s="40"/>
      <c r="X57" s="40">
        <f t="shared" si="56"/>
        <v>13956922</v>
      </c>
      <c r="Y57" s="35"/>
      <c r="Z57" s="35"/>
      <c r="AA57" s="35"/>
      <c r="AB57" s="40">
        <f t="shared" si="65"/>
        <v>0</v>
      </c>
      <c r="AC57" s="35">
        <v>5000000</v>
      </c>
      <c r="AD57" s="35"/>
      <c r="AE57" s="35"/>
      <c r="AF57" s="40">
        <f t="shared" si="66"/>
        <v>5000000</v>
      </c>
      <c r="AG57" s="40">
        <f t="shared" si="67"/>
        <v>18956922</v>
      </c>
      <c r="AH57" s="41">
        <f>IF(ISERROR(AG57/I47),0,AG57/I47)</f>
        <v>0.11902322871836828</v>
      </c>
      <c r="AI57" s="42">
        <f t="shared" si="68"/>
        <v>4.5902228766209361E-3</v>
      </c>
      <c r="AJ57" s="207"/>
    </row>
    <row r="58" spans="1:36">
      <c r="A58" s="89">
        <v>11</v>
      </c>
      <c r="B58" s="112" t="s">
        <v>219</v>
      </c>
      <c r="C58" s="85">
        <v>41790</v>
      </c>
      <c r="D58" s="93" t="s">
        <v>337</v>
      </c>
      <c r="E58" s="75" t="s">
        <v>214</v>
      </c>
      <c r="F58" s="81" t="s">
        <v>203</v>
      </c>
      <c r="G58" s="20"/>
      <c r="H58" s="20"/>
      <c r="I58" s="246"/>
      <c r="J58" s="72">
        <f>2073664+1000000</f>
        <v>3073664</v>
      </c>
      <c r="K58" s="23"/>
      <c r="L58" s="91"/>
      <c r="M58" s="91"/>
      <c r="N58" s="24"/>
      <c r="O58" s="19" t="s">
        <v>294</v>
      </c>
      <c r="P58" s="25"/>
      <c r="Q58" s="22"/>
      <c r="R58" s="22"/>
      <c r="S58" s="22"/>
      <c r="T58" s="40">
        <f t="shared" si="55"/>
        <v>0</v>
      </c>
      <c r="U58" s="40"/>
      <c r="V58" s="40"/>
      <c r="W58" s="40"/>
      <c r="X58" s="40">
        <f t="shared" si="56"/>
        <v>0</v>
      </c>
      <c r="Y58" s="72"/>
      <c r="Z58" s="35">
        <v>2073664</v>
      </c>
      <c r="AA58" s="35"/>
      <c r="AB58" s="40">
        <f t="shared" si="65"/>
        <v>2073664</v>
      </c>
      <c r="AC58" s="35"/>
      <c r="AD58" s="35"/>
      <c r="AE58" s="35">
        <v>1000000</v>
      </c>
      <c r="AF58" s="40">
        <f t="shared" si="66"/>
        <v>1000000</v>
      </c>
      <c r="AG58" s="40">
        <f t="shared" si="67"/>
        <v>3073664</v>
      </c>
      <c r="AH58" s="41">
        <f>IF(ISERROR(AG58/I47),0,AG58/I47)</f>
        <v>1.9298355148341838E-2</v>
      </c>
      <c r="AI58" s="42">
        <f t="shared" si="68"/>
        <v>7.4425599302704382E-4</v>
      </c>
      <c r="AJ58" s="207"/>
    </row>
    <row r="59" spans="1:36">
      <c r="A59" s="89">
        <v>12</v>
      </c>
      <c r="B59" s="112" t="s">
        <v>219</v>
      </c>
      <c r="C59" s="79">
        <v>41748</v>
      </c>
      <c r="D59" s="176" t="s">
        <v>699</v>
      </c>
      <c r="E59" s="75" t="s">
        <v>214</v>
      </c>
      <c r="F59" s="81" t="s">
        <v>203</v>
      </c>
      <c r="G59" s="31"/>
      <c r="H59" s="31"/>
      <c r="I59" s="246"/>
      <c r="J59" s="72">
        <v>22504625</v>
      </c>
      <c r="K59" s="23"/>
      <c r="L59" s="91"/>
      <c r="M59" s="91"/>
      <c r="N59" s="24"/>
      <c r="O59" s="19" t="s">
        <v>294</v>
      </c>
      <c r="P59" s="25"/>
      <c r="Q59" s="22"/>
      <c r="R59" s="22"/>
      <c r="S59" s="22"/>
      <c r="T59" s="40">
        <f t="shared" ref="T59:T62" si="69">SUM(Q59:S59)</f>
        <v>0</v>
      </c>
      <c r="U59" s="40"/>
      <c r="V59" s="40"/>
      <c r="W59" s="40"/>
      <c r="X59" s="40">
        <f t="shared" ref="X59:X62" si="70">SUM(U59:W59)</f>
        <v>0</v>
      </c>
      <c r="Y59" s="72">
        <v>15504625</v>
      </c>
      <c r="Z59" s="35"/>
      <c r="AA59" s="35"/>
      <c r="AB59" s="40">
        <f t="shared" ref="AB59:AB62" si="71">SUM(Y59:AA59)</f>
        <v>15504625</v>
      </c>
      <c r="AC59" s="35">
        <v>7000000</v>
      </c>
      <c r="AD59" s="35"/>
      <c r="AE59" s="35"/>
      <c r="AF59" s="40">
        <f t="shared" ref="AF59:AF62" si="72">SUM(AC59:AE59)</f>
        <v>7000000</v>
      </c>
      <c r="AG59" s="40">
        <f t="shared" ref="AG59:AG62" si="73">SUM(T59,X59,AB59,AF59)</f>
        <v>22504625</v>
      </c>
      <c r="AH59" s="41">
        <f>IF(ISERROR(AG59/I47),0,AG59/I47)</f>
        <v>0.14129789259016357</v>
      </c>
      <c r="AI59" s="42">
        <f t="shared" ref="AI59:AI62" si="74">IF(ISERROR(AG59/$AG$488),"-",AG59/$AG$488)</f>
        <v>5.4492625176584802E-3</v>
      </c>
      <c r="AJ59" s="207"/>
    </row>
    <row r="60" spans="1:36">
      <c r="A60" s="89">
        <v>13</v>
      </c>
      <c r="B60" s="112" t="s">
        <v>219</v>
      </c>
      <c r="C60" s="79">
        <v>41753</v>
      </c>
      <c r="D60" s="176" t="s">
        <v>700</v>
      </c>
      <c r="E60" s="75" t="s">
        <v>214</v>
      </c>
      <c r="F60" s="81" t="s">
        <v>203</v>
      </c>
      <c r="G60" s="31"/>
      <c r="H60" s="31"/>
      <c r="I60" s="246"/>
      <c r="J60" s="72">
        <v>1000000</v>
      </c>
      <c r="K60" s="23"/>
      <c r="L60" s="91"/>
      <c r="M60" s="91"/>
      <c r="N60" s="24"/>
      <c r="O60" s="19" t="s">
        <v>294</v>
      </c>
      <c r="P60" s="25"/>
      <c r="Q60" s="22"/>
      <c r="R60" s="22"/>
      <c r="S60" s="22"/>
      <c r="T60" s="40">
        <f t="shared" si="69"/>
        <v>0</v>
      </c>
      <c r="U60" s="40"/>
      <c r="V60" s="40"/>
      <c r="W60" s="40"/>
      <c r="X60" s="40">
        <f t="shared" si="70"/>
        <v>0</v>
      </c>
      <c r="Y60" s="35"/>
      <c r="Z60" s="35"/>
      <c r="AA60" s="35">
        <v>1000000</v>
      </c>
      <c r="AB60" s="40">
        <f t="shared" si="71"/>
        <v>1000000</v>
      </c>
      <c r="AC60" s="35"/>
      <c r="AD60" s="35"/>
      <c r="AE60" s="35"/>
      <c r="AF60" s="40">
        <f t="shared" si="72"/>
        <v>0</v>
      </c>
      <c r="AG60" s="40">
        <f t="shared" si="73"/>
        <v>1000000</v>
      </c>
      <c r="AH60" s="41">
        <f>IF(ISERROR(AG60/I47),0,AG60/I47)</f>
        <v>6.2786157329954868E-3</v>
      </c>
      <c r="AI60" s="42">
        <f t="shared" si="74"/>
        <v>2.421396720744505E-4</v>
      </c>
      <c r="AJ60" s="207"/>
    </row>
    <row r="61" spans="1:36">
      <c r="A61" s="89">
        <v>14</v>
      </c>
      <c r="B61" s="112" t="s">
        <v>219</v>
      </c>
      <c r="C61" s="79">
        <v>41725</v>
      </c>
      <c r="D61" s="176" t="s">
        <v>701</v>
      </c>
      <c r="E61" s="75" t="s">
        <v>214</v>
      </c>
      <c r="F61" s="81" t="s">
        <v>203</v>
      </c>
      <c r="G61" s="31"/>
      <c r="H61" s="31"/>
      <c r="I61" s="246"/>
      <c r="J61" s="72">
        <f>1000000+1000000</f>
        <v>2000000</v>
      </c>
      <c r="K61" s="23"/>
      <c r="L61" s="91"/>
      <c r="M61" s="91"/>
      <c r="N61" s="24"/>
      <c r="O61" s="19" t="s">
        <v>294</v>
      </c>
      <c r="P61" s="25"/>
      <c r="Q61" s="22"/>
      <c r="R61" s="22"/>
      <c r="S61" s="22"/>
      <c r="T61" s="40">
        <f t="shared" si="69"/>
        <v>0</v>
      </c>
      <c r="U61" s="40"/>
      <c r="V61" s="40"/>
      <c r="W61" s="40"/>
      <c r="X61" s="40">
        <f t="shared" si="70"/>
        <v>0</v>
      </c>
      <c r="Y61" s="35">
        <v>1000000</v>
      </c>
      <c r="Z61" s="72"/>
      <c r="AA61" s="35"/>
      <c r="AB61" s="40">
        <f t="shared" si="71"/>
        <v>1000000</v>
      </c>
      <c r="AC61" s="35"/>
      <c r="AD61" s="35"/>
      <c r="AE61" s="35">
        <v>1000000</v>
      </c>
      <c r="AF61" s="40">
        <f t="shared" si="72"/>
        <v>1000000</v>
      </c>
      <c r="AG61" s="40">
        <f t="shared" si="73"/>
        <v>2000000</v>
      </c>
      <c r="AH61" s="41">
        <f>IF(ISERROR(AG61/I47),0,AG61/I47)</f>
        <v>1.2557231465990974E-2</v>
      </c>
      <c r="AI61" s="42">
        <f t="shared" si="74"/>
        <v>4.84279344148901E-4</v>
      </c>
      <c r="AJ61" s="207"/>
    </row>
    <row r="62" spans="1:36">
      <c r="A62" s="89">
        <v>15</v>
      </c>
      <c r="B62" s="112" t="s">
        <v>219</v>
      </c>
      <c r="C62" s="79">
        <v>41725</v>
      </c>
      <c r="D62" s="73" t="s">
        <v>702</v>
      </c>
      <c r="E62" s="75" t="s">
        <v>214</v>
      </c>
      <c r="F62" s="81" t="s">
        <v>203</v>
      </c>
      <c r="G62" s="31"/>
      <c r="H62" s="31"/>
      <c r="I62" s="246"/>
      <c r="J62" s="72">
        <f>3161799+1500000</f>
        <v>4661799</v>
      </c>
      <c r="K62" s="23"/>
      <c r="L62" s="91"/>
      <c r="M62" s="91"/>
      <c r="N62" s="24"/>
      <c r="O62" s="19" t="s">
        <v>294</v>
      </c>
      <c r="P62" s="25"/>
      <c r="Q62" s="22"/>
      <c r="R62" s="22"/>
      <c r="S62" s="22"/>
      <c r="T62" s="40">
        <f t="shared" si="69"/>
        <v>0</v>
      </c>
      <c r="U62" s="40"/>
      <c r="V62" s="40"/>
      <c r="W62" s="40"/>
      <c r="X62" s="40">
        <f t="shared" si="70"/>
        <v>0</v>
      </c>
      <c r="Y62" s="35"/>
      <c r="Z62" s="35"/>
      <c r="AA62" s="35">
        <v>3161799</v>
      </c>
      <c r="AB62" s="40">
        <f t="shared" si="71"/>
        <v>3161799</v>
      </c>
      <c r="AC62" s="35"/>
      <c r="AD62" s="35"/>
      <c r="AE62" s="35">
        <v>1500000</v>
      </c>
      <c r="AF62" s="40">
        <f t="shared" si="72"/>
        <v>1500000</v>
      </c>
      <c r="AG62" s="40">
        <f t="shared" si="73"/>
        <v>4661799</v>
      </c>
      <c r="AH62" s="41">
        <f>IF(ISERROR(AG62/I47),0,AG62/I47)</f>
        <v>2.9269644545462627E-2</v>
      </c>
      <c r="AI62" s="42">
        <f t="shared" si="74"/>
        <v>1.1288064811370013E-3</v>
      </c>
      <c r="AJ62" s="207"/>
    </row>
    <row r="63" spans="1:36" ht="12.75" outlineLevel="1">
      <c r="A63" s="89">
        <v>17</v>
      </c>
      <c r="B63" s="39"/>
      <c r="C63" s="31"/>
      <c r="D63" s="39"/>
      <c r="E63" s="39"/>
      <c r="F63" s="39"/>
      <c r="G63" s="31"/>
      <c r="H63" s="88"/>
      <c r="I63" s="247"/>
      <c r="J63" s="72">
        <v>51164042</v>
      </c>
      <c r="K63" s="73" t="s">
        <v>84</v>
      </c>
      <c r="L63" s="35"/>
      <c r="M63" s="35"/>
      <c r="N63" s="74"/>
      <c r="O63" s="39"/>
      <c r="P63" s="39"/>
      <c r="Q63" s="83"/>
      <c r="R63" s="74">
        <v>7390450</v>
      </c>
      <c r="S63" s="74">
        <v>3780420</v>
      </c>
      <c r="T63" s="40">
        <f>SUM(R63:S63)</f>
        <v>11170870</v>
      </c>
      <c r="U63" s="35">
        <v>3811400</v>
      </c>
      <c r="V63" s="35">
        <v>4175410</v>
      </c>
      <c r="W63" s="35">
        <v>3733950</v>
      </c>
      <c r="X63" s="40">
        <f>SUM(U63:W63)</f>
        <v>11720760</v>
      </c>
      <c r="Y63" s="35">
        <v>3919826</v>
      </c>
      <c r="Z63" s="35">
        <v>6894239</v>
      </c>
      <c r="AA63" s="35">
        <v>4288860</v>
      </c>
      <c r="AB63" s="40">
        <f>SUM(Y63:AA63)</f>
        <v>15102925</v>
      </c>
      <c r="AC63" s="35">
        <v>4278992</v>
      </c>
      <c r="AD63" s="35">
        <v>4170562</v>
      </c>
      <c r="AE63" s="35">
        <v>4719933</v>
      </c>
      <c r="AF63" s="40">
        <f>SUM(AC63:AE63)</f>
        <v>13169487</v>
      </c>
      <c r="AG63" s="40">
        <f t="shared" ref="AG63:AG64" si="75">SUM(T63,X63,AB63,AF63)</f>
        <v>51164042</v>
      </c>
      <c r="AH63" s="41">
        <f>IF(ISERROR(AG63/I47),0,AG63/I47)</f>
        <v>0.32123935906484186</v>
      </c>
      <c r="AI63" s="42">
        <f>IF(ISERROR(AG63/$AG$488),"-",AG63/$AG$488)</f>
        <v>1.2388844351883413E-2</v>
      </c>
      <c r="AJ63" s="207"/>
    </row>
    <row r="64" spans="1:36" ht="12.75" outlineLevel="1">
      <c r="A64" s="89">
        <v>18</v>
      </c>
      <c r="B64" s="39"/>
      <c r="C64" s="31"/>
      <c r="D64" s="39"/>
      <c r="E64" s="39"/>
      <c r="F64" s="39"/>
      <c r="G64" s="31"/>
      <c r="H64" s="88"/>
      <c r="I64" s="221"/>
      <c r="J64" s="72">
        <v>3419785</v>
      </c>
      <c r="K64" s="73" t="s">
        <v>85</v>
      </c>
      <c r="L64" s="35"/>
      <c r="M64" s="35"/>
      <c r="N64" s="35"/>
      <c r="O64" s="37"/>
      <c r="P64" s="94"/>
      <c r="Q64" s="83"/>
      <c r="R64" s="74">
        <v>34600</v>
      </c>
      <c r="S64" s="74">
        <v>42572</v>
      </c>
      <c r="T64" s="40">
        <f>SUM(R64:S64)</f>
        <v>77172</v>
      </c>
      <c r="U64" s="35">
        <v>15166</v>
      </c>
      <c r="V64" s="35">
        <v>680029</v>
      </c>
      <c r="W64" s="35">
        <v>33439</v>
      </c>
      <c r="X64" s="40">
        <f t="shared" ref="X64" si="76">SUM(U64:W64)</f>
        <v>728634</v>
      </c>
      <c r="Y64" s="35">
        <v>144346</v>
      </c>
      <c r="Z64" s="35">
        <v>546696</v>
      </c>
      <c r="AA64" s="35">
        <v>360233</v>
      </c>
      <c r="AB64" s="40">
        <f t="shared" ref="AB64" si="77">SUM(Y64:AA64)</f>
        <v>1051275</v>
      </c>
      <c r="AC64" s="35">
        <v>566137</v>
      </c>
      <c r="AD64" s="35">
        <v>596452</v>
      </c>
      <c r="AE64" s="35">
        <v>400115</v>
      </c>
      <c r="AF64" s="40">
        <f t="shared" ref="AF64" si="78">SUM(AC64:AE64)</f>
        <v>1562704</v>
      </c>
      <c r="AG64" s="40">
        <f t="shared" si="75"/>
        <v>3419785</v>
      </c>
      <c r="AH64" s="41">
        <f>IF(ISERROR(AG64/I47),0,AG64/I47)</f>
        <v>2.1471515904461971E-2</v>
      </c>
      <c r="AI64" s="42">
        <f>IF(ISERROR(AG64/$AG$488),"-",AG64/$AG$488)</f>
        <v>8.2806561846512472E-4</v>
      </c>
      <c r="AJ64" s="207"/>
    </row>
    <row r="65" spans="1:35">
      <c r="A65" s="223" t="s">
        <v>58</v>
      </c>
      <c r="B65" s="224"/>
      <c r="C65" s="224"/>
      <c r="D65" s="224"/>
      <c r="E65" s="224"/>
      <c r="F65" s="224"/>
      <c r="G65" s="224"/>
      <c r="H65" s="225"/>
      <c r="I65" s="55">
        <f>I47</f>
        <v>159270776</v>
      </c>
      <c r="J65" s="55">
        <f>SUM(J48:J64)</f>
        <v>156330914</v>
      </c>
      <c r="K65" s="56"/>
      <c r="L65" s="55">
        <f>SUM(L63:L64)</f>
        <v>0</v>
      </c>
      <c r="M65" s="55">
        <f>SUM(M63:M64)</f>
        <v>0</v>
      </c>
      <c r="N65" s="55">
        <f>SUM(N63:N64)</f>
        <v>0</v>
      </c>
      <c r="O65" s="57"/>
      <c r="P65" s="59"/>
      <c r="Q65" s="55">
        <f>SUM(Q63:Q64)</f>
        <v>0</v>
      </c>
      <c r="R65" s="55">
        <f t="shared" ref="R65:S65" si="79">SUM(S63:S64)</f>
        <v>3822992</v>
      </c>
      <c r="S65" s="55">
        <f t="shared" si="79"/>
        <v>11248042</v>
      </c>
      <c r="T65" s="60">
        <f>SUM(T48:T64)</f>
        <v>11248042</v>
      </c>
      <c r="U65" s="55">
        <f>SUM(U48:U64)</f>
        <v>16509111</v>
      </c>
      <c r="V65" s="55">
        <f t="shared" ref="V65:W65" si="80">SUM(V48:V64)</f>
        <v>27571759</v>
      </c>
      <c r="W65" s="55">
        <f t="shared" si="80"/>
        <v>3767389</v>
      </c>
      <c r="X65" s="60">
        <f>SUM(X48:X64)</f>
        <v>47848259</v>
      </c>
      <c r="Y65" s="55">
        <f>SUM(Y48:Y64)</f>
        <v>24658355</v>
      </c>
      <c r="Z65" s="55">
        <f t="shared" ref="Z65:AA65" si="81">SUM(Z48:Z64)</f>
        <v>19652703</v>
      </c>
      <c r="AA65" s="55">
        <f t="shared" si="81"/>
        <v>8810892</v>
      </c>
      <c r="AB65" s="60">
        <f>SUM(AB48:AB64)</f>
        <v>53121950</v>
      </c>
      <c r="AC65" s="55">
        <f>SUM(AC48:AC64)</f>
        <v>21845129</v>
      </c>
      <c r="AD65" s="55">
        <f t="shared" ref="AD65:AE65" si="82">SUM(AD48:AD64)</f>
        <v>4767014</v>
      </c>
      <c r="AE65" s="55">
        <f t="shared" si="82"/>
        <v>17500520</v>
      </c>
      <c r="AF65" s="60">
        <f>SUM(AF48:AF64)</f>
        <v>44112663</v>
      </c>
      <c r="AG65" s="53">
        <f>SUM(AG48:AG64)</f>
        <v>156330914</v>
      </c>
      <c r="AH65" s="54">
        <f>IF(ISERROR(AG65/I65),0,AG65/I65)</f>
        <v>0.98154173619396445</v>
      </c>
      <c r="AI65" s="54">
        <f>IF(ISERROR(AG65/$AG$488),0,AG65/$AG$488)</f>
        <v>3.7853916251059119E-2</v>
      </c>
    </row>
    <row r="66" spans="1:35">
      <c r="A66" s="36"/>
      <c r="B66" s="229" t="s">
        <v>59</v>
      </c>
      <c r="C66" s="230"/>
      <c r="D66" s="231"/>
      <c r="E66" s="18"/>
      <c r="F66" s="19"/>
      <c r="G66" s="20"/>
      <c r="H66" s="20"/>
      <c r="I66" s="222">
        <v>327916383</v>
      </c>
      <c r="J66" s="22"/>
      <c r="K66" s="23"/>
      <c r="L66" s="24"/>
      <c r="M66" s="24"/>
      <c r="N66" s="24"/>
      <c r="O66" s="19"/>
      <c r="P66" s="25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6"/>
      <c r="AI66" s="26"/>
    </row>
    <row r="67" spans="1:35" s="17" customFormat="1">
      <c r="A67" s="36">
        <v>1</v>
      </c>
      <c r="B67" s="112" t="s">
        <v>338</v>
      </c>
      <c r="C67" s="85">
        <v>41803</v>
      </c>
      <c r="D67" s="93" t="s">
        <v>372</v>
      </c>
      <c r="E67" s="75" t="s">
        <v>214</v>
      </c>
      <c r="F67" s="81" t="s">
        <v>203</v>
      </c>
      <c r="G67" s="85">
        <v>41803</v>
      </c>
      <c r="H67" s="20"/>
      <c r="I67" s="246"/>
      <c r="J67" s="72">
        <v>3764497</v>
      </c>
      <c r="K67" s="23"/>
      <c r="L67" s="91"/>
      <c r="M67" s="91"/>
      <c r="N67" s="91"/>
      <c r="O67" s="19" t="s">
        <v>294</v>
      </c>
      <c r="P67" s="25"/>
      <c r="Q67" s="22"/>
      <c r="R67" s="22"/>
      <c r="S67" s="40"/>
      <c r="T67" s="40">
        <f t="shared" ref="T67:T101" si="83">SUM(Q67:S67)</f>
        <v>0</v>
      </c>
      <c r="U67" s="40"/>
      <c r="V67" s="109"/>
      <c r="W67" s="139">
        <v>3764497</v>
      </c>
      <c r="X67" s="40">
        <f t="shared" ref="X67:X101" si="84">SUM(U67:W67)</f>
        <v>3764497</v>
      </c>
      <c r="Y67" s="35"/>
      <c r="Z67" s="35"/>
      <c r="AA67" s="35"/>
      <c r="AB67" s="40">
        <f t="shared" ref="AB67:AB101" si="85">SUM(Y67:AA67)</f>
        <v>0</v>
      </c>
      <c r="AC67" s="35"/>
      <c r="AD67" s="35"/>
      <c r="AE67" s="35"/>
      <c r="AF67" s="40">
        <f t="shared" ref="AF67:AF101" si="86">SUM(AC67:AE67)</f>
        <v>0</v>
      </c>
      <c r="AG67" s="40">
        <f t="shared" ref="AG67:AG101" si="87">SUM(T67,X67,AB67,AF67)</f>
        <v>3764497</v>
      </c>
      <c r="AH67" s="41">
        <f>IF(ISERROR(AG67/I66),0,AG67/I66)</f>
        <v>1.1480051608156461E-2</v>
      </c>
      <c r="AI67" s="42">
        <f t="shared" ref="AI67:AI101" si="88">IF(ISERROR(AG67/$AG$488),"-",AG67/$AG$488)</f>
        <v>9.1153406910525264E-4</v>
      </c>
    </row>
    <row r="68" spans="1:35" s="17" customFormat="1">
      <c r="A68" s="36">
        <v>2</v>
      </c>
      <c r="B68" s="112" t="s">
        <v>339</v>
      </c>
      <c r="C68" s="85">
        <v>41806</v>
      </c>
      <c r="D68" s="93" t="s">
        <v>373</v>
      </c>
      <c r="E68" s="75" t="s">
        <v>214</v>
      </c>
      <c r="F68" s="81" t="s">
        <v>203</v>
      </c>
      <c r="G68" s="85">
        <v>41806</v>
      </c>
      <c r="H68" s="20"/>
      <c r="I68" s="246"/>
      <c r="J68" s="72">
        <v>8068751</v>
      </c>
      <c r="K68" s="23"/>
      <c r="L68" s="91"/>
      <c r="M68" s="91"/>
      <c r="N68" s="91"/>
      <c r="O68" s="19" t="s">
        <v>294</v>
      </c>
      <c r="P68" s="25"/>
      <c r="Q68" s="22"/>
      <c r="R68" s="22"/>
      <c r="S68" s="40"/>
      <c r="T68" s="40">
        <f t="shared" si="83"/>
        <v>0</v>
      </c>
      <c r="U68" s="40"/>
      <c r="V68" s="109"/>
      <c r="W68" s="139">
        <v>8068751</v>
      </c>
      <c r="X68" s="40">
        <f t="shared" si="84"/>
        <v>8068751</v>
      </c>
      <c r="Y68" s="35"/>
      <c r="Z68" s="35"/>
      <c r="AA68" s="35"/>
      <c r="AB68" s="40">
        <f t="shared" si="85"/>
        <v>0</v>
      </c>
      <c r="AC68" s="35"/>
      <c r="AD68" s="35"/>
      <c r="AE68" s="35"/>
      <c r="AF68" s="40">
        <f t="shared" si="86"/>
        <v>0</v>
      </c>
      <c r="AG68" s="40">
        <f t="shared" si="87"/>
        <v>8068751</v>
      </c>
      <c r="AH68" s="41">
        <f>IF(ISERROR(AG68/I66),0,AG68/I66)</f>
        <v>2.460612344580539E-2</v>
      </c>
      <c r="AI68" s="42">
        <f t="shared" si="88"/>
        <v>1.9537647211903945E-3</v>
      </c>
    </row>
    <row r="69" spans="1:35" s="17" customFormat="1">
      <c r="A69" s="36">
        <v>3</v>
      </c>
      <c r="B69" s="112" t="s">
        <v>340</v>
      </c>
      <c r="C69" s="85">
        <v>41803</v>
      </c>
      <c r="D69" s="93" t="s">
        <v>374</v>
      </c>
      <c r="E69" s="75" t="s">
        <v>214</v>
      </c>
      <c r="F69" s="81" t="s">
        <v>203</v>
      </c>
      <c r="G69" s="85">
        <v>41803</v>
      </c>
      <c r="H69" s="20"/>
      <c r="I69" s="246"/>
      <c r="J69" s="72">
        <v>1899493</v>
      </c>
      <c r="K69" s="23"/>
      <c r="L69" s="91"/>
      <c r="M69" s="91"/>
      <c r="N69" s="91"/>
      <c r="O69" s="19" t="s">
        <v>294</v>
      </c>
      <c r="P69" s="25"/>
      <c r="Q69" s="22"/>
      <c r="R69" s="22"/>
      <c r="S69" s="40"/>
      <c r="T69" s="40">
        <f t="shared" si="83"/>
        <v>0</v>
      </c>
      <c r="U69" s="40"/>
      <c r="V69" s="109"/>
      <c r="W69" s="139">
        <v>1899493</v>
      </c>
      <c r="X69" s="40">
        <f t="shared" si="84"/>
        <v>1899493</v>
      </c>
      <c r="Y69" s="35"/>
      <c r="Z69" s="35"/>
      <c r="AA69" s="35"/>
      <c r="AB69" s="40">
        <f t="shared" si="85"/>
        <v>0</v>
      </c>
      <c r="AC69" s="35"/>
      <c r="AD69" s="35"/>
      <c r="AE69" s="35"/>
      <c r="AF69" s="40">
        <f t="shared" si="86"/>
        <v>0</v>
      </c>
      <c r="AG69" s="40">
        <f t="shared" si="87"/>
        <v>1899493</v>
      </c>
      <c r="AH69" s="41">
        <f>IF(ISERROR(AG69/I66),0,AG69/I66)</f>
        <v>5.7926139054784581E-3</v>
      </c>
      <c r="AI69" s="42">
        <f t="shared" si="88"/>
        <v>4.5994261212771421E-4</v>
      </c>
    </row>
    <row r="70" spans="1:35" s="17" customFormat="1">
      <c r="A70" s="36">
        <v>4</v>
      </c>
      <c r="B70" s="112" t="s">
        <v>341</v>
      </c>
      <c r="C70" s="85">
        <v>41803</v>
      </c>
      <c r="D70" s="93" t="s">
        <v>375</v>
      </c>
      <c r="E70" s="75" t="s">
        <v>214</v>
      </c>
      <c r="F70" s="81" t="s">
        <v>203</v>
      </c>
      <c r="G70" s="85">
        <v>41803</v>
      </c>
      <c r="H70" s="20"/>
      <c r="I70" s="246"/>
      <c r="J70" s="72">
        <v>2684985</v>
      </c>
      <c r="K70" s="23"/>
      <c r="L70" s="91"/>
      <c r="M70" s="91"/>
      <c r="N70" s="91"/>
      <c r="O70" s="19" t="s">
        <v>294</v>
      </c>
      <c r="P70" s="25"/>
      <c r="Q70" s="22"/>
      <c r="R70" s="22"/>
      <c r="S70" s="40"/>
      <c r="T70" s="40">
        <f t="shared" si="83"/>
        <v>0</v>
      </c>
      <c r="U70" s="40"/>
      <c r="V70" s="109"/>
      <c r="W70" s="139">
        <v>2684985</v>
      </c>
      <c r="X70" s="40">
        <f t="shared" si="84"/>
        <v>2684985</v>
      </c>
      <c r="Y70" s="35"/>
      <c r="Z70" s="35"/>
      <c r="AA70" s="35"/>
      <c r="AB70" s="40">
        <f t="shared" si="85"/>
        <v>0</v>
      </c>
      <c r="AC70" s="35"/>
      <c r="AD70" s="35"/>
      <c r="AE70" s="35"/>
      <c r="AF70" s="40">
        <f t="shared" si="86"/>
        <v>0</v>
      </c>
      <c r="AG70" s="40">
        <f t="shared" si="87"/>
        <v>2684985</v>
      </c>
      <c r="AH70" s="41">
        <f>IF(ISERROR(AG70/I66),0,AG70/I66)</f>
        <v>8.1880172482873478E-3</v>
      </c>
      <c r="AI70" s="42">
        <f t="shared" si="88"/>
        <v>6.5014138742481849E-4</v>
      </c>
    </row>
    <row r="71" spans="1:35" s="17" customFormat="1">
      <c r="A71" s="36">
        <v>5</v>
      </c>
      <c r="B71" s="112" t="s">
        <v>342</v>
      </c>
      <c r="C71" s="85">
        <v>41803</v>
      </c>
      <c r="D71" s="93" t="s">
        <v>376</v>
      </c>
      <c r="E71" s="75" t="s">
        <v>214</v>
      </c>
      <c r="F71" s="81" t="s">
        <v>203</v>
      </c>
      <c r="G71" s="85">
        <v>41803</v>
      </c>
      <c r="H71" s="20"/>
      <c r="I71" s="246"/>
      <c r="J71" s="72">
        <v>4269764</v>
      </c>
      <c r="K71" s="23"/>
      <c r="L71" s="91"/>
      <c r="M71" s="91"/>
      <c r="N71" s="91"/>
      <c r="O71" s="19" t="s">
        <v>294</v>
      </c>
      <c r="P71" s="25"/>
      <c r="Q71" s="22"/>
      <c r="R71" s="22"/>
      <c r="S71" s="40"/>
      <c r="T71" s="40">
        <f t="shared" si="83"/>
        <v>0</v>
      </c>
      <c r="U71" s="40"/>
      <c r="V71" s="109"/>
      <c r="W71" s="139">
        <v>4269764</v>
      </c>
      <c r="X71" s="40">
        <f t="shared" si="84"/>
        <v>4269764</v>
      </c>
      <c r="Y71" s="35"/>
      <c r="Z71" s="35"/>
      <c r="AA71" s="35"/>
      <c r="AB71" s="40">
        <f t="shared" si="85"/>
        <v>0</v>
      </c>
      <c r="AC71" s="35"/>
      <c r="AD71" s="35"/>
      <c r="AE71" s="35"/>
      <c r="AF71" s="40">
        <f t="shared" si="86"/>
        <v>0</v>
      </c>
      <c r="AG71" s="40">
        <f t="shared" si="87"/>
        <v>4269764</v>
      </c>
      <c r="AH71" s="41">
        <f>IF(ISERROR(AG71/I66),0,AG71/I66)</f>
        <v>1.3020892585290562E-2</v>
      </c>
      <c r="AI71" s="42">
        <f t="shared" si="88"/>
        <v>1.0338792547952942E-3</v>
      </c>
    </row>
    <row r="72" spans="1:35" s="17" customFormat="1">
      <c r="A72" s="36">
        <v>6</v>
      </c>
      <c r="B72" s="112" t="s">
        <v>343</v>
      </c>
      <c r="C72" s="85">
        <v>41803</v>
      </c>
      <c r="D72" s="93" t="s">
        <v>377</v>
      </c>
      <c r="E72" s="75" t="s">
        <v>214</v>
      </c>
      <c r="F72" s="81" t="s">
        <v>203</v>
      </c>
      <c r="G72" s="85">
        <v>41803</v>
      </c>
      <c r="H72" s="20"/>
      <c r="I72" s="246"/>
      <c r="J72" s="72">
        <v>2720337</v>
      </c>
      <c r="K72" s="23"/>
      <c r="L72" s="91"/>
      <c r="M72" s="91"/>
      <c r="N72" s="91"/>
      <c r="O72" s="19" t="s">
        <v>294</v>
      </c>
      <c r="P72" s="25"/>
      <c r="Q72" s="22"/>
      <c r="R72" s="22"/>
      <c r="S72" s="40"/>
      <c r="T72" s="40">
        <f t="shared" si="83"/>
        <v>0</v>
      </c>
      <c r="U72" s="40"/>
      <c r="V72" s="109"/>
      <c r="W72" s="139">
        <v>2720337</v>
      </c>
      <c r="X72" s="40">
        <f t="shared" si="84"/>
        <v>2720337</v>
      </c>
      <c r="Y72" s="35"/>
      <c r="Z72" s="35"/>
      <c r="AA72" s="35"/>
      <c r="AB72" s="40">
        <f t="shared" si="85"/>
        <v>0</v>
      </c>
      <c r="AC72" s="35"/>
      <c r="AD72" s="35"/>
      <c r="AE72" s="35"/>
      <c r="AF72" s="40">
        <f t="shared" si="86"/>
        <v>0</v>
      </c>
      <c r="AG72" s="40">
        <f t="shared" si="87"/>
        <v>2720337</v>
      </c>
      <c r="AH72" s="41">
        <f>IF(ISERROR(AG72/I66),0,AG72/I66)</f>
        <v>8.2958252195651956E-3</v>
      </c>
      <c r="AI72" s="42">
        <f t="shared" si="88"/>
        <v>6.5870150911199446E-4</v>
      </c>
    </row>
    <row r="73" spans="1:35" s="17" customFormat="1">
      <c r="A73" s="36">
        <v>7</v>
      </c>
      <c r="B73" s="112" t="s">
        <v>344</v>
      </c>
      <c r="C73" s="85">
        <v>41803</v>
      </c>
      <c r="D73" s="93" t="s">
        <v>378</v>
      </c>
      <c r="E73" s="75" t="s">
        <v>214</v>
      </c>
      <c r="F73" s="81" t="s">
        <v>203</v>
      </c>
      <c r="G73" s="85">
        <v>41803</v>
      </c>
      <c r="H73" s="20"/>
      <c r="I73" s="246"/>
      <c r="J73" s="72">
        <v>3546353</v>
      </c>
      <c r="K73" s="23"/>
      <c r="L73" s="91"/>
      <c r="M73" s="91"/>
      <c r="N73" s="91"/>
      <c r="O73" s="19" t="s">
        <v>294</v>
      </c>
      <c r="P73" s="25"/>
      <c r="Q73" s="22"/>
      <c r="R73" s="22"/>
      <c r="S73" s="40"/>
      <c r="T73" s="40">
        <f t="shared" si="83"/>
        <v>0</v>
      </c>
      <c r="U73" s="40"/>
      <c r="V73" s="109"/>
      <c r="W73" s="139">
        <v>3546353</v>
      </c>
      <c r="X73" s="40">
        <f t="shared" si="84"/>
        <v>3546353</v>
      </c>
      <c r="Y73" s="35"/>
      <c r="Z73" s="35"/>
      <c r="AA73" s="35"/>
      <c r="AB73" s="40">
        <f t="shared" si="85"/>
        <v>0</v>
      </c>
      <c r="AC73" s="35"/>
      <c r="AD73" s="35"/>
      <c r="AE73" s="35"/>
      <c r="AF73" s="40">
        <f t="shared" si="86"/>
        <v>0</v>
      </c>
      <c r="AG73" s="40">
        <f t="shared" si="87"/>
        <v>3546353</v>
      </c>
      <c r="AH73" s="41">
        <f>IF(ISERROR(AG73/I66),0,AG73/I66)</f>
        <v>1.0814808847168822E-2</v>
      </c>
      <c r="AI73" s="42">
        <f t="shared" si="88"/>
        <v>8.5871275248024378E-4</v>
      </c>
    </row>
    <row r="74" spans="1:35" s="17" customFormat="1">
      <c r="A74" s="36">
        <v>8</v>
      </c>
      <c r="B74" s="112" t="s">
        <v>345</v>
      </c>
      <c r="C74" s="85">
        <v>41817</v>
      </c>
      <c r="D74" s="93" t="s">
        <v>379</v>
      </c>
      <c r="E74" s="75" t="s">
        <v>214</v>
      </c>
      <c r="F74" s="81" t="s">
        <v>203</v>
      </c>
      <c r="G74" s="85">
        <v>41817</v>
      </c>
      <c r="H74" s="20"/>
      <c r="I74" s="246"/>
      <c r="J74" s="72">
        <v>2228003</v>
      </c>
      <c r="K74" s="23"/>
      <c r="L74" s="91"/>
      <c r="M74" s="91"/>
      <c r="N74" s="91"/>
      <c r="O74" s="19" t="s">
        <v>294</v>
      </c>
      <c r="P74" s="25"/>
      <c r="Q74" s="22"/>
      <c r="R74" s="22"/>
      <c r="S74" s="40"/>
      <c r="T74" s="40">
        <f t="shared" si="83"/>
        <v>0</v>
      </c>
      <c r="U74" s="40"/>
      <c r="V74" s="109"/>
      <c r="W74" s="139">
        <v>2228003</v>
      </c>
      <c r="X74" s="40">
        <f t="shared" si="84"/>
        <v>2228003</v>
      </c>
      <c r="Y74" s="35"/>
      <c r="Z74" s="35"/>
      <c r="AA74" s="35"/>
      <c r="AB74" s="40">
        <f t="shared" si="85"/>
        <v>0</v>
      </c>
      <c r="AC74" s="35"/>
      <c r="AD74" s="35"/>
      <c r="AE74" s="35"/>
      <c r="AF74" s="40">
        <f t="shared" si="86"/>
        <v>0</v>
      </c>
      <c r="AG74" s="40">
        <f t="shared" si="87"/>
        <v>2228003</v>
      </c>
      <c r="AH74" s="41">
        <f>IF(ISERROR(AG74/I66),0,AG74/I66)</f>
        <v>6.7944241748970503E-3</v>
      </c>
      <c r="AI74" s="42">
        <f t="shared" si="88"/>
        <v>5.3948791580089189E-4</v>
      </c>
    </row>
    <row r="75" spans="1:35" s="17" customFormat="1">
      <c r="A75" s="36">
        <v>9</v>
      </c>
      <c r="B75" s="112" t="s">
        <v>346</v>
      </c>
      <c r="C75" s="85">
        <v>41820</v>
      </c>
      <c r="D75" s="93" t="s">
        <v>380</v>
      </c>
      <c r="E75" s="75" t="s">
        <v>214</v>
      </c>
      <c r="F75" s="81" t="s">
        <v>203</v>
      </c>
      <c r="G75" s="85">
        <v>41820</v>
      </c>
      <c r="H75" s="20"/>
      <c r="I75" s="246"/>
      <c r="J75" s="72">
        <v>1000000</v>
      </c>
      <c r="K75" s="23"/>
      <c r="L75" s="91"/>
      <c r="M75" s="91"/>
      <c r="N75" s="91"/>
      <c r="O75" s="19" t="s">
        <v>294</v>
      </c>
      <c r="P75" s="25"/>
      <c r="Q75" s="22"/>
      <c r="R75" s="22"/>
      <c r="S75" s="40"/>
      <c r="T75" s="40">
        <f t="shared" si="83"/>
        <v>0</v>
      </c>
      <c r="U75" s="40"/>
      <c r="V75" s="109"/>
      <c r="W75" s="139">
        <v>1000000</v>
      </c>
      <c r="X75" s="40">
        <f t="shared" si="84"/>
        <v>1000000</v>
      </c>
      <c r="Y75" s="35"/>
      <c r="Z75" s="35"/>
      <c r="AA75" s="35"/>
      <c r="AB75" s="40">
        <f t="shared" si="85"/>
        <v>0</v>
      </c>
      <c r="AC75" s="35"/>
      <c r="AD75" s="35"/>
      <c r="AE75" s="35"/>
      <c r="AF75" s="40">
        <f t="shared" si="86"/>
        <v>0</v>
      </c>
      <c r="AG75" s="40">
        <f t="shared" si="87"/>
        <v>1000000</v>
      </c>
      <c r="AH75" s="41">
        <f>IF(ISERROR(AG75/I66),0,AG75/I66)</f>
        <v>3.049557911231291E-3</v>
      </c>
      <c r="AI75" s="42">
        <f t="shared" si="88"/>
        <v>2.421396720744505E-4</v>
      </c>
    </row>
    <row r="76" spans="1:35" s="17" customFormat="1">
      <c r="A76" s="36">
        <v>10</v>
      </c>
      <c r="B76" s="112" t="s">
        <v>347</v>
      </c>
      <c r="C76" s="85">
        <v>41803</v>
      </c>
      <c r="D76" s="93" t="s">
        <v>382</v>
      </c>
      <c r="E76" s="75" t="s">
        <v>214</v>
      </c>
      <c r="F76" s="81" t="s">
        <v>203</v>
      </c>
      <c r="G76" s="85">
        <v>41803</v>
      </c>
      <c r="H76" s="20"/>
      <c r="I76" s="246"/>
      <c r="J76" s="72">
        <v>3010046</v>
      </c>
      <c r="K76" s="23"/>
      <c r="L76" s="91"/>
      <c r="M76" s="91"/>
      <c r="N76" s="91"/>
      <c r="O76" s="19" t="s">
        <v>294</v>
      </c>
      <c r="P76" s="25"/>
      <c r="Q76" s="22"/>
      <c r="R76" s="22"/>
      <c r="S76" s="40"/>
      <c r="T76" s="40">
        <f t="shared" si="83"/>
        <v>0</v>
      </c>
      <c r="U76" s="40"/>
      <c r="V76" s="109"/>
      <c r="W76" s="139">
        <v>3010046</v>
      </c>
      <c r="X76" s="40">
        <f t="shared" si="84"/>
        <v>3010046</v>
      </c>
      <c r="Y76" s="35"/>
      <c r="Z76" s="35"/>
      <c r="AA76" s="35"/>
      <c r="AB76" s="40">
        <f t="shared" si="85"/>
        <v>0</v>
      </c>
      <c r="AC76" s="35"/>
      <c r="AD76" s="35"/>
      <c r="AE76" s="35"/>
      <c r="AF76" s="40">
        <f t="shared" si="86"/>
        <v>0</v>
      </c>
      <c r="AG76" s="40">
        <f t="shared" si="87"/>
        <v>3010046</v>
      </c>
      <c r="AH76" s="41">
        <f>IF(ISERROR(AG76/I66),0,AG76/I66)</f>
        <v>9.1793095924701026E-3</v>
      </c>
      <c r="AI76" s="42">
        <f t="shared" si="88"/>
        <v>7.2885155136901141E-4</v>
      </c>
    </row>
    <row r="77" spans="1:35" s="17" customFormat="1" ht="22.5">
      <c r="A77" s="36">
        <v>11</v>
      </c>
      <c r="B77" s="112" t="s">
        <v>348</v>
      </c>
      <c r="C77" s="85">
        <v>41808</v>
      </c>
      <c r="D77" s="93" t="s">
        <v>383</v>
      </c>
      <c r="E77" s="75" t="s">
        <v>214</v>
      </c>
      <c r="F77" s="81" t="s">
        <v>203</v>
      </c>
      <c r="G77" s="85">
        <v>41808</v>
      </c>
      <c r="H77" s="20"/>
      <c r="I77" s="246"/>
      <c r="J77" s="72">
        <v>500000</v>
      </c>
      <c r="K77" s="23"/>
      <c r="L77" s="91"/>
      <c r="M77" s="91"/>
      <c r="N77" s="91"/>
      <c r="O77" s="19" t="s">
        <v>294</v>
      </c>
      <c r="P77" s="25"/>
      <c r="Q77" s="22"/>
      <c r="R77" s="22"/>
      <c r="S77" s="40"/>
      <c r="T77" s="40">
        <f t="shared" si="83"/>
        <v>0</v>
      </c>
      <c r="U77" s="40"/>
      <c r="V77" s="109"/>
      <c r="W77" s="139">
        <v>500000</v>
      </c>
      <c r="X77" s="40">
        <f t="shared" si="84"/>
        <v>500000</v>
      </c>
      <c r="Y77" s="35"/>
      <c r="Z77" s="35"/>
      <c r="AA77" s="35"/>
      <c r="AB77" s="40">
        <f t="shared" si="85"/>
        <v>0</v>
      </c>
      <c r="AC77" s="35"/>
      <c r="AD77" s="35"/>
      <c r="AE77" s="35"/>
      <c r="AF77" s="40">
        <f t="shared" si="86"/>
        <v>0</v>
      </c>
      <c r="AG77" s="40">
        <f t="shared" si="87"/>
        <v>500000</v>
      </c>
      <c r="AH77" s="41">
        <f>IF(ISERROR(AG77/I66),0,AG77/I66)</f>
        <v>1.5247789556156455E-3</v>
      </c>
      <c r="AI77" s="42">
        <f t="shared" si="88"/>
        <v>1.2106983603722525E-4</v>
      </c>
    </row>
    <row r="78" spans="1:35" s="17" customFormat="1">
      <c r="A78" s="36">
        <v>12</v>
      </c>
      <c r="B78" s="112" t="s">
        <v>349</v>
      </c>
      <c r="C78" s="85">
        <v>41806</v>
      </c>
      <c r="D78" s="93" t="s">
        <v>381</v>
      </c>
      <c r="E78" s="75" t="s">
        <v>214</v>
      </c>
      <c r="F78" s="81" t="s">
        <v>203</v>
      </c>
      <c r="G78" s="85">
        <v>41806</v>
      </c>
      <c r="H78" s="20"/>
      <c r="I78" s="246"/>
      <c r="J78" s="72">
        <v>1383017</v>
      </c>
      <c r="K78" s="23"/>
      <c r="L78" s="91"/>
      <c r="M78" s="91"/>
      <c r="N78" s="91"/>
      <c r="O78" s="19" t="s">
        <v>294</v>
      </c>
      <c r="P78" s="25"/>
      <c r="Q78" s="22"/>
      <c r="R78" s="22"/>
      <c r="S78" s="40"/>
      <c r="T78" s="40">
        <f t="shared" si="83"/>
        <v>0</v>
      </c>
      <c r="U78" s="40"/>
      <c r="V78" s="109"/>
      <c r="W78" s="139">
        <v>1383017</v>
      </c>
      <c r="X78" s="40">
        <f t="shared" si="84"/>
        <v>1383017</v>
      </c>
      <c r="Y78" s="35"/>
      <c r="Z78" s="35"/>
      <c r="AA78" s="35"/>
      <c r="AB78" s="40">
        <f t="shared" si="85"/>
        <v>0</v>
      </c>
      <c r="AC78" s="35"/>
      <c r="AD78" s="35"/>
      <c r="AE78" s="35"/>
      <c r="AF78" s="40">
        <f t="shared" si="86"/>
        <v>0</v>
      </c>
      <c r="AG78" s="40">
        <f t="shared" si="87"/>
        <v>1383017</v>
      </c>
      <c r="AH78" s="41">
        <f>IF(ISERROR(AG78/I66),0,AG78/I66)</f>
        <v>4.2175904337173661E-3</v>
      </c>
      <c r="AI78" s="42">
        <f t="shared" si="88"/>
        <v>3.348832828533903E-4</v>
      </c>
    </row>
    <row r="79" spans="1:35" s="17" customFormat="1">
      <c r="A79" s="36">
        <v>13</v>
      </c>
      <c r="B79" s="112" t="s">
        <v>350</v>
      </c>
      <c r="C79" s="85">
        <v>41810</v>
      </c>
      <c r="D79" s="93" t="s">
        <v>384</v>
      </c>
      <c r="E79" s="75" t="s">
        <v>214</v>
      </c>
      <c r="F79" s="81" t="s">
        <v>203</v>
      </c>
      <c r="G79" s="85">
        <v>41810</v>
      </c>
      <c r="H79" s="20"/>
      <c r="I79" s="246"/>
      <c r="J79" s="72">
        <v>5814019</v>
      </c>
      <c r="K79" s="23"/>
      <c r="L79" s="91"/>
      <c r="M79" s="91"/>
      <c r="N79" s="91"/>
      <c r="O79" s="19" t="s">
        <v>294</v>
      </c>
      <c r="P79" s="25"/>
      <c r="Q79" s="22"/>
      <c r="R79" s="22"/>
      <c r="S79" s="40"/>
      <c r="T79" s="40">
        <f t="shared" si="83"/>
        <v>0</v>
      </c>
      <c r="U79" s="40"/>
      <c r="V79" s="109"/>
      <c r="W79" s="139">
        <v>5814019</v>
      </c>
      <c r="X79" s="40">
        <f t="shared" si="84"/>
        <v>5814019</v>
      </c>
      <c r="Y79" s="35"/>
      <c r="Z79" s="35"/>
      <c r="AA79" s="35"/>
      <c r="AB79" s="40">
        <f t="shared" si="85"/>
        <v>0</v>
      </c>
      <c r="AC79" s="35"/>
      <c r="AD79" s="35"/>
      <c r="AE79" s="35"/>
      <c r="AF79" s="40">
        <f t="shared" si="86"/>
        <v>0</v>
      </c>
      <c r="AG79" s="40">
        <f t="shared" si="87"/>
        <v>5814019</v>
      </c>
      <c r="AH79" s="41">
        <f>IF(ISERROR(AG79/I66),0,AG79/I66)</f>
        <v>1.7730187637499038E-2</v>
      </c>
      <c r="AI79" s="42">
        <f t="shared" si="88"/>
        <v>1.4078046540946245E-3</v>
      </c>
    </row>
    <row r="80" spans="1:35" s="17" customFormat="1">
      <c r="A80" s="36">
        <v>14</v>
      </c>
      <c r="B80" s="112" t="s">
        <v>351</v>
      </c>
      <c r="C80" s="85">
        <v>41803</v>
      </c>
      <c r="D80" s="93" t="s">
        <v>385</v>
      </c>
      <c r="E80" s="75" t="s">
        <v>214</v>
      </c>
      <c r="F80" s="81" t="s">
        <v>203</v>
      </c>
      <c r="G80" s="85">
        <v>41803</v>
      </c>
      <c r="H80" s="20"/>
      <c r="I80" s="246"/>
      <c r="J80" s="72">
        <v>3955050</v>
      </c>
      <c r="K80" s="23"/>
      <c r="L80" s="91"/>
      <c r="M80" s="91"/>
      <c r="N80" s="91"/>
      <c r="O80" s="19" t="s">
        <v>294</v>
      </c>
      <c r="P80" s="25"/>
      <c r="Q80" s="22"/>
      <c r="R80" s="22"/>
      <c r="S80" s="40"/>
      <c r="T80" s="40">
        <f t="shared" si="83"/>
        <v>0</v>
      </c>
      <c r="U80" s="40"/>
      <c r="V80" s="109"/>
      <c r="W80" s="139">
        <v>3955050</v>
      </c>
      <c r="X80" s="40">
        <f t="shared" si="84"/>
        <v>3955050</v>
      </c>
      <c r="Y80" s="35"/>
      <c r="Z80" s="35"/>
      <c r="AA80" s="35"/>
      <c r="AB80" s="40">
        <f t="shared" si="85"/>
        <v>0</v>
      </c>
      <c r="AC80" s="35"/>
      <c r="AD80" s="35"/>
      <c r="AE80" s="35"/>
      <c r="AF80" s="40">
        <f t="shared" si="86"/>
        <v>0</v>
      </c>
      <c r="AG80" s="40">
        <f t="shared" si="87"/>
        <v>3955050</v>
      </c>
      <c r="AH80" s="41">
        <f>IF(ISERROR(AG80/I66),0,AG80/I66)</f>
        <v>1.2061154016815318E-2</v>
      </c>
      <c r="AI80" s="42">
        <f t="shared" si="88"/>
        <v>9.5767451003805546E-4</v>
      </c>
    </row>
    <row r="81" spans="1:35" s="17" customFormat="1">
      <c r="A81" s="36">
        <v>15</v>
      </c>
      <c r="B81" s="112" t="s">
        <v>352</v>
      </c>
      <c r="C81" s="85">
        <v>41803</v>
      </c>
      <c r="D81" s="93" t="s">
        <v>386</v>
      </c>
      <c r="E81" s="75" t="s">
        <v>214</v>
      </c>
      <c r="F81" s="81" t="s">
        <v>203</v>
      </c>
      <c r="G81" s="85">
        <v>41803</v>
      </c>
      <c r="H81" s="20"/>
      <c r="I81" s="246"/>
      <c r="J81" s="72">
        <v>8706802</v>
      </c>
      <c r="K81" s="23"/>
      <c r="L81" s="91"/>
      <c r="M81" s="91"/>
      <c r="N81" s="91"/>
      <c r="O81" s="19" t="s">
        <v>294</v>
      </c>
      <c r="P81" s="25"/>
      <c r="Q81" s="22"/>
      <c r="R81" s="22"/>
      <c r="S81" s="40"/>
      <c r="T81" s="40">
        <f t="shared" si="83"/>
        <v>0</v>
      </c>
      <c r="U81" s="40"/>
      <c r="V81" s="109"/>
      <c r="W81" s="139">
        <v>8706802</v>
      </c>
      <c r="X81" s="40">
        <f t="shared" si="84"/>
        <v>8706802</v>
      </c>
      <c r="Y81" s="35"/>
      <c r="Z81" s="35"/>
      <c r="AA81" s="35"/>
      <c r="AB81" s="40">
        <f t="shared" si="85"/>
        <v>0</v>
      </c>
      <c r="AC81" s="35"/>
      <c r="AD81" s="35"/>
      <c r="AE81" s="35"/>
      <c r="AF81" s="40">
        <f t="shared" si="86"/>
        <v>0</v>
      </c>
      <c r="AG81" s="40">
        <f t="shared" si="87"/>
        <v>8706802</v>
      </c>
      <c r="AH81" s="41">
        <f>IF(ISERROR(AG81/I66),0,AG81/I66)</f>
        <v>2.6551896920624426E-2</v>
      </c>
      <c r="AI81" s="42">
        <f t="shared" si="88"/>
        <v>2.1082621810971699E-3</v>
      </c>
    </row>
    <row r="82" spans="1:35" s="17" customFormat="1">
      <c r="A82" s="36">
        <v>16</v>
      </c>
      <c r="B82" s="112" t="s">
        <v>353</v>
      </c>
      <c r="C82" s="85">
        <v>41803</v>
      </c>
      <c r="D82" s="93" t="s">
        <v>387</v>
      </c>
      <c r="E82" s="75" t="s">
        <v>214</v>
      </c>
      <c r="F82" s="81" t="s">
        <v>203</v>
      </c>
      <c r="G82" s="85">
        <v>41803</v>
      </c>
      <c r="H82" s="20"/>
      <c r="I82" s="246"/>
      <c r="J82" s="72">
        <v>3245435</v>
      </c>
      <c r="K82" s="23"/>
      <c r="L82" s="91"/>
      <c r="M82" s="91"/>
      <c r="N82" s="91"/>
      <c r="O82" s="19" t="s">
        <v>294</v>
      </c>
      <c r="P82" s="25"/>
      <c r="Q82" s="22"/>
      <c r="R82" s="22"/>
      <c r="S82" s="40"/>
      <c r="T82" s="40">
        <f t="shared" si="83"/>
        <v>0</v>
      </c>
      <c r="U82" s="40"/>
      <c r="V82" s="109"/>
      <c r="W82" s="139">
        <v>3245435</v>
      </c>
      <c r="X82" s="40">
        <f t="shared" si="84"/>
        <v>3245435</v>
      </c>
      <c r="Y82" s="35"/>
      <c r="Z82" s="35"/>
      <c r="AA82" s="35"/>
      <c r="AB82" s="40">
        <f t="shared" si="85"/>
        <v>0</v>
      </c>
      <c r="AC82" s="35"/>
      <c r="AD82" s="35"/>
      <c r="AE82" s="35"/>
      <c r="AF82" s="40">
        <f t="shared" si="86"/>
        <v>0</v>
      </c>
      <c r="AG82" s="40">
        <f t="shared" si="87"/>
        <v>3245435</v>
      </c>
      <c r="AH82" s="41">
        <f>IF(ISERROR(AG82/I66),0,AG82/I66)</f>
        <v>9.8971419796369253E-3</v>
      </c>
      <c r="AI82" s="42">
        <f t="shared" si="88"/>
        <v>7.8584856663894422E-4</v>
      </c>
    </row>
    <row r="83" spans="1:35" s="17" customFormat="1">
      <c r="A83" s="36">
        <v>17</v>
      </c>
      <c r="B83" s="112" t="s">
        <v>354</v>
      </c>
      <c r="C83" s="85">
        <v>41803</v>
      </c>
      <c r="D83" s="93" t="s">
        <v>388</v>
      </c>
      <c r="E83" s="75" t="s">
        <v>214</v>
      </c>
      <c r="F83" s="81" t="s">
        <v>203</v>
      </c>
      <c r="G83" s="85">
        <v>41803</v>
      </c>
      <c r="H83" s="20"/>
      <c r="I83" s="246"/>
      <c r="J83" s="72">
        <v>1876213</v>
      </c>
      <c r="K83" s="23"/>
      <c r="L83" s="91"/>
      <c r="M83" s="91"/>
      <c r="N83" s="91"/>
      <c r="O83" s="19" t="s">
        <v>294</v>
      </c>
      <c r="P83" s="25"/>
      <c r="Q83" s="22"/>
      <c r="R83" s="22"/>
      <c r="S83" s="40"/>
      <c r="T83" s="40">
        <f t="shared" si="83"/>
        <v>0</v>
      </c>
      <c r="U83" s="40"/>
      <c r="V83" s="109"/>
      <c r="W83" s="139">
        <v>1876213</v>
      </c>
      <c r="X83" s="40">
        <f t="shared" si="84"/>
        <v>1876213</v>
      </c>
      <c r="Y83" s="35"/>
      <c r="Z83" s="35"/>
      <c r="AA83" s="35"/>
      <c r="AB83" s="40">
        <f t="shared" si="85"/>
        <v>0</v>
      </c>
      <c r="AC83" s="35"/>
      <c r="AD83" s="35"/>
      <c r="AE83" s="35"/>
      <c r="AF83" s="40">
        <f t="shared" si="86"/>
        <v>0</v>
      </c>
      <c r="AG83" s="40">
        <f t="shared" si="87"/>
        <v>1876213</v>
      </c>
      <c r="AH83" s="41">
        <f>IF(ISERROR(AG83/I66),0,AG83/I66)</f>
        <v>5.7216201973049937E-3</v>
      </c>
      <c r="AI83" s="42">
        <f t="shared" si="88"/>
        <v>4.5430560056182099E-4</v>
      </c>
    </row>
    <row r="84" spans="1:35" s="17" customFormat="1">
      <c r="A84" s="36">
        <v>18</v>
      </c>
      <c r="B84" s="112" t="s">
        <v>355</v>
      </c>
      <c r="C84" s="85">
        <v>41803</v>
      </c>
      <c r="D84" s="93" t="s">
        <v>389</v>
      </c>
      <c r="E84" s="75" t="s">
        <v>214</v>
      </c>
      <c r="F84" s="81" t="s">
        <v>203</v>
      </c>
      <c r="G84" s="85">
        <v>41803</v>
      </c>
      <c r="H84" s="20"/>
      <c r="I84" s="246"/>
      <c r="J84" s="72">
        <v>1624442</v>
      </c>
      <c r="K84" s="23"/>
      <c r="L84" s="91"/>
      <c r="M84" s="91"/>
      <c r="N84" s="91"/>
      <c r="O84" s="19" t="s">
        <v>294</v>
      </c>
      <c r="P84" s="25"/>
      <c r="Q84" s="22"/>
      <c r="R84" s="22"/>
      <c r="S84" s="40"/>
      <c r="T84" s="40">
        <f t="shared" si="83"/>
        <v>0</v>
      </c>
      <c r="U84" s="40"/>
      <c r="V84" s="109"/>
      <c r="W84" s="139">
        <v>1624442</v>
      </c>
      <c r="X84" s="40">
        <f t="shared" si="84"/>
        <v>1624442</v>
      </c>
      <c r="Y84" s="35"/>
      <c r="Z84" s="35"/>
      <c r="AA84" s="35"/>
      <c r="AB84" s="40">
        <f t="shared" si="85"/>
        <v>0</v>
      </c>
      <c r="AC84" s="35"/>
      <c r="AD84" s="35"/>
      <c r="AE84" s="35"/>
      <c r="AF84" s="40">
        <f t="shared" si="86"/>
        <v>0</v>
      </c>
      <c r="AG84" s="40">
        <f t="shared" si="87"/>
        <v>1624442</v>
      </c>
      <c r="AH84" s="41">
        <f>IF(ISERROR(AG84/I66),0,AG84/I66)</f>
        <v>4.9538299524363805E-3</v>
      </c>
      <c r="AI84" s="42">
        <f t="shared" si="88"/>
        <v>3.9334185318396452E-4</v>
      </c>
    </row>
    <row r="85" spans="1:35" s="17" customFormat="1">
      <c r="A85" s="36">
        <v>19</v>
      </c>
      <c r="B85" s="112" t="s">
        <v>356</v>
      </c>
      <c r="C85" s="85">
        <v>41806</v>
      </c>
      <c r="D85" s="93" t="s">
        <v>390</v>
      </c>
      <c r="E85" s="75" t="s">
        <v>214</v>
      </c>
      <c r="F85" s="81" t="s">
        <v>203</v>
      </c>
      <c r="G85" s="85">
        <v>41806</v>
      </c>
      <c r="H85" s="20"/>
      <c r="I85" s="246"/>
      <c r="J85" s="72">
        <v>1000000</v>
      </c>
      <c r="K85" s="23"/>
      <c r="L85" s="91"/>
      <c r="M85" s="91"/>
      <c r="N85" s="91"/>
      <c r="O85" s="19" t="s">
        <v>294</v>
      </c>
      <c r="P85" s="25"/>
      <c r="Q85" s="22"/>
      <c r="R85" s="22"/>
      <c r="S85" s="40"/>
      <c r="T85" s="40">
        <f t="shared" si="83"/>
        <v>0</v>
      </c>
      <c r="U85" s="40"/>
      <c r="V85" s="109"/>
      <c r="W85" s="139">
        <v>1000000</v>
      </c>
      <c r="X85" s="40">
        <f t="shared" si="84"/>
        <v>1000000</v>
      </c>
      <c r="Y85" s="35"/>
      <c r="Z85" s="35"/>
      <c r="AA85" s="35"/>
      <c r="AB85" s="40">
        <f t="shared" si="85"/>
        <v>0</v>
      </c>
      <c r="AC85" s="35"/>
      <c r="AD85" s="35"/>
      <c r="AE85" s="35"/>
      <c r="AF85" s="40">
        <f t="shared" si="86"/>
        <v>0</v>
      </c>
      <c r="AG85" s="40">
        <f t="shared" si="87"/>
        <v>1000000</v>
      </c>
      <c r="AH85" s="41">
        <f>IF(ISERROR(AG85/I66),0,AG85/I66)</f>
        <v>3.049557911231291E-3</v>
      </c>
      <c r="AI85" s="42">
        <f t="shared" si="88"/>
        <v>2.421396720744505E-4</v>
      </c>
    </row>
    <row r="86" spans="1:35" s="17" customFormat="1">
      <c r="A86" s="36">
        <v>20</v>
      </c>
      <c r="B86" s="112" t="s">
        <v>357</v>
      </c>
      <c r="C86" s="85">
        <v>41803</v>
      </c>
      <c r="D86" s="93" t="s">
        <v>391</v>
      </c>
      <c r="E86" s="75" t="s">
        <v>214</v>
      </c>
      <c r="F86" s="81" t="s">
        <v>203</v>
      </c>
      <c r="G86" s="85">
        <v>41803</v>
      </c>
      <c r="H86" s="20"/>
      <c r="I86" s="246"/>
      <c r="J86" s="72">
        <v>2815182</v>
      </c>
      <c r="K86" s="23"/>
      <c r="L86" s="91"/>
      <c r="M86" s="91"/>
      <c r="N86" s="91"/>
      <c r="O86" s="19" t="s">
        <v>294</v>
      </c>
      <c r="P86" s="25"/>
      <c r="Q86" s="22"/>
      <c r="R86" s="22"/>
      <c r="S86" s="40"/>
      <c r="T86" s="40">
        <f t="shared" si="83"/>
        <v>0</v>
      </c>
      <c r="U86" s="40"/>
      <c r="V86" s="109"/>
      <c r="W86" s="139">
        <v>2815182</v>
      </c>
      <c r="X86" s="40">
        <f t="shared" si="84"/>
        <v>2815182</v>
      </c>
      <c r="Y86" s="35"/>
      <c r="Z86" s="35"/>
      <c r="AA86" s="35"/>
      <c r="AB86" s="40">
        <f t="shared" si="85"/>
        <v>0</v>
      </c>
      <c r="AC86" s="35"/>
      <c r="AD86" s="35"/>
      <c r="AE86" s="35"/>
      <c r="AF86" s="40">
        <f t="shared" si="86"/>
        <v>0</v>
      </c>
      <c r="AG86" s="40">
        <f t="shared" si="87"/>
        <v>2815182</v>
      </c>
      <c r="AH86" s="41">
        <f>IF(ISERROR(AG86/I66),0,AG86/I66)</f>
        <v>8.5850605396559278E-3</v>
      </c>
      <c r="AI86" s="42">
        <f t="shared" si="88"/>
        <v>6.8166724630989572E-4</v>
      </c>
    </row>
    <row r="87" spans="1:35" s="17" customFormat="1">
      <c r="A87" s="36">
        <v>21</v>
      </c>
      <c r="B87" s="112" t="s">
        <v>358</v>
      </c>
      <c r="C87" s="85">
        <v>41809</v>
      </c>
      <c r="D87" s="93" t="s">
        <v>392</v>
      </c>
      <c r="E87" s="75" t="s">
        <v>214</v>
      </c>
      <c r="F87" s="81" t="s">
        <v>203</v>
      </c>
      <c r="G87" s="85">
        <v>41809</v>
      </c>
      <c r="H87" s="20"/>
      <c r="I87" s="246"/>
      <c r="J87" s="72">
        <v>3132483</v>
      </c>
      <c r="K87" s="23"/>
      <c r="L87" s="91"/>
      <c r="M87" s="91"/>
      <c r="N87" s="91"/>
      <c r="O87" s="19" t="s">
        <v>294</v>
      </c>
      <c r="P87" s="25"/>
      <c r="Q87" s="22"/>
      <c r="R87" s="22"/>
      <c r="S87" s="40"/>
      <c r="T87" s="40">
        <f t="shared" si="83"/>
        <v>0</v>
      </c>
      <c r="U87" s="40"/>
      <c r="V87" s="109"/>
      <c r="W87" s="139">
        <v>3132483</v>
      </c>
      <c r="X87" s="40">
        <f t="shared" si="84"/>
        <v>3132483</v>
      </c>
      <c r="Y87" s="35"/>
      <c r="Z87" s="35"/>
      <c r="AA87" s="35"/>
      <c r="AB87" s="40">
        <f t="shared" si="85"/>
        <v>0</v>
      </c>
      <c r="AC87" s="35"/>
      <c r="AD87" s="35"/>
      <c r="AE87" s="35"/>
      <c r="AF87" s="40">
        <f t="shared" si="86"/>
        <v>0</v>
      </c>
      <c r="AG87" s="40">
        <f t="shared" si="87"/>
        <v>3132483</v>
      </c>
      <c r="AH87" s="41">
        <f>IF(ISERROR(AG87/I66),0,AG87/I66)</f>
        <v>9.5526883144475272E-3</v>
      </c>
      <c r="AI87" s="42">
        <f t="shared" si="88"/>
        <v>7.5849840639879095E-4</v>
      </c>
    </row>
    <row r="88" spans="1:35" s="17" customFormat="1">
      <c r="A88" s="36">
        <v>22</v>
      </c>
      <c r="B88" s="112" t="s">
        <v>359</v>
      </c>
      <c r="C88" s="85">
        <v>41803</v>
      </c>
      <c r="D88" s="93" t="s">
        <v>393</v>
      </c>
      <c r="E88" s="75" t="s">
        <v>214</v>
      </c>
      <c r="F88" s="81" t="s">
        <v>203</v>
      </c>
      <c r="G88" s="85">
        <v>41803</v>
      </c>
      <c r="H88" s="20"/>
      <c r="I88" s="246"/>
      <c r="J88" s="72">
        <v>14160408</v>
      </c>
      <c r="K88" s="23"/>
      <c r="L88" s="91"/>
      <c r="M88" s="91"/>
      <c r="N88" s="91"/>
      <c r="O88" s="19" t="s">
        <v>294</v>
      </c>
      <c r="P88" s="25"/>
      <c r="Q88" s="22"/>
      <c r="R88" s="22"/>
      <c r="S88" s="40"/>
      <c r="T88" s="40">
        <f t="shared" si="83"/>
        <v>0</v>
      </c>
      <c r="U88" s="40"/>
      <c r="V88" s="109"/>
      <c r="W88" s="139">
        <v>14160408</v>
      </c>
      <c r="X88" s="40">
        <f t="shared" si="84"/>
        <v>14160408</v>
      </c>
      <c r="Y88" s="35"/>
      <c r="Z88" s="35"/>
      <c r="AA88" s="35"/>
      <c r="AB88" s="40">
        <f t="shared" si="85"/>
        <v>0</v>
      </c>
      <c r="AC88" s="35"/>
      <c r="AD88" s="35"/>
      <c r="AE88" s="35"/>
      <c r="AF88" s="40">
        <f t="shared" si="86"/>
        <v>0</v>
      </c>
      <c r="AG88" s="40">
        <f t="shared" si="87"/>
        <v>14160408</v>
      </c>
      <c r="AH88" s="41">
        <f>IF(ISERROR(AG88/I66),0,AG88/I66)</f>
        <v>4.3182984242662863E-2</v>
      </c>
      <c r="AI88" s="42">
        <f t="shared" si="88"/>
        <v>3.4287965495604254E-3</v>
      </c>
    </row>
    <row r="89" spans="1:35" s="17" customFormat="1">
      <c r="A89" s="36">
        <v>23</v>
      </c>
      <c r="B89" s="112" t="s">
        <v>360</v>
      </c>
      <c r="C89" s="85">
        <v>41801</v>
      </c>
      <c r="D89" s="93" t="s">
        <v>394</v>
      </c>
      <c r="E89" s="75" t="s">
        <v>214</v>
      </c>
      <c r="F89" s="81" t="s">
        <v>203</v>
      </c>
      <c r="G89" s="85">
        <v>41801</v>
      </c>
      <c r="H89" s="20"/>
      <c r="I89" s="246"/>
      <c r="J89" s="72">
        <v>15043332</v>
      </c>
      <c r="K89" s="23"/>
      <c r="L89" s="91"/>
      <c r="M89" s="91"/>
      <c r="N89" s="91"/>
      <c r="O89" s="19" t="s">
        <v>294</v>
      </c>
      <c r="P89" s="25"/>
      <c r="Q89" s="22"/>
      <c r="R89" s="22"/>
      <c r="S89" s="40"/>
      <c r="T89" s="40">
        <f t="shared" si="83"/>
        <v>0</v>
      </c>
      <c r="U89" s="40"/>
      <c r="V89" s="109"/>
      <c r="W89" s="139">
        <v>15043332</v>
      </c>
      <c r="X89" s="40">
        <f t="shared" si="84"/>
        <v>15043332</v>
      </c>
      <c r="Y89" s="35"/>
      <c r="Z89" s="35"/>
      <c r="AA89" s="35"/>
      <c r="AB89" s="40">
        <f t="shared" si="85"/>
        <v>0</v>
      </c>
      <c r="AC89" s="35"/>
      <c r="AD89" s="35"/>
      <c r="AE89" s="35"/>
      <c r="AF89" s="40">
        <f t="shared" si="86"/>
        <v>0</v>
      </c>
      <c r="AG89" s="40">
        <f t="shared" si="87"/>
        <v>15043332</v>
      </c>
      <c r="AH89" s="41">
        <f>IF(ISERROR(AG89/I66),0,AG89/I66)</f>
        <v>4.587551211187884E-2</v>
      </c>
      <c r="AI89" s="42">
        <f t="shared" si="88"/>
        <v>3.6425874773870874E-3</v>
      </c>
    </row>
    <row r="90" spans="1:35" s="17" customFormat="1">
      <c r="A90" s="36">
        <v>24</v>
      </c>
      <c r="B90" s="112" t="s">
        <v>361</v>
      </c>
      <c r="C90" s="85">
        <v>41803</v>
      </c>
      <c r="D90" s="93" t="s">
        <v>395</v>
      </c>
      <c r="E90" s="75" t="s">
        <v>214</v>
      </c>
      <c r="F90" s="81" t="s">
        <v>203</v>
      </c>
      <c r="G90" s="85">
        <v>41803</v>
      </c>
      <c r="H90" s="20"/>
      <c r="I90" s="246"/>
      <c r="J90" s="72">
        <v>3169559</v>
      </c>
      <c r="K90" s="23"/>
      <c r="L90" s="91"/>
      <c r="M90" s="91"/>
      <c r="N90" s="91"/>
      <c r="O90" s="19" t="s">
        <v>294</v>
      </c>
      <c r="P90" s="25"/>
      <c r="Q90" s="22"/>
      <c r="R90" s="22"/>
      <c r="S90" s="40"/>
      <c r="T90" s="40">
        <f t="shared" si="83"/>
        <v>0</v>
      </c>
      <c r="U90" s="40"/>
      <c r="V90" s="109"/>
      <c r="W90" s="139">
        <v>3169559</v>
      </c>
      <c r="X90" s="40">
        <f t="shared" si="84"/>
        <v>3169559</v>
      </c>
      <c r="Y90" s="35"/>
      <c r="Z90" s="35"/>
      <c r="AA90" s="35"/>
      <c r="AB90" s="40">
        <f t="shared" si="85"/>
        <v>0</v>
      </c>
      <c r="AC90" s="35"/>
      <c r="AD90" s="35"/>
      <c r="AE90" s="35"/>
      <c r="AF90" s="40">
        <f t="shared" si="86"/>
        <v>0</v>
      </c>
      <c r="AG90" s="40">
        <f t="shared" si="87"/>
        <v>3169559</v>
      </c>
      <c r="AH90" s="41">
        <f>IF(ISERROR(AG90/I66),0,AG90/I66)</f>
        <v>9.6657537235643395E-3</v>
      </c>
      <c r="AI90" s="42">
        <f t="shared" si="88"/>
        <v>7.6747597688062326E-4</v>
      </c>
    </row>
    <row r="91" spans="1:35" s="17" customFormat="1">
      <c r="A91" s="36">
        <v>25</v>
      </c>
      <c r="B91" s="112" t="s">
        <v>362</v>
      </c>
      <c r="C91" s="85">
        <v>41803</v>
      </c>
      <c r="D91" s="93" t="s">
        <v>396</v>
      </c>
      <c r="E91" s="75" t="s">
        <v>214</v>
      </c>
      <c r="F91" s="81" t="s">
        <v>203</v>
      </c>
      <c r="G91" s="85">
        <v>41803</v>
      </c>
      <c r="H91" s="20"/>
      <c r="I91" s="246"/>
      <c r="J91" s="72">
        <v>1620131</v>
      </c>
      <c r="K91" s="23"/>
      <c r="L91" s="91"/>
      <c r="M91" s="91"/>
      <c r="N91" s="91"/>
      <c r="O91" s="19" t="s">
        <v>294</v>
      </c>
      <c r="P91" s="25"/>
      <c r="Q91" s="22"/>
      <c r="R91" s="22"/>
      <c r="S91" s="40"/>
      <c r="T91" s="40">
        <f t="shared" si="83"/>
        <v>0</v>
      </c>
      <c r="U91" s="40"/>
      <c r="V91" s="109"/>
      <c r="W91" s="139">
        <v>1620131</v>
      </c>
      <c r="X91" s="40">
        <f t="shared" si="84"/>
        <v>1620131</v>
      </c>
      <c r="Y91" s="35"/>
      <c r="Z91" s="35"/>
      <c r="AA91" s="35"/>
      <c r="AB91" s="40">
        <f t="shared" si="85"/>
        <v>0</v>
      </c>
      <c r="AC91" s="35"/>
      <c r="AD91" s="35"/>
      <c r="AE91" s="35"/>
      <c r="AF91" s="40">
        <f t="shared" si="86"/>
        <v>0</v>
      </c>
      <c r="AG91" s="40">
        <f t="shared" si="87"/>
        <v>1620131</v>
      </c>
      <c r="AH91" s="41">
        <f>IF(ISERROR(AG91/I66),0,AG91/I66)</f>
        <v>4.9406833082810625E-3</v>
      </c>
      <c r="AI91" s="42">
        <f t="shared" si="88"/>
        <v>3.9229798905765154E-4</v>
      </c>
    </row>
    <row r="92" spans="1:35" s="17" customFormat="1">
      <c r="A92" s="36">
        <v>26</v>
      </c>
      <c r="B92" s="112" t="s">
        <v>363</v>
      </c>
      <c r="C92" s="85">
        <v>41803</v>
      </c>
      <c r="D92" s="93" t="s">
        <v>397</v>
      </c>
      <c r="E92" s="75" t="s">
        <v>214</v>
      </c>
      <c r="F92" s="81" t="s">
        <v>203</v>
      </c>
      <c r="G92" s="85">
        <v>41803</v>
      </c>
      <c r="H92" s="20"/>
      <c r="I92" s="246"/>
      <c r="J92" s="72">
        <v>13836210</v>
      </c>
      <c r="K92" s="23"/>
      <c r="L92" s="91"/>
      <c r="M92" s="91"/>
      <c r="N92" s="91"/>
      <c r="O92" s="19" t="s">
        <v>294</v>
      </c>
      <c r="P92" s="25"/>
      <c r="Q92" s="22"/>
      <c r="R92" s="22"/>
      <c r="S92" s="40"/>
      <c r="T92" s="40">
        <f t="shared" si="83"/>
        <v>0</v>
      </c>
      <c r="U92" s="40"/>
      <c r="V92" s="109"/>
      <c r="W92" s="139">
        <v>13836210</v>
      </c>
      <c r="X92" s="40">
        <f t="shared" si="84"/>
        <v>13836210</v>
      </c>
      <c r="Y92" s="35"/>
      <c r="Z92" s="35"/>
      <c r="AA92" s="35"/>
      <c r="AB92" s="40">
        <f t="shared" si="85"/>
        <v>0</v>
      </c>
      <c r="AC92" s="35"/>
      <c r="AD92" s="35"/>
      <c r="AE92" s="35"/>
      <c r="AF92" s="40">
        <f t="shared" si="86"/>
        <v>0</v>
      </c>
      <c r="AG92" s="40">
        <f t="shared" si="87"/>
        <v>13836210</v>
      </c>
      <c r="AH92" s="41">
        <f>IF(ISERROR(AG92/I66),0,AG92/I66)</f>
        <v>4.2194323666957502E-2</v>
      </c>
      <c r="AI92" s="42">
        <f t="shared" si="88"/>
        <v>3.3502953521532329E-3</v>
      </c>
    </row>
    <row r="93" spans="1:35" s="17" customFormat="1">
      <c r="A93" s="36">
        <v>27</v>
      </c>
      <c r="B93" s="112" t="s">
        <v>364</v>
      </c>
      <c r="C93" s="85">
        <v>41803</v>
      </c>
      <c r="D93" s="93" t="s">
        <v>398</v>
      </c>
      <c r="E93" s="75" t="s">
        <v>214</v>
      </c>
      <c r="F93" s="81" t="s">
        <v>203</v>
      </c>
      <c r="G93" s="85">
        <v>41803</v>
      </c>
      <c r="H93" s="20"/>
      <c r="I93" s="246"/>
      <c r="J93" s="72">
        <v>2972970</v>
      </c>
      <c r="K93" s="23"/>
      <c r="L93" s="91"/>
      <c r="M93" s="91"/>
      <c r="N93" s="91"/>
      <c r="O93" s="19" t="s">
        <v>294</v>
      </c>
      <c r="P93" s="25"/>
      <c r="Q93" s="22"/>
      <c r="R93" s="22"/>
      <c r="S93" s="40"/>
      <c r="T93" s="40">
        <f t="shared" si="83"/>
        <v>0</v>
      </c>
      <c r="U93" s="40"/>
      <c r="V93" s="109"/>
      <c r="W93" s="139">
        <v>2972970</v>
      </c>
      <c r="X93" s="40">
        <f t="shared" si="84"/>
        <v>2972970</v>
      </c>
      <c r="Y93" s="35"/>
      <c r="Z93" s="35"/>
      <c r="AA93" s="35"/>
      <c r="AB93" s="40">
        <f t="shared" si="85"/>
        <v>0</v>
      </c>
      <c r="AC93" s="35"/>
      <c r="AD93" s="35"/>
      <c r="AE93" s="35"/>
      <c r="AF93" s="40">
        <f t="shared" si="86"/>
        <v>0</v>
      </c>
      <c r="AG93" s="40">
        <f t="shared" si="87"/>
        <v>2972970</v>
      </c>
      <c r="AH93" s="41">
        <f>IF(ISERROR(AG93/I66),0,AG93/I66)</f>
        <v>9.0662441833532902E-3</v>
      </c>
      <c r="AI93" s="42">
        <f t="shared" si="88"/>
        <v>7.198739808871791E-4</v>
      </c>
    </row>
    <row r="94" spans="1:35" s="17" customFormat="1">
      <c r="A94" s="36">
        <v>28</v>
      </c>
      <c r="B94" s="112" t="s">
        <v>365</v>
      </c>
      <c r="C94" s="85">
        <v>41803</v>
      </c>
      <c r="D94" s="93" t="s">
        <v>399</v>
      </c>
      <c r="E94" s="75" t="s">
        <v>214</v>
      </c>
      <c r="F94" s="81" t="s">
        <v>203</v>
      </c>
      <c r="G94" s="85">
        <v>41803</v>
      </c>
      <c r="H94" s="20"/>
      <c r="I94" s="246"/>
      <c r="J94" s="72">
        <v>12407494</v>
      </c>
      <c r="K94" s="23"/>
      <c r="L94" s="91"/>
      <c r="M94" s="91"/>
      <c r="N94" s="91"/>
      <c r="O94" s="19" t="s">
        <v>294</v>
      </c>
      <c r="P94" s="25"/>
      <c r="Q94" s="22"/>
      <c r="R94" s="22"/>
      <c r="S94" s="40"/>
      <c r="T94" s="40">
        <f t="shared" si="83"/>
        <v>0</v>
      </c>
      <c r="U94" s="40"/>
      <c r="V94" s="109"/>
      <c r="W94" s="139">
        <v>12407494</v>
      </c>
      <c r="X94" s="40">
        <f t="shared" si="84"/>
        <v>12407494</v>
      </c>
      <c r="Y94" s="35"/>
      <c r="Z94" s="35"/>
      <c r="AA94" s="35"/>
      <c r="AB94" s="40">
        <f t="shared" si="85"/>
        <v>0</v>
      </c>
      <c r="AC94" s="35"/>
      <c r="AD94" s="35"/>
      <c r="AE94" s="35"/>
      <c r="AF94" s="40">
        <f t="shared" si="86"/>
        <v>0</v>
      </c>
      <c r="AG94" s="40">
        <f t="shared" si="87"/>
        <v>12407494</v>
      </c>
      <c r="AH94" s="41">
        <f>IF(ISERROR(AG94/I66),0,AG94/I66)</f>
        <v>3.7837371486254774E-2</v>
      </c>
      <c r="AI94" s="42">
        <f t="shared" si="88"/>
        <v>3.0043465284257122E-3</v>
      </c>
    </row>
    <row r="95" spans="1:35" s="17" customFormat="1">
      <c r="A95" s="36">
        <v>29</v>
      </c>
      <c r="B95" s="112" t="s">
        <v>366</v>
      </c>
      <c r="C95" s="85">
        <v>41803</v>
      </c>
      <c r="D95" s="93" t="s">
        <v>400</v>
      </c>
      <c r="E95" s="75" t="s">
        <v>214</v>
      </c>
      <c r="F95" s="81" t="s">
        <v>203</v>
      </c>
      <c r="G95" s="85">
        <v>41803</v>
      </c>
      <c r="H95" s="20"/>
      <c r="I95" s="246"/>
      <c r="J95" s="72">
        <v>3060918</v>
      </c>
      <c r="K95" s="23"/>
      <c r="L95" s="91"/>
      <c r="M95" s="91"/>
      <c r="N95" s="91"/>
      <c r="O95" s="19" t="s">
        <v>294</v>
      </c>
      <c r="P95" s="25"/>
      <c r="Q95" s="22"/>
      <c r="R95" s="22"/>
      <c r="S95" s="40"/>
      <c r="T95" s="40">
        <f t="shared" si="83"/>
        <v>0</v>
      </c>
      <c r="U95" s="40"/>
      <c r="V95" s="109"/>
      <c r="W95" s="139">
        <v>3060918</v>
      </c>
      <c r="X95" s="40">
        <f t="shared" si="84"/>
        <v>3060918</v>
      </c>
      <c r="Y95" s="35"/>
      <c r="Z95" s="35"/>
      <c r="AA95" s="35"/>
      <c r="AB95" s="40">
        <f t="shared" si="85"/>
        <v>0</v>
      </c>
      <c r="AC95" s="35"/>
      <c r="AD95" s="35"/>
      <c r="AE95" s="35"/>
      <c r="AF95" s="40">
        <f t="shared" si="86"/>
        <v>0</v>
      </c>
      <c r="AG95" s="40">
        <f t="shared" si="87"/>
        <v>3060918</v>
      </c>
      <c r="AH95" s="41">
        <f>IF(ISERROR(AG95/I66),0,AG95/I66)</f>
        <v>9.3344467025302611E-3</v>
      </c>
      <c r="AI95" s="42">
        <f t="shared" si="88"/>
        <v>7.4116968076678286E-4</v>
      </c>
    </row>
    <row r="96" spans="1:35" s="17" customFormat="1">
      <c r="A96" s="36">
        <v>30</v>
      </c>
      <c r="B96" s="112" t="s">
        <v>367</v>
      </c>
      <c r="C96" s="85">
        <v>41803</v>
      </c>
      <c r="D96" s="93" t="s">
        <v>401</v>
      </c>
      <c r="E96" s="75" t="s">
        <v>214</v>
      </c>
      <c r="F96" s="81" t="s">
        <v>203</v>
      </c>
      <c r="G96" s="85">
        <v>41803</v>
      </c>
      <c r="H96" s="20"/>
      <c r="I96" s="246"/>
      <c r="J96" s="72">
        <v>1063130</v>
      </c>
      <c r="K96" s="23"/>
      <c r="L96" s="91"/>
      <c r="M96" s="91"/>
      <c r="N96" s="91"/>
      <c r="O96" s="19" t="s">
        <v>294</v>
      </c>
      <c r="P96" s="25"/>
      <c r="Q96" s="22"/>
      <c r="R96" s="22"/>
      <c r="S96" s="40"/>
      <c r="T96" s="40">
        <f t="shared" si="83"/>
        <v>0</v>
      </c>
      <c r="U96" s="40"/>
      <c r="V96" s="109"/>
      <c r="W96" s="139">
        <v>1063130</v>
      </c>
      <c r="X96" s="40">
        <f t="shared" si="84"/>
        <v>1063130</v>
      </c>
      <c r="Y96" s="35"/>
      <c r="Z96" s="35"/>
      <c r="AA96" s="35"/>
      <c r="AB96" s="40">
        <f t="shared" si="85"/>
        <v>0</v>
      </c>
      <c r="AC96" s="35"/>
      <c r="AD96" s="35"/>
      <c r="AE96" s="35"/>
      <c r="AF96" s="40">
        <f t="shared" si="86"/>
        <v>0</v>
      </c>
      <c r="AG96" s="40">
        <f t="shared" si="87"/>
        <v>1063130</v>
      </c>
      <c r="AH96" s="41">
        <f>IF(ISERROR(AG96/I66),0,AG96/I66)</f>
        <v>3.2420765021673225E-3</v>
      </c>
      <c r="AI96" s="42">
        <f t="shared" si="88"/>
        <v>2.5742594957251056E-4</v>
      </c>
    </row>
    <row r="97" spans="1:35" s="17" customFormat="1">
      <c r="A97" s="36">
        <v>31</v>
      </c>
      <c r="B97" s="112" t="s">
        <v>368</v>
      </c>
      <c r="C97" s="85">
        <v>41803</v>
      </c>
      <c r="D97" s="93" t="s">
        <v>402</v>
      </c>
      <c r="E97" s="75" t="s">
        <v>214</v>
      </c>
      <c r="F97" s="81" t="s">
        <v>203</v>
      </c>
      <c r="G97" s="85">
        <v>41803</v>
      </c>
      <c r="H97" s="20"/>
      <c r="I97" s="246"/>
      <c r="J97" s="72">
        <v>30085802</v>
      </c>
      <c r="K97" s="23"/>
      <c r="L97" s="91"/>
      <c r="M97" s="91"/>
      <c r="N97" s="91"/>
      <c r="O97" s="19" t="s">
        <v>294</v>
      </c>
      <c r="P97" s="25"/>
      <c r="Q97" s="22"/>
      <c r="R97" s="22"/>
      <c r="S97" s="40"/>
      <c r="T97" s="40">
        <f t="shared" si="83"/>
        <v>0</v>
      </c>
      <c r="U97" s="40"/>
      <c r="V97" s="109"/>
      <c r="W97" s="139">
        <v>30085802</v>
      </c>
      <c r="X97" s="40">
        <f t="shared" si="84"/>
        <v>30085802</v>
      </c>
      <c r="Y97" s="35"/>
      <c r="Z97" s="35"/>
      <c r="AA97" s="35"/>
      <c r="AB97" s="40">
        <f t="shared" si="85"/>
        <v>0</v>
      </c>
      <c r="AC97" s="35"/>
      <c r="AD97" s="35"/>
      <c r="AE97" s="35"/>
      <c r="AF97" s="40">
        <f t="shared" si="86"/>
        <v>0</v>
      </c>
      <c r="AG97" s="40">
        <f t="shared" si="87"/>
        <v>30085802</v>
      </c>
      <c r="AH97" s="41">
        <f>IF(ISERROR(AG97/I66),0,AG97/I66)</f>
        <v>9.1748395504838196E-2</v>
      </c>
      <c r="AI97" s="42">
        <f t="shared" si="88"/>
        <v>7.2849662303768473E-3</v>
      </c>
    </row>
    <row r="98" spans="1:35" s="17" customFormat="1">
      <c r="A98" s="36">
        <v>32</v>
      </c>
      <c r="B98" s="112" t="s">
        <v>369</v>
      </c>
      <c r="C98" s="85">
        <v>41803</v>
      </c>
      <c r="D98" s="93" t="s">
        <v>403</v>
      </c>
      <c r="E98" s="75" t="s">
        <v>214</v>
      </c>
      <c r="F98" s="81" t="s">
        <v>203</v>
      </c>
      <c r="G98" s="85">
        <v>41803</v>
      </c>
      <c r="H98" s="20"/>
      <c r="I98" s="246"/>
      <c r="J98" s="72">
        <v>12108300</v>
      </c>
      <c r="K98" s="23"/>
      <c r="L98" s="91"/>
      <c r="M98" s="91"/>
      <c r="N98" s="91"/>
      <c r="O98" s="19" t="s">
        <v>294</v>
      </c>
      <c r="P98" s="25"/>
      <c r="Q98" s="22"/>
      <c r="R98" s="22"/>
      <c r="S98" s="40"/>
      <c r="T98" s="40">
        <f t="shared" si="83"/>
        <v>0</v>
      </c>
      <c r="U98" s="40"/>
      <c r="V98" s="109"/>
      <c r="W98" s="139">
        <v>12108300</v>
      </c>
      <c r="X98" s="40">
        <f t="shared" si="84"/>
        <v>12108300</v>
      </c>
      <c r="Y98" s="35"/>
      <c r="Z98" s="35"/>
      <c r="AA98" s="35"/>
      <c r="AB98" s="40">
        <f t="shared" si="85"/>
        <v>0</v>
      </c>
      <c r="AC98" s="35"/>
      <c r="AD98" s="35"/>
      <c r="AE98" s="35"/>
      <c r="AF98" s="40">
        <f t="shared" si="86"/>
        <v>0</v>
      </c>
      <c r="AG98" s="40">
        <f t="shared" si="87"/>
        <v>12108300</v>
      </c>
      <c r="AH98" s="41">
        <f>IF(ISERROR(AG98/I66),0,AG98/I66)</f>
        <v>3.6924962056561837E-2</v>
      </c>
      <c r="AI98" s="42">
        <f t="shared" si="88"/>
        <v>2.931899791379069E-3</v>
      </c>
    </row>
    <row r="99" spans="1:35" s="17" customFormat="1">
      <c r="A99" s="36">
        <v>33</v>
      </c>
      <c r="B99" s="112" t="s">
        <v>370</v>
      </c>
      <c r="C99" s="85">
        <v>41803</v>
      </c>
      <c r="D99" s="93" t="s">
        <v>404</v>
      </c>
      <c r="E99" s="75" t="s">
        <v>214</v>
      </c>
      <c r="F99" s="81" t="s">
        <v>203</v>
      </c>
      <c r="G99" s="85">
        <v>41803</v>
      </c>
      <c r="H99" s="20"/>
      <c r="I99" s="246"/>
      <c r="J99" s="72">
        <v>31498997</v>
      </c>
      <c r="K99" s="23"/>
      <c r="L99" s="91"/>
      <c r="M99" s="91"/>
      <c r="N99" s="91"/>
      <c r="O99" s="19" t="s">
        <v>294</v>
      </c>
      <c r="P99" s="25"/>
      <c r="Q99" s="22"/>
      <c r="R99" s="22"/>
      <c r="S99" s="40"/>
      <c r="T99" s="40">
        <f t="shared" si="83"/>
        <v>0</v>
      </c>
      <c r="U99" s="40"/>
      <c r="V99" s="109"/>
      <c r="W99" s="139">
        <v>31498997</v>
      </c>
      <c r="X99" s="40">
        <f t="shared" si="84"/>
        <v>31498997</v>
      </c>
      <c r="Y99" s="35"/>
      <c r="Z99" s="35"/>
      <c r="AA99" s="35"/>
      <c r="AB99" s="40">
        <f t="shared" si="85"/>
        <v>0</v>
      </c>
      <c r="AC99" s="35"/>
      <c r="AD99" s="35"/>
      <c r="AE99" s="35"/>
      <c r="AF99" s="40">
        <f t="shared" si="86"/>
        <v>0</v>
      </c>
      <c r="AG99" s="40">
        <f t="shared" si="87"/>
        <v>31498997</v>
      </c>
      <c r="AH99" s="41">
        <f>IF(ISERROR(AG99/I66),0,AG99/I66)</f>
        <v>9.6058015497200694E-2</v>
      </c>
      <c r="AI99" s="42">
        <f t="shared" si="88"/>
        <v>7.6271568042541003E-3</v>
      </c>
    </row>
    <row r="100" spans="1:35" s="17" customFormat="1">
      <c r="A100" s="36">
        <v>34</v>
      </c>
      <c r="B100" s="125" t="s">
        <v>371</v>
      </c>
      <c r="C100" s="126">
        <v>41808</v>
      </c>
      <c r="D100" s="184" t="s">
        <v>405</v>
      </c>
      <c r="E100" s="127" t="s">
        <v>214</v>
      </c>
      <c r="F100" s="102" t="s">
        <v>203</v>
      </c>
      <c r="G100" s="126">
        <v>41808</v>
      </c>
      <c r="H100" s="169"/>
      <c r="I100" s="246"/>
      <c r="J100" s="72">
        <v>1000000</v>
      </c>
      <c r="K100" s="23"/>
      <c r="L100" s="91"/>
      <c r="M100" s="91"/>
      <c r="N100" s="91"/>
      <c r="O100" s="19" t="s">
        <v>294</v>
      </c>
      <c r="P100" s="25"/>
      <c r="Q100" s="22"/>
      <c r="R100" s="22"/>
      <c r="S100" s="40"/>
      <c r="T100" s="40">
        <f t="shared" si="83"/>
        <v>0</v>
      </c>
      <c r="U100" s="40"/>
      <c r="V100" s="109"/>
      <c r="W100" s="139">
        <v>1000000</v>
      </c>
      <c r="X100" s="40">
        <f t="shared" si="84"/>
        <v>1000000</v>
      </c>
      <c r="Y100" s="35"/>
      <c r="Z100" s="35"/>
      <c r="AA100" s="35"/>
      <c r="AB100" s="40">
        <f t="shared" si="85"/>
        <v>0</v>
      </c>
      <c r="AC100" s="35"/>
      <c r="AD100" s="35"/>
      <c r="AE100" s="35"/>
      <c r="AF100" s="40">
        <f t="shared" si="86"/>
        <v>0</v>
      </c>
      <c r="AG100" s="40">
        <f t="shared" si="87"/>
        <v>1000000</v>
      </c>
      <c r="AH100" s="41">
        <f>IF(ISERROR(AG100/I66),0,AG100/I66)</f>
        <v>3.049557911231291E-3</v>
      </c>
      <c r="AI100" s="42">
        <f t="shared" si="88"/>
        <v>2.421396720744505E-4</v>
      </c>
    </row>
    <row r="101" spans="1:35" s="17" customFormat="1">
      <c r="A101" s="36">
        <v>35</v>
      </c>
      <c r="B101" s="128" t="s">
        <v>704</v>
      </c>
      <c r="C101" s="121">
        <v>41817</v>
      </c>
      <c r="D101" s="150" t="s">
        <v>406</v>
      </c>
      <c r="E101" s="73" t="s">
        <v>214</v>
      </c>
      <c r="F101" s="101" t="s">
        <v>93</v>
      </c>
      <c r="G101" s="121">
        <v>41809</v>
      </c>
      <c r="H101" s="20"/>
      <c r="I101" s="246"/>
      <c r="J101" s="72">
        <v>1186429</v>
      </c>
      <c r="K101" s="23"/>
      <c r="L101" s="91"/>
      <c r="M101" s="91"/>
      <c r="N101" s="91"/>
      <c r="O101" s="19" t="s">
        <v>294</v>
      </c>
      <c r="P101" s="25"/>
      <c r="Q101" s="22"/>
      <c r="R101" s="22"/>
      <c r="S101" s="40"/>
      <c r="T101" s="40">
        <f t="shared" si="83"/>
        <v>0</v>
      </c>
      <c r="U101" s="40"/>
      <c r="V101" s="109"/>
      <c r="W101" s="140"/>
      <c r="X101" s="40">
        <f t="shared" si="84"/>
        <v>0</v>
      </c>
      <c r="Y101" s="35"/>
      <c r="Z101" s="35"/>
      <c r="AA101" s="35"/>
      <c r="AB101" s="40">
        <f t="shared" si="85"/>
        <v>0</v>
      </c>
      <c r="AC101" s="35"/>
      <c r="AD101" s="35"/>
      <c r="AE101" s="35"/>
      <c r="AF101" s="40">
        <f t="shared" si="86"/>
        <v>0</v>
      </c>
      <c r="AG101" s="40">
        <f t="shared" si="87"/>
        <v>0</v>
      </c>
      <c r="AH101" s="41">
        <f>IF(ISERROR(AG101/I66),0,AG101/I66)</f>
        <v>0</v>
      </c>
      <c r="AI101" s="42">
        <f t="shared" si="88"/>
        <v>0</v>
      </c>
    </row>
    <row r="102" spans="1:35" s="17" customFormat="1">
      <c r="A102" s="36">
        <v>36</v>
      </c>
      <c r="B102" s="123" t="s">
        <v>703</v>
      </c>
      <c r="C102" s="126">
        <v>41827</v>
      </c>
      <c r="D102" s="185" t="s">
        <v>705</v>
      </c>
      <c r="E102" s="186" t="s">
        <v>214</v>
      </c>
      <c r="F102" s="187" t="s">
        <v>203</v>
      </c>
      <c r="G102" s="188">
        <v>41827</v>
      </c>
      <c r="H102" s="169"/>
      <c r="I102" s="246"/>
      <c r="J102" s="72">
        <v>5524310</v>
      </c>
      <c r="K102" s="23"/>
      <c r="L102" s="91"/>
      <c r="M102" s="91"/>
      <c r="N102" s="91"/>
      <c r="O102" s="19"/>
      <c r="P102" s="25"/>
      <c r="Q102" s="22"/>
      <c r="R102" s="22"/>
      <c r="S102" s="40"/>
      <c r="T102" s="40">
        <f t="shared" ref="T102:T104" si="89">SUM(Q102:S102)</f>
        <v>0</v>
      </c>
      <c r="U102" s="40"/>
      <c r="V102" s="109"/>
      <c r="W102" s="140"/>
      <c r="X102" s="40">
        <f t="shared" ref="X102:X104" si="90">SUM(U102:W102)</f>
        <v>0</v>
      </c>
      <c r="Y102" s="72">
        <v>5524310</v>
      </c>
      <c r="Z102" s="35"/>
      <c r="AA102" s="35"/>
      <c r="AB102" s="40">
        <f t="shared" ref="AB102:AB104" si="91">SUM(Y102:AA102)</f>
        <v>5524310</v>
      </c>
      <c r="AC102" s="35"/>
      <c r="AD102" s="35"/>
      <c r="AE102" s="35"/>
      <c r="AF102" s="40">
        <f t="shared" ref="AF102:AF104" si="92">SUM(AC102:AE102)</f>
        <v>0</v>
      </c>
      <c r="AG102" s="40">
        <f t="shared" ref="AG102:AG104" si="93">SUM(T102,X102,AB102,AF102)</f>
        <v>5524310</v>
      </c>
      <c r="AH102" s="41">
        <f>IF(ISERROR(AG102/I66),0,AG102/I66)</f>
        <v>1.6846703264594132E-2</v>
      </c>
      <c r="AI102" s="42">
        <f t="shared" ref="AI102:AI104" si="94">IF(ISERROR(AG102/$AG$488),"-",AG102/$AG$488)</f>
        <v>1.3376546118376077E-3</v>
      </c>
    </row>
    <row r="103" spans="1:35" s="17" customFormat="1">
      <c r="A103" s="36">
        <v>37</v>
      </c>
      <c r="B103" s="128" t="s">
        <v>706</v>
      </c>
      <c r="C103" s="121">
        <v>41879</v>
      </c>
      <c r="D103" s="150" t="s">
        <v>707</v>
      </c>
      <c r="E103" s="186" t="s">
        <v>214</v>
      </c>
      <c r="F103" s="187" t="s">
        <v>203</v>
      </c>
      <c r="G103" s="121"/>
      <c r="H103" s="20"/>
      <c r="I103" s="246"/>
      <c r="J103" s="72">
        <v>500000</v>
      </c>
      <c r="K103" s="23"/>
      <c r="L103" s="91"/>
      <c r="M103" s="91"/>
      <c r="N103" s="91"/>
      <c r="O103" s="19"/>
      <c r="P103" s="25"/>
      <c r="Q103" s="22"/>
      <c r="R103" s="22"/>
      <c r="S103" s="40"/>
      <c r="T103" s="40">
        <f t="shared" si="89"/>
        <v>0</v>
      </c>
      <c r="U103" s="40"/>
      <c r="V103" s="109"/>
      <c r="W103" s="140"/>
      <c r="X103" s="40">
        <f t="shared" si="90"/>
        <v>0</v>
      </c>
      <c r="Y103" s="35"/>
      <c r="Z103" s="35">
        <v>500000</v>
      </c>
      <c r="AA103" s="35"/>
      <c r="AB103" s="40">
        <f t="shared" si="91"/>
        <v>500000</v>
      </c>
      <c r="AC103" s="35"/>
      <c r="AD103" s="35"/>
      <c r="AE103" s="35"/>
      <c r="AF103" s="40">
        <f t="shared" si="92"/>
        <v>0</v>
      </c>
      <c r="AG103" s="40">
        <f t="shared" si="93"/>
        <v>500000</v>
      </c>
      <c r="AH103" s="41">
        <f>IF(ISERROR(AG103/I66),0,AG103/I66)</f>
        <v>1.5247789556156455E-3</v>
      </c>
      <c r="AI103" s="42">
        <f t="shared" si="94"/>
        <v>1.2106983603722525E-4</v>
      </c>
    </row>
    <row r="104" spans="1:35" s="17" customFormat="1" ht="12.75">
      <c r="A104" s="36">
        <v>38</v>
      </c>
      <c r="B104" s="128" t="s">
        <v>706</v>
      </c>
      <c r="C104" s="121">
        <v>41892</v>
      </c>
      <c r="D104" s="150" t="s">
        <v>708</v>
      </c>
      <c r="E104" s="186" t="s">
        <v>214</v>
      </c>
      <c r="F104" s="187" t="s">
        <v>203</v>
      </c>
      <c r="G104" s="121"/>
      <c r="H104" s="88"/>
      <c r="I104" s="246"/>
      <c r="J104" s="72">
        <v>1686522</v>
      </c>
      <c r="K104" s="23"/>
      <c r="L104" s="91"/>
      <c r="M104" s="91"/>
      <c r="N104" s="91"/>
      <c r="O104" s="19"/>
      <c r="P104" s="25"/>
      <c r="Q104" s="22"/>
      <c r="R104" s="22"/>
      <c r="S104" s="40"/>
      <c r="T104" s="40">
        <f t="shared" si="89"/>
        <v>0</v>
      </c>
      <c r="U104" s="40"/>
      <c r="V104" s="109"/>
      <c r="W104" s="140"/>
      <c r="X104" s="40">
        <f t="shared" si="90"/>
        <v>0</v>
      </c>
      <c r="Y104" s="35"/>
      <c r="Z104" s="35"/>
      <c r="AA104" s="35">
        <v>1686522</v>
      </c>
      <c r="AB104" s="40">
        <f t="shared" si="91"/>
        <v>1686522</v>
      </c>
      <c r="AC104" s="35"/>
      <c r="AD104" s="35"/>
      <c r="AE104" s="35"/>
      <c r="AF104" s="40">
        <f t="shared" si="92"/>
        <v>0</v>
      </c>
      <c r="AG104" s="40">
        <f t="shared" si="93"/>
        <v>1686522</v>
      </c>
      <c r="AH104" s="41">
        <f>IF(ISERROR(AG104/I66),0,AG104/I66)</f>
        <v>5.1431465075656192E-3</v>
      </c>
      <c r="AI104" s="42">
        <f t="shared" si="94"/>
        <v>4.0837388402634639E-4</v>
      </c>
    </row>
    <row r="105" spans="1:35" s="17" customFormat="1" ht="12.75">
      <c r="A105" s="36">
        <v>39</v>
      </c>
      <c r="B105" s="128" t="s">
        <v>706</v>
      </c>
      <c r="C105" s="121">
        <v>41953</v>
      </c>
      <c r="D105" s="150" t="s">
        <v>399</v>
      </c>
      <c r="E105" s="186" t="s">
        <v>214</v>
      </c>
      <c r="F105" s="187" t="s">
        <v>203</v>
      </c>
      <c r="G105" s="121"/>
      <c r="H105" s="88"/>
      <c r="I105" s="246"/>
      <c r="J105" s="72">
        <v>5000000</v>
      </c>
      <c r="K105" s="23"/>
      <c r="L105" s="91"/>
      <c r="M105" s="91"/>
      <c r="N105" s="91"/>
      <c r="O105" s="19"/>
      <c r="P105" s="25"/>
      <c r="Q105" s="22"/>
      <c r="R105" s="22"/>
      <c r="S105" s="40"/>
      <c r="T105" s="40"/>
      <c r="U105" s="40"/>
      <c r="V105" s="109"/>
      <c r="W105" s="140"/>
      <c r="X105" s="40"/>
      <c r="Y105" s="35"/>
      <c r="Z105" s="35"/>
      <c r="AA105" s="35"/>
      <c r="AB105" s="40"/>
      <c r="AC105" s="35"/>
      <c r="AD105" s="72">
        <v>5000000</v>
      </c>
      <c r="AE105" s="35"/>
      <c r="AF105" s="40">
        <f t="shared" ref="AF105:AF114" si="95">SUM(AC105:AE105)</f>
        <v>5000000</v>
      </c>
      <c r="AG105" s="40">
        <f t="shared" ref="AG105:AG114" si="96">SUM(T105,X105,AB105,AF105)</f>
        <v>5000000</v>
      </c>
      <c r="AH105" s="41">
        <f>IF(ISERROR(AG105/I66),0,AG105/I66)</f>
        <v>1.5247789556156455E-2</v>
      </c>
      <c r="AI105" s="42">
        <f t="shared" ref="AI105:AI114" si="97">IF(ISERROR(AG105/$AG$488),"-",AG105/$AG$488)</f>
        <v>1.2106983603722525E-3</v>
      </c>
    </row>
    <row r="106" spans="1:35" s="17" customFormat="1" ht="12.75">
      <c r="A106" s="36">
        <v>40</v>
      </c>
      <c r="B106" s="128" t="s">
        <v>706</v>
      </c>
      <c r="C106" s="121">
        <v>41953</v>
      </c>
      <c r="D106" s="150" t="s">
        <v>386</v>
      </c>
      <c r="E106" s="186" t="s">
        <v>214</v>
      </c>
      <c r="F106" s="187" t="s">
        <v>203</v>
      </c>
      <c r="G106" s="121"/>
      <c r="H106" s="88"/>
      <c r="I106" s="246"/>
      <c r="J106" s="72">
        <v>5000000</v>
      </c>
      <c r="K106" s="23"/>
      <c r="L106" s="91"/>
      <c r="M106" s="91"/>
      <c r="N106" s="91"/>
      <c r="O106" s="19"/>
      <c r="P106" s="25"/>
      <c r="Q106" s="22"/>
      <c r="R106" s="22"/>
      <c r="S106" s="40"/>
      <c r="T106" s="40"/>
      <c r="U106" s="40"/>
      <c r="V106" s="109"/>
      <c r="W106" s="140"/>
      <c r="X106" s="40"/>
      <c r="Y106" s="35"/>
      <c r="Z106" s="35"/>
      <c r="AA106" s="35"/>
      <c r="AB106" s="40"/>
      <c r="AC106" s="35"/>
      <c r="AD106" s="72">
        <v>5000000</v>
      </c>
      <c r="AE106" s="35"/>
      <c r="AF106" s="40">
        <f t="shared" si="95"/>
        <v>5000000</v>
      </c>
      <c r="AG106" s="40">
        <f t="shared" si="96"/>
        <v>5000000</v>
      </c>
      <c r="AH106" s="41">
        <f>IF(ISERROR(AG106/I63),0,AG106/I66)</f>
        <v>0</v>
      </c>
      <c r="AI106" s="42">
        <f t="shared" si="97"/>
        <v>1.2106983603722525E-3</v>
      </c>
    </row>
    <row r="107" spans="1:35" s="17" customFormat="1" ht="12.75">
      <c r="A107" s="36">
        <v>41</v>
      </c>
      <c r="B107" s="128" t="s">
        <v>706</v>
      </c>
      <c r="C107" s="121">
        <v>41968</v>
      </c>
      <c r="D107" s="150" t="s">
        <v>393</v>
      </c>
      <c r="E107" s="186" t="s">
        <v>214</v>
      </c>
      <c r="F107" s="187" t="s">
        <v>203</v>
      </c>
      <c r="G107" s="121"/>
      <c r="H107" s="88"/>
      <c r="I107" s="246"/>
      <c r="J107" s="72">
        <v>5000000</v>
      </c>
      <c r="K107" s="23"/>
      <c r="L107" s="91"/>
      <c r="M107" s="91"/>
      <c r="N107" s="91"/>
      <c r="O107" s="19"/>
      <c r="P107" s="25"/>
      <c r="Q107" s="22"/>
      <c r="R107" s="22"/>
      <c r="S107" s="40"/>
      <c r="T107" s="40"/>
      <c r="U107" s="40"/>
      <c r="V107" s="109"/>
      <c r="W107" s="140"/>
      <c r="X107" s="40"/>
      <c r="Y107" s="35"/>
      <c r="Z107" s="35"/>
      <c r="AA107" s="35"/>
      <c r="AB107" s="40"/>
      <c r="AC107" s="35"/>
      <c r="AD107" s="72">
        <v>5000000</v>
      </c>
      <c r="AE107" s="35"/>
      <c r="AF107" s="40">
        <f t="shared" si="95"/>
        <v>5000000</v>
      </c>
      <c r="AG107" s="40">
        <f t="shared" si="96"/>
        <v>5000000</v>
      </c>
      <c r="AH107" s="41">
        <f>IF(ISERROR(AG107/I66),0,AG107/I66)</f>
        <v>1.5247789556156455E-2</v>
      </c>
      <c r="AI107" s="42">
        <f t="shared" si="97"/>
        <v>1.2106983603722525E-3</v>
      </c>
    </row>
    <row r="108" spans="1:35" s="17" customFormat="1" ht="12.75">
      <c r="A108" s="36">
        <v>42</v>
      </c>
      <c r="B108" s="128" t="s">
        <v>706</v>
      </c>
      <c r="C108" s="121">
        <v>41953</v>
      </c>
      <c r="D108" s="150" t="s">
        <v>965</v>
      </c>
      <c r="E108" s="186" t="s">
        <v>214</v>
      </c>
      <c r="F108" s="187" t="s">
        <v>203</v>
      </c>
      <c r="G108" s="121"/>
      <c r="H108" s="88"/>
      <c r="I108" s="246"/>
      <c r="J108" s="72">
        <v>5000000</v>
      </c>
      <c r="K108" s="23"/>
      <c r="L108" s="91"/>
      <c r="M108" s="91"/>
      <c r="N108" s="91"/>
      <c r="O108" s="19"/>
      <c r="P108" s="25"/>
      <c r="Q108" s="22"/>
      <c r="R108" s="22"/>
      <c r="S108" s="40"/>
      <c r="T108" s="40"/>
      <c r="U108" s="40"/>
      <c r="V108" s="109"/>
      <c r="W108" s="140"/>
      <c r="X108" s="40"/>
      <c r="Y108" s="35"/>
      <c r="Z108" s="35"/>
      <c r="AA108" s="35"/>
      <c r="AB108" s="40"/>
      <c r="AC108" s="35"/>
      <c r="AD108" s="72">
        <v>5000000</v>
      </c>
      <c r="AE108" s="35"/>
      <c r="AF108" s="40">
        <f t="shared" si="95"/>
        <v>5000000</v>
      </c>
      <c r="AG108" s="40">
        <f t="shared" si="96"/>
        <v>5000000</v>
      </c>
      <c r="AH108" s="41">
        <f>IF(ISERROR(AG108/I66),0,AG108/I66)</f>
        <v>1.5247789556156455E-2</v>
      </c>
      <c r="AI108" s="42">
        <f t="shared" si="97"/>
        <v>1.2106983603722525E-3</v>
      </c>
    </row>
    <row r="109" spans="1:35" s="17" customFormat="1" ht="12.75">
      <c r="A109" s="36">
        <v>43</v>
      </c>
      <c r="B109" s="128" t="s">
        <v>706</v>
      </c>
      <c r="C109" s="121">
        <v>41953</v>
      </c>
      <c r="D109" s="150" t="s">
        <v>402</v>
      </c>
      <c r="E109" s="186" t="s">
        <v>214</v>
      </c>
      <c r="F109" s="187" t="s">
        <v>203</v>
      </c>
      <c r="G109" s="121"/>
      <c r="H109" s="88"/>
      <c r="I109" s="246"/>
      <c r="J109" s="72">
        <v>10000000</v>
      </c>
      <c r="K109" s="23"/>
      <c r="L109" s="91"/>
      <c r="M109" s="91"/>
      <c r="N109" s="91"/>
      <c r="O109" s="19"/>
      <c r="P109" s="25"/>
      <c r="Q109" s="22"/>
      <c r="R109" s="22"/>
      <c r="S109" s="40"/>
      <c r="T109" s="40"/>
      <c r="U109" s="40"/>
      <c r="V109" s="109"/>
      <c r="W109" s="140"/>
      <c r="X109" s="40"/>
      <c r="Y109" s="35"/>
      <c r="Z109" s="35"/>
      <c r="AA109" s="35"/>
      <c r="AB109" s="40"/>
      <c r="AC109" s="35"/>
      <c r="AD109" s="72">
        <v>10000000</v>
      </c>
      <c r="AE109" s="35"/>
      <c r="AF109" s="40">
        <f t="shared" si="95"/>
        <v>10000000</v>
      </c>
      <c r="AG109" s="40">
        <f t="shared" si="96"/>
        <v>10000000</v>
      </c>
      <c r="AH109" s="41">
        <f>IF(ISERROR(AG109/I66),0,AG109/I66)</f>
        <v>3.0495579112312911E-2</v>
      </c>
      <c r="AI109" s="42">
        <f t="shared" si="97"/>
        <v>2.421396720744505E-3</v>
      </c>
    </row>
    <row r="110" spans="1:35" s="17" customFormat="1" ht="12.75">
      <c r="A110" s="36">
        <v>44</v>
      </c>
      <c r="B110" s="128" t="s">
        <v>706</v>
      </c>
      <c r="C110" s="121">
        <v>41953</v>
      </c>
      <c r="D110" s="150" t="s">
        <v>404</v>
      </c>
      <c r="E110" s="186" t="s">
        <v>214</v>
      </c>
      <c r="F110" s="187" t="s">
        <v>203</v>
      </c>
      <c r="G110" s="121"/>
      <c r="H110" s="88"/>
      <c r="I110" s="246"/>
      <c r="J110" s="72">
        <v>5000000</v>
      </c>
      <c r="K110" s="23"/>
      <c r="L110" s="91"/>
      <c r="M110" s="91"/>
      <c r="N110" s="91"/>
      <c r="O110" s="19"/>
      <c r="P110" s="25"/>
      <c r="Q110" s="22"/>
      <c r="R110" s="22"/>
      <c r="S110" s="40"/>
      <c r="T110" s="40"/>
      <c r="U110" s="40"/>
      <c r="V110" s="109"/>
      <c r="W110" s="140"/>
      <c r="X110" s="40"/>
      <c r="Y110" s="35"/>
      <c r="Z110" s="35"/>
      <c r="AA110" s="35"/>
      <c r="AB110" s="40"/>
      <c r="AC110" s="35"/>
      <c r="AD110" s="72">
        <v>5000000</v>
      </c>
      <c r="AE110" s="35"/>
      <c r="AF110" s="40">
        <f t="shared" si="95"/>
        <v>5000000</v>
      </c>
      <c r="AG110" s="40">
        <f t="shared" si="96"/>
        <v>5000000</v>
      </c>
      <c r="AH110" s="41">
        <f>IF(ISERROR(AG110/I66),0,AG110/I66)</f>
        <v>1.5247789556156455E-2</v>
      </c>
      <c r="AI110" s="42">
        <f t="shared" si="97"/>
        <v>1.2106983603722525E-3</v>
      </c>
    </row>
    <row r="111" spans="1:35" s="17" customFormat="1" ht="12.75">
      <c r="A111" s="36">
        <v>45</v>
      </c>
      <c r="B111" s="128" t="s">
        <v>706</v>
      </c>
      <c r="C111" s="121">
        <v>41953</v>
      </c>
      <c r="D111" s="150" t="s">
        <v>394</v>
      </c>
      <c r="E111" s="186" t="s">
        <v>214</v>
      </c>
      <c r="F111" s="187" t="s">
        <v>203</v>
      </c>
      <c r="G111" s="121"/>
      <c r="H111" s="88"/>
      <c r="I111" s="246"/>
      <c r="J111" s="72">
        <v>5000000</v>
      </c>
      <c r="K111" s="23"/>
      <c r="L111" s="91"/>
      <c r="M111" s="91"/>
      <c r="N111" s="91"/>
      <c r="O111" s="19"/>
      <c r="P111" s="25"/>
      <c r="Q111" s="22"/>
      <c r="R111" s="22"/>
      <c r="S111" s="40"/>
      <c r="T111" s="40"/>
      <c r="U111" s="40"/>
      <c r="V111" s="109"/>
      <c r="W111" s="140"/>
      <c r="X111" s="40"/>
      <c r="Y111" s="35"/>
      <c r="Z111" s="35"/>
      <c r="AA111" s="35"/>
      <c r="AB111" s="40"/>
      <c r="AC111" s="35"/>
      <c r="AD111" s="72">
        <v>5000000</v>
      </c>
      <c r="AE111" s="35"/>
      <c r="AF111" s="40">
        <f t="shared" si="95"/>
        <v>5000000</v>
      </c>
      <c r="AG111" s="40">
        <f t="shared" si="96"/>
        <v>5000000</v>
      </c>
      <c r="AH111" s="41">
        <f>IF(ISERROR(AG111/I66),0,AG111/I66)</f>
        <v>1.5247789556156455E-2</v>
      </c>
      <c r="AI111" s="42">
        <f t="shared" si="97"/>
        <v>1.2106983603722525E-3</v>
      </c>
    </row>
    <row r="112" spans="1:35" s="17" customFormat="1" ht="12.75">
      <c r="A112" s="36">
        <v>46</v>
      </c>
      <c r="B112" s="128" t="s">
        <v>706</v>
      </c>
      <c r="C112" s="121">
        <v>41953</v>
      </c>
      <c r="D112" s="150" t="s">
        <v>403</v>
      </c>
      <c r="E112" s="186" t="s">
        <v>214</v>
      </c>
      <c r="F112" s="187" t="s">
        <v>203</v>
      </c>
      <c r="G112" s="121"/>
      <c r="H112" s="88"/>
      <c r="I112" s="246"/>
      <c r="J112" s="72">
        <v>5000000</v>
      </c>
      <c r="K112" s="23"/>
      <c r="L112" s="91"/>
      <c r="M112" s="91"/>
      <c r="N112" s="91"/>
      <c r="O112" s="19"/>
      <c r="P112" s="25"/>
      <c r="Q112" s="22"/>
      <c r="R112" s="22"/>
      <c r="S112" s="40"/>
      <c r="T112" s="40"/>
      <c r="U112" s="40"/>
      <c r="V112" s="109"/>
      <c r="W112" s="140"/>
      <c r="X112" s="40"/>
      <c r="Y112" s="35"/>
      <c r="Z112" s="35"/>
      <c r="AA112" s="35"/>
      <c r="AB112" s="40"/>
      <c r="AC112" s="35"/>
      <c r="AD112" s="72">
        <v>5000000</v>
      </c>
      <c r="AE112" s="35"/>
      <c r="AF112" s="40">
        <f t="shared" si="95"/>
        <v>5000000</v>
      </c>
      <c r="AG112" s="40">
        <f t="shared" si="96"/>
        <v>5000000</v>
      </c>
      <c r="AH112" s="41">
        <f>IF(ISERROR(AG112/I66),0,AG112/I66)</f>
        <v>1.5247789556156455E-2</v>
      </c>
      <c r="AI112" s="42">
        <f t="shared" si="97"/>
        <v>1.2106983603722525E-3</v>
      </c>
    </row>
    <row r="113" spans="1:35" s="17" customFormat="1" ht="12.75">
      <c r="A113" s="36">
        <v>47</v>
      </c>
      <c r="B113" s="128" t="s">
        <v>706</v>
      </c>
      <c r="C113" s="121">
        <v>41953</v>
      </c>
      <c r="D113" s="150" t="s">
        <v>707</v>
      </c>
      <c r="E113" s="186" t="s">
        <v>214</v>
      </c>
      <c r="F113" s="187" t="s">
        <v>203</v>
      </c>
      <c r="G113" s="121"/>
      <c r="H113" s="88"/>
      <c r="I113" s="246"/>
      <c r="J113" s="72">
        <v>500000</v>
      </c>
      <c r="K113" s="23"/>
      <c r="L113" s="91"/>
      <c r="M113" s="91"/>
      <c r="N113" s="91"/>
      <c r="O113" s="19"/>
      <c r="P113" s="25"/>
      <c r="Q113" s="22"/>
      <c r="R113" s="22"/>
      <c r="S113" s="40"/>
      <c r="T113" s="40"/>
      <c r="U113" s="40"/>
      <c r="V113" s="109"/>
      <c r="W113" s="140"/>
      <c r="X113" s="40"/>
      <c r="Y113" s="35"/>
      <c r="Z113" s="35"/>
      <c r="AA113" s="35"/>
      <c r="AB113" s="40"/>
      <c r="AC113" s="35"/>
      <c r="AD113" s="72">
        <v>500000</v>
      </c>
      <c r="AE113" s="35"/>
      <c r="AF113" s="40">
        <f t="shared" si="95"/>
        <v>500000</v>
      </c>
      <c r="AG113" s="40">
        <f t="shared" si="96"/>
        <v>500000</v>
      </c>
      <c r="AH113" s="41">
        <f>IF(ISERROR(AG113/I66),0,AG113/I66)</f>
        <v>1.5247789556156455E-3</v>
      </c>
      <c r="AI113" s="42">
        <f t="shared" si="97"/>
        <v>1.2106983603722525E-4</v>
      </c>
    </row>
    <row r="114" spans="1:35" s="17" customFormat="1" ht="12.75">
      <c r="A114" s="36">
        <v>48</v>
      </c>
      <c r="B114" s="128" t="s">
        <v>966</v>
      </c>
      <c r="C114" s="121">
        <v>41953</v>
      </c>
      <c r="D114" s="150" t="s">
        <v>397</v>
      </c>
      <c r="E114" s="186" t="s">
        <v>214</v>
      </c>
      <c r="F114" s="187" t="s">
        <v>203</v>
      </c>
      <c r="G114" s="121"/>
      <c r="H114" s="88"/>
      <c r="I114" s="246"/>
      <c r="J114" s="72">
        <v>5000000</v>
      </c>
      <c r="K114" s="23"/>
      <c r="L114" s="91"/>
      <c r="M114" s="91"/>
      <c r="N114" s="91"/>
      <c r="O114" s="19"/>
      <c r="P114" s="25"/>
      <c r="Q114" s="22"/>
      <c r="R114" s="22"/>
      <c r="S114" s="40"/>
      <c r="T114" s="40"/>
      <c r="U114" s="40"/>
      <c r="V114" s="109"/>
      <c r="W114" s="140"/>
      <c r="X114" s="40"/>
      <c r="Y114" s="35"/>
      <c r="Z114" s="35"/>
      <c r="AA114" s="35"/>
      <c r="AB114" s="40"/>
      <c r="AC114" s="35"/>
      <c r="AD114" s="72">
        <v>5000000</v>
      </c>
      <c r="AE114" s="35"/>
      <c r="AF114" s="40">
        <f t="shared" si="95"/>
        <v>5000000</v>
      </c>
      <c r="AG114" s="40">
        <f t="shared" si="96"/>
        <v>5000000</v>
      </c>
      <c r="AH114" s="41">
        <f>IF(ISERROR(AG114/I66),0,AG114/I66)</f>
        <v>1.5247789556156455E-2</v>
      </c>
      <c r="AI114" s="42">
        <f t="shared" si="97"/>
        <v>1.2106983603722525E-3</v>
      </c>
    </row>
    <row r="115" spans="1:35" s="17" customFormat="1" ht="12.75">
      <c r="A115" s="36">
        <v>49</v>
      </c>
      <c r="B115" s="128" t="s">
        <v>706</v>
      </c>
      <c r="C115" s="121">
        <v>41999</v>
      </c>
      <c r="D115" s="150" t="s">
        <v>402</v>
      </c>
      <c r="E115" s="186" t="s">
        <v>214</v>
      </c>
      <c r="F115" s="187" t="s">
        <v>203</v>
      </c>
      <c r="G115" s="121"/>
      <c r="H115"/>
      <c r="I115" s="246"/>
      <c r="J115" s="72">
        <v>923732</v>
      </c>
      <c r="K115" s="23"/>
      <c r="L115" s="91"/>
      <c r="M115" s="91"/>
      <c r="N115" s="91"/>
      <c r="O115" s="19"/>
      <c r="P115" s="25"/>
      <c r="Q115" s="22"/>
      <c r="R115" s="22"/>
      <c r="S115" s="40"/>
      <c r="T115" s="40"/>
      <c r="U115" s="40"/>
      <c r="V115" s="109"/>
      <c r="W115" s="140"/>
      <c r="X115" s="40"/>
      <c r="Y115" s="35"/>
      <c r="Z115" s="35"/>
      <c r="AA115" s="35"/>
      <c r="AB115" s="40"/>
      <c r="AC115" s="35"/>
      <c r="AD115" s="147"/>
      <c r="AE115" s="35">
        <v>923732</v>
      </c>
      <c r="AF115" s="40">
        <f t="shared" ref="AF115" si="98">SUM(AC115:AE115)</f>
        <v>923732</v>
      </c>
      <c r="AG115" s="40">
        <f t="shared" ref="AG115" si="99">SUM(T115,X115,AB115,AF115)</f>
        <v>923732</v>
      </c>
      <c r="AH115" s="41">
        <f>IF(ISERROR(AG115/I66),0,AG115/I66)</f>
        <v>2.8169742284575028E-3</v>
      </c>
      <c r="AI115" s="42">
        <f t="shared" ref="AI115" si="100">IF(ISERROR(AG115/$AG$488),"-",AG115/$AG$488)</f>
        <v>2.236721635646763E-4</v>
      </c>
    </row>
    <row r="116" spans="1:35" ht="12.75" outlineLevel="1">
      <c r="A116" s="36">
        <v>50</v>
      </c>
      <c r="B116" s="39"/>
      <c r="C116" s="31"/>
      <c r="D116" s="39"/>
      <c r="E116" s="39"/>
      <c r="F116" s="39"/>
      <c r="G116" s="31"/>
      <c r="H116" s="88"/>
      <c r="I116" s="247"/>
      <c r="J116" s="72">
        <v>50942407</v>
      </c>
      <c r="K116" s="73" t="s">
        <v>84</v>
      </c>
      <c r="L116" s="35"/>
      <c r="M116" s="35"/>
      <c r="N116" s="35"/>
      <c r="O116" s="39"/>
      <c r="P116" s="39"/>
      <c r="Q116" s="74">
        <v>120968</v>
      </c>
      <c r="R116" s="74">
        <v>4396600</v>
      </c>
      <c r="S116" s="35">
        <v>2332910</v>
      </c>
      <c r="T116" s="40">
        <f>SUM(Q116:S116)</f>
        <v>6850478</v>
      </c>
      <c r="U116" s="35">
        <v>2475850</v>
      </c>
      <c r="V116" s="35">
        <v>1222436</v>
      </c>
      <c r="W116" s="35">
        <v>4888885</v>
      </c>
      <c r="X116" s="40">
        <f>SUM(U116:W116)</f>
        <v>8587171</v>
      </c>
      <c r="Y116" s="35">
        <v>2663137</v>
      </c>
      <c r="Z116" s="35">
        <v>8201998</v>
      </c>
      <c r="AA116" s="35">
        <v>4467900</v>
      </c>
      <c r="AB116" s="40">
        <f>SUM(Y116:AA116)</f>
        <v>15333035</v>
      </c>
      <c r="AC116" s="35">
        <v>5043500</v>
      </c>
      <c r="AD116" s="35">
        <v>6353360</v>
      </c>
      <c r="AE116" s="35">
        <v>6396789</v>
      </c>
      <c r="AF116" s="40">
        <f>SUM(AC116:AE116)</f>
        <v>17793649</v>
      </c>
      <c r="AG116" s="40">
        <f t="shared" ref="AG116:AG117" si="101">SUM(T116,X116,AB116,AF116)</f>
        <v>48564333</v>
      </c>
      <c r="AH116" s="41">
        <f>IF(ISERROR(AG116/I66),0,AG116/I66)</f>
        <v>0.14809974590382086</v>
      </c>
      <c r="AI116" s="42">
        <f>IF(ISERROR(AG116/$AG$488),"-",AG116/$AG$488)</f>
        <v>1.1759351667134415E-2</v>
      </c>
    </row>
    <row r="117" spans="1:35" ht="12.75" outlineLevel="1">
      <c r="A117" s="36">
        <v>51</v>
      </c>
      <c r="B117" s="39"/>
      <c r="C117" s="31"/>
      <c r="D117" s="39"/>
      <c r="E117" s="39"/>
      <c r="F117" s="39"/>
      <c r="G117" s="31"/>
      <c r="H117" s="88"/>
      <c r="I117" s="221"/>
      <c r="J117" s="72">
        <v>7185060</v>
      </c>
      <c r="K117" s="73" t="s">
        <v>85</v>
      </c>
      <c r="L117" s="35"/>
      <c r="M117" s="35"/>
      <c r="N117" s="35"/>
      <c r="O117" s="39"/>
      <c r="P117" s="39"/>
      <c r="Q117" s="74"/>
      <c r="R117" s="74"/>
      <c r="S117" s="35">
        <v>298889</v>
      </c>
      <c r="T117" s="40">
        <f>SUM(Q117:S117)</f>
        <v>298889</v>
      </c>
      <c r="U117" s="35">
        <v>686948</v>
      </c>
      <c r="V117" s="35">
        <v>1612044</v>
      </c>
      <c r="W117" s="35">
        <v>2330370</v>
      </c>
      <c r="X117" s="40">
        <f>SUM(U117:W117)</f>
        <v>4629362</v>
      </c>
      <c r="Y117" s="35">
        <v>454160</v>
      </c>
      <c r="Z117" s="35"/>
      <c r="AA117" s="35">
        <v>174911</v>
      </c>
      <c r="AB117" s="40">
        <f>SUM(Y117:AA117)</f>
        <v>629071</v>
      </c>
      <c r="AC117" s="35">
        <v>1093647</v>
      </c>
      <c r="AD117" s="35">
        <v>195895</v>
      </c>
      <c r="AE117" s="35">
        <v>3404119</v>
      </c>
      <c r="AF117" s="40">
        <f>SUM(AC117:AE117)</f>
        <v>4693661</v>
      </c>
      <c r="AG117" s="40">
        <f t="shared" si="101"/>
        <v>10250983</v>
      </c>
      <c r="AH117" s="41">
        <f>IF(ISERROR(AG117/I66),0,AG117/I66)</f>
        <v>3.126096630554747E-2</v>
      </c>
      <c r="AI117" s="42">
        <f>IF(ISERROR(AG117/$AG$488),"-",AG117/$AG$488)</f>
        <v>2.4821696620607667E-3</v>
      </c>
    </row>
    <row r="118" spans="1:35">
      <c r="A118" s="223" t="s">
        <v>60</v>
      </c>
      <c r="B118" s="224"/>
      <c r="C118" s="224"/>
      <c r="D118" s="224"/>
      <c r="E118" s="224"/>
      <c r="F118" s="224"/>
      <c r="G118" s="224"/>
      <c r="H118" s="225"/>
      <c r="I118" s="55">
        <f>I66</f>
        <v>327916383</v>
      </c>
      <c r="J118" s="55">
        <f>SUM(J67:J117)</f>
        <v>327720583</v>
      </c>
      <c r="K118" s="56"/>
      <c r="L118" s="55">
        <f>SUM(L116:L116)</f>
        <v>0</v>
      </c>
      <c r="M118" s="55">
        <f>SUM(M116:M116)</f>
        <v>0</v>
      </c>
      <c r="N118" s="55">
        <f>SUM(N116:N116)</f>
        <v>0</v>
      </c>
      <c r="O118" s="57"/>
      <c r="P118" s="59"/>
      <c r="Q118" s="55">
        <f>SUM(Q116:Q117)</f>
        <v>120968</v>
      </c>
      <c r="R118" s="55">
        <f t="shared" ref="R118:S118" si="102">SUM(R116:R117)</f>
        <v>4396600</v>
      </c>
      <c r="S118" s="55">
        <f t="shared" si="102"/>
        <v>2631799</v>
      </c>
      <c r="T118" s="60">
        <f>SUM(T67:T117)</f>
        <v>7149367</v>
      </c>
      <c r="U118" s="55">
        <f>SUM(U67:U117)</f>
        <v>3162798</v>
      </c>
      <c r="V118" s="55">
        <f t="shared" ref="V118:W118" si="103">SUM(V67:V117)</f>
        <v>2834480</v>
      </c>
      <c r="W118" s="55">
        <f t="shared" si="103"/>
        <v>216491378</v>
      </c>
      <c r="X118" s="60">
        <f>SUM(X67:X117)</f>
        <v>222488656</v>
      </c>
      <c r="Y118" s="55">
        <f>SUM(Y67:Y117)</f>
        <v>8641607</v>
      </c>
      <c r="Z118" s="55">
        <f t="shared" ref="Z118:AA118" si="104">SUM(Z67:Z117)</f>
        <v>8701998</v>
      </c>
      <c r="AA118" s="55">
        <f t="shared" si="104"/>
        <v>6329333</v>
      </c>
      <c r="AB118" s="60">
        <f>SUM(AB67:AB117)</f>
        <v>23672938</v>
      </c>
      <c r="AC118" s="55">
        <f>SUM(AC67:AC117)</f>
        <v>6137147</v>
      </c>
      <c r="AD118" s="55">
        <f t="shared" ref="AD118:AE118" si="105">SUM(AD67:AD117)</f>
        <v>57049255</v>
      </c>
      <c r="AE118" s="55">
        <f t="shared" si="105"/>
        <v>10724640</v>
      </c>
      <c r="AF118" s="60">
        <f>SUM(AF67:AF117)</f>
        <v>73911042</v>
      </c>
      <c r="AG118" s="53">
        <f>SUM(AG67:AG117)</f>
        <v>327222003</v>
      </c>
      <c r="AH118" s="54">
        <f>IF(ISERROR(AG118/I118),0,AG118/I118)</f>
        <v>0.99788244797759917</v>
      </c>
      <c r="AI118" s="54">
        <f>IF(ISERROR(AG118/$AG$488),0,AG118/$AG$488)</f>
        <v>7.9233428501964853E-2</v>
      </c>
    </row>
    <row r="119" spans="1:35">
      <c r="A119" s="36"/>
      <c r="B119" s="229" t="s">
        <v>15</v>
      </c>
      <c r="C119" s="230"/>
      <c r="D119" s="231"/>
      <c r="E119" s="18"/>
      <c r="F119" s="19"/>
      <c r="G119" s="20"/>
      <c r="H119" s="20"/>
      <c r="I119" s="222">
        <v>176653311</v>
      </c>
      <c r="J119" s="22"/>
      <c r="K119" s="23"/>
      <c r="L119" s="24"/>
      <c r="M119" s="24"/>
      <c r="N119" s="24"/>
      <c r="O119" s="19"/>
      <c r="P119" s="25"/>
      <c r="Q119" s="22"/>
      <c r="R119" s="22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  <c r="AF119" s="22"/>
      <c r="AG119" s="22"/>
      <c r="AH119" s="26"/>
      <c r="AI119" s="26"/>
    </row>
    <row r="120" spans="1:35" ht="12.75">
      <c r="A120" s="36">
        <v>1</v>
      </c>
      <c r="B120" s="149" t="s">
        <v>407</v>
      </c>
      <c r="C120" s="121">
        <v>41799</v>
      </c>
      <c r="D120" s="150" t="s">
        <v>440</v>
      </c>
      <c r="E120" s="73" t="s">
        <v>214</v>
      </c>
      <c r="F120" s="187" t="s">
        <v>203</v>
      </c>
      <c r="G120" s="20"/>
      <c r="H120" s="88"/>
      <c r="I120" s="246"/>
      <c r="J120" s="99">
        <v>6587439</v>
      </c>
      <c r="K120" s="145"/>
      <c r="L120" s="143"/>
      <c r="M120" s="91"/>
      <c r="N120" s="91"/>
      <c r="O120" s="19" t="s">
        <v>294</v>
      </c>
      <c r="P120" s="25"/>
      <c r="Q120" s="22"/>
      <c r="R120" s="22"/>
      <c r="S120" s="40"/>
      <c r="T120" s="40">
        <f t="shared" ref="T120:T155" si="106">SUM(Q120:S120)</f>
        <v>0</v>
      </c>
      <c r="U120" s="40"/>
      <c r="V120" s="40"/>
      <c r="W120" s="99">
        <v>6587439</v>
      </c>
      <c r="X120" s="40">
        <f t="shared" ref="X120:X158" si="107">SUM(U120:W120)</f>
        <v>6587439</v>
      </c>
      <c r="Y120" s="40"/>
      <c r="Z120" s="40"/>
      <c r="AA120" s="40"/>
      <c r="AB120" s="40">
        <f t="shared" ref="AB120:AB155" si="108">SUM(Y120:AA120)</f>
        <v>0</v>
      </c>
      <c r="AC120" s="35"/>
      <c r="AD120" s="35"/>
      <c r="AE120" s="35"/>
      <c r="AF120" s="40">
        <f t="shared" ref="AF120:AF155" si="109">SUM(AC120:AE120)</f>
        <v>0</v>
      </c>
      <c r="AG120" s="40">
        <f t="shared" ref="AG120:AG157" si="110">SUM(T120,X120,AB120,AF120)</f>
        <v>6587439</v>
      </c>
      <c r="AH120" s="41">
        <f>IF(ISERROR(AG120/$I$119),0,AG120/$I$119)</f>
        <v>3.7290209635527295E-2</v>
      </c>
      <c r="AI120" s="42">
        <f t="shared" ref="AI120:AI152" si="111">IF(ISERROR(AG120/$AG$488),"-",AG120/$AG$488)</f>
        <v>1.595080319270446E-3</v>
      </c>
    </row>
    <row r="121" spans="1:35" ht="12.75">
      <c r="A121" s="36">
        <v>2</v>
      </c>
      <c r="B121" s="149" t="s">
        <v>408</v>
      </c>
      <c r="C121" s="121">
        <v>41799</v>
      </c>
      <c r="D121" s="150" t="s">
        <v>441</v>
      </c>
      <c r="E121" s="73" t="s">
        <v>214</v>
      </c>
      <c r="F121" s="187" t="s">
        <v>203</v>
      </c>
      <c r="G121" s="20"/>
      <c r="H121" s="88"/>
      <c r="I121" s="246"/>
      <c r="J121" s="99">
        <v>2345266</v>
      </c>
      <c r="K121" s="145"/>
      <c r="L121" s="143"/>
      <c r="M121" s="91"/>
      <c r="N121" s="91"/>
      <c r="O121" s="19" t="s">
        <v>294</v>
      </c>
      <c r="P121" s="25"/>
      <c r="Q121" s="22"/>
      <c r="R121" s="22"/>
      <c r="S121" s="40"/>
      <c r="T121" s="40">
        <f t="shared" si="106"/>
        <v>0</v>
      </c>
      <c r="U121" s="40"/>
      <c r="V121" s="40"/>
      <c r="W121" s="99">
        <v>2345266</v>
      </c>
      <c r="X121" s="40">
        <f t="shared" si="107"/>
        <v>2345266</v>
      </c>
      <c r="Y121" s="40"/>
      <c r="Z121" s="40"/>
      <c r="AA121" s="40"/>
      <c r="AB121" s="40">
        <f t="shared" si="108"/>
        <v>0</v>
      </c>
      <c r="AC121" s="35"/>
      <c r="AD121" s="35"/>
      <c r="AE121" s="35"/>
      <c r="AF121" s="40">
        <f t="shared" si="109"/>
        <v>0</v>
      </c>
      <c r="AG121" s="40">
        <f t="shared" si="110"/>
        <v>2345266</v>
      </c>
      <c r="AH121" s="41">
        <f t="shared" ref="AH121:AH158" si="112">IF(ISERROR(AG121/$I$119),0,AG121/$I$119)</f>
        <v>1.3276094213711058E-2</v>
      </c>
      <c r="AI121" s="42">
        <f t="shared" si="111"/>
        <v>5.6788194016735825E-4</v>
      </c>
    </row>
    <row r="122" spans="1:35" ht="12.75">
      <c r="A122" s="36">
        <v>3</v>
      </c>
      <c r="B122" s="149" t="s">
        <v>409</v>
      </c>
      <c r="C122" s="121">
        <v>41799</v>
      </c>
      <c r="D122" s="150" t="s">
        <v>442</v>
      </c>
      <c r="E122" s="73" t="s">
        <v>214</v>
      </c>
      <c r="F122" s="187" t="s">
        <v>203</v>
      </c>
      <c r="G122" s="20"/>
      <c r="H122" s="88"/>
      <c r="I122" s="246"/>
      <c r="J122" s="99">
        <v>2108153</v>
      </c>
      <c r="K122" s="145"/>
      <c r="L122" s="143"/>
      <c r="M122" s="91"/>
      <c r="N122" s="91"/>
      <c r="O122" s="19" t="s">
        <v>294</v>
      </c>
      <c r="P122" s="25"/>
      <c r="Q122" s="22"/>
      <c r="R122" s="22"/>
      <c r="S122" s="40"/>
      <c r="T122" s="40">
        <f t="shared" si="106"/>
        <v>0</v>
      </c>
      <c r="U122" s="40"/>
      <c r="V122" s="40"/>
      <c r="W122" s="99">
        <v>2108153</v>
      </c>
      <c r="X122" s="40">
        <f t="shared" si="107"/>
        <v>2108153</v>
      </c>
      <c r="Y122" s="40"/>
      <c r="Z122" s="40"/>
      <c r="AA122" s="40"/>
      <c r="AB122" s="40">
        <f t="shared" si="108"/>
        <v>0</v>
      </c>
      <c r="AC122" s="35"/>
      <c r="AD122" s="35"/>
      <c r="AE122" s="35"/>
      <c r="AF122" s="40">
        <f t="shared" si="109"/>
        <v>0</v>
      </c>
      <c r="AG122" s="40">
        <f t="shared" si="110"/>
        <v>2108153</v>
      </c>
      <c r="AH122" s="41">
        <f t="shared" si="112"/>
        <v>1.1933843685499899E-2</v>
      </c>
      <c r="AI122" s="42">
        <f t="shared" si="111"/>
        <v>5.1046747610276899E-4</v>
      </c>
    </row>
    <row r="123" spans="1:35" ht="12.75">
      <c r="A123" s="36">
        <v>4</v>
      </c>
      <c r="B123" s="149" t="s">
        <v>410</v>
      </c>
      <c r="C123" s="121">
        <v>41799</v>
      </c>
      <c r="D123" s="150" t="s">
        <v>443</v>
      </c>
      <c r="E123" s="73" t="s">
        <v>214</v>
      </c>
      <c r="F123" s="187" t="s">
        <v>203</v>
      </c>
      <c r="G123" s="20"/>
      <c r="H123" s="88"/>
      <c r="I123" s="246"/>
      <c r="J123" s="99">
        <v>1145904</v>
      </c>
      <c r="K123" s="145"/>
      <c r="L123" s="143"/>
      <c r="M123" s="91"/>
      <c r="N123" s="91"/>
      <c r="O123" s="19" t="s">
        <v>294</v>
      </c>
      <c r="P123" s="25"/>
      <c r="Q123" s="22"/>
      <c r="R123" s="22"/>
      <c r="S123" s="40"/>
      <c r="T123" s="40">
        <f t="shared" si="106"/>
        <v>0</v>
      </c>
      <c r="U123" s="40"/>
      <c r="V123" s="40"/>
      <c r="W123" s="99">
        <v>1145904</v>
      </c>
      <c r="X123" s="40">
        <f t="shared" si="107"/>
        <v>1145904</v>
      </c>
      <c r="Y123" s="40"/>
      <c r="Z123" s="40"/>
      <c r="AA123" s="40"/>
      <c r="AB123" s="40">
        <f t="shared" si="108"/>
        <v>0</v>
      </c>
      <c r="AC123" s="35"/>
      <c r="AD123" s="35"/>
      <c r="AE123" s="35"/>
      <c r="AF123" s="40">
        <f t="shared" si="109"/>
        <v>0</v>
      </c>
      <c r="AG123" s="40">
        <f t="shared" si="110"/>
        <v>1145904</v>
      </c>
      <c r="AH123" s="41">
        <f t="shared" si="112"/>
        <v>6.486739441866448E-3</v>
      </c>
      <c r="AI123" s="42">
        <f t="shared" si="111"/>
        <v>2.7746881878880114E-4</v>
      </c>
    </row>
    <row r="124" spans="1:35" ht="12.75">
      <c r="A124" s="36">
        <v>5</v>
      </c>
      <c r="B124" s="149" t="s">
        <v>411</v>
      </c>
      <c r="C124" s="121">
        <v>41799</v>
      </c>
      <c r="D124" s="150" t="s">
        <v>444</v>
      </c>
      <c r="E124" s="73" t="s">
        <v>214</v>
      </c>
      <c r="F124" s="187" t="s">
        <v>203</v>
      </c>
      <c r="G124" s="20"/>
      <c r="H124" s="88"/>
      <c r="I124" s="246"/>
      <c r="J124" s="99">
        <v>2538406</v>
      </c>
      <c r="K124" s="145"/>
      <c r="L124" s="143"/>
      <c r="M124" s="91"/>
      <c r="N124" s="91"/>
      <c r="O124" s="19" t="s">
        <v>294</v>
      </c>
      <c r="P124" s="25"/>
      <c r="Q124" s="22"/>
      <c r="R124" s="22"/>
      <c r="S124" s="40"/>
      <c r="T124" s="40">
        <f t="shared" si="106"/>
        <v>0</v>
      </c>
      <c r="U124" s="40"/>
      <c r="V124" s="40"/>
      <c r="W124" s="99">
        <v>2538406</v>
      </c>
      <c r="X124" s="40">
        <f t="shared" si="107"/>
        <v>2538406</v>
      </c>
      <c r="Y124" s="40"/>
      <c r="Z124" s="40"/>
      <c r="AA124" s="40"/>
      <c r="AB124" s="40">
        <f t="shared" si="108"/>
        <v>0</v>
      </c>
      <c r="AC124" s="35"/>
      <c r="AD124" s="35"/>
      <c r="AE124" s="35"/>
      <c r="AF124" s="40">
        <f t="shared" si="109"/>
        <v>0</v>
      </c>
      <c r="AG124" s="40">
        <f t="shared" si="110"/>
        <v>2538406</v>
      </c>
      <c r="AH124" s="41">
        <f t="shared" si="112"/>
        <v>1.4369422150259046E-2</v>
      </c>
      <c r="AI124" s="42">
        <f t="shared" si="111"/>
        <v>6.146487964318176E-4</v>
      </c>
    </row>
    <row r="125" spans="1:35" ht="12.75">
      <c r="A125" s="36">
        <v>6</v>
      </c>
      <c r="B125" s="149" t="s">
        <v>412</v>
      </c>
      <c r="C125" s="121">
        <v>41799</v>
      </c>
      <c r="D125" s="150" t="s">
        <v>445</v>
      </c>
      <c r="E125" s="73" t="s">
        <v>214</v>
      </c>
      <c r="F125" s="187" t="s">
        <v>203</v>
      </c>
      <c r="G125" s="20"/>
      <c r="H125" s="88"/>
      <c r="I125" s="246"/>
      <c r="J125" s="99">
        <v>3072127</v>
      </c>
      <c r="K125" s="145"/>
      <c r="L125" s="143"/>
      <c r="M125" s="91"/>
      <c r="N125" s="91"/>
      <c r="O125" s="19" t="s">
        <v>294</v>
      </c>
      <c r="P125" s="25"/>
      <c r="Q125" s="22"/>
      <c r="R125" s="22"/>
      <c r="S125" s="40"/>
      <c r="T125" s="40">
        <f t="shared" si="106"/>
        <v>0</v>
      </c>
      <c r="U125" s="40"/>
      <c r="V125" s="40"/>
      <c r="W125" s="99">
        <v>3072127</v>
      </c>
      <c r="X125" s="40">
        <f t="shared" si="107"/>
        <v>3072127</v>
      </c>
      <c r="Y125" s="40"/>
      <c r="Z125" s="40"/>
      <c r="AA125" s="40"/>
      <c r="AB125" s="40">
        <f t="shared" si="108"/>
        <v>0</v>
      </c>
      <c r="AC125" s="35"/>
      <c r="AD125" s="35"/>
      <c r="AE125" s="35"/>
      <c r="AF125" s="40">
        <f t="shared" si="109"/>
        <v>0</v>
      </c>
      <c r="AG125" s="40">
        <f t="shared" si="110"/>
        <v>3072127</v>
      </c>
      <c r="AH125" s="41">
        <f t="shared" si="112"/>
        <v>1.7390712818283943E-2</v>
      </c>
      <c r="AI125" s="42">
        <f t="shared" si="111"/>
        <v>7.4388382435106536E-4</v>
      </c>
    </row>
    <row r="126" spans="1:35" ht="12.75">
      <c r="A126" s="36">
        <v>7</v>
      </c>
      <c r="B126" s="149" t="s">
        <v>413</v>
      </c>
      <c r="C126" s="121">
        <v>41799</v>
      </c>
      <c r="D126" s="150" t="s">
        <v>446</v>
      </c>
      <c r="E126" s="73" t="s">
        <v>214</v>
      </c>
      <c r="F126" s="187" t="s">
        <v>203</v>
      </c>
      <c r="G126" s="20"/>
      <c r="H126" s="88"/>
      <c r="I126" s="246"/>
      <c r="J126" s="99">
        <v>5581217</v>
      </c>
      <c r="K126" s="145"/>
      <c r="L126" s="143"/>
      <c r="M126" s="91"/>
      <c r="N126" s="91"/>
      <c r="O126" s="19" t="s">
        <v>294</v>
      </c>
      <c r="P126" s="25"/>
      <c r="Q126" s="22"/>
      <c r="R126" s="22"/>
      <c r="S126" s="40"/>
      <c r="T126" s="40">
        <f t="shared" si="106"/>
        <v>0</v>
      </c>
      <c r="U126" s="40"/>
      <c r="V126" s="40"/>
      <c r="W126" s="99">
        <v>5581217</v>
      </c>
      <c r="X126" s="40">
        <f t="shared" si="107"/>
        <v>5581217</v>
      </c>
      <c r="Y126" s="40"/>
      <c r="Z126" s="40"/>
      <c r="AA126" s="40"/>
      <c r="AB126" s="40">
        <f t="shared" si="108"/>
        <v>0</v>
      </c>
      <c r="AC126" s="35"/>
      <c r="AD126" s="35"/>
      <c r="AE126" s="35"/>
      <c r="AF126" s="40">
        <f t="shared" si="109"/>
        <v>0</v>
      </c>
      <c r="AG126" s="40">
        <f t="shared" si="110"/>
        <v>5581217</v>
      </c>
      <c r="AH126" s="41">
        <f t="shared" si="112"/>
        <v>3.1594182800230672E-2</v>
      </c>
      <c r="AI126" s="42">
        <f t="shared" si="111"/>
        <v>1.3514340541563483E-3</v>
      </c>
    </row>
    <row r="127" spans="1:35" ht="12.75">
      <c r="A127" s="36">
        <v>8</v>
      </c>
      <c r="B127" s="149" t="s">
        <v>414</v>
      </c>
      <c r="C127" s="121">
        <v>41799</v>
      </c>
      <c r="D127" s="150" t="s">
        <v>447</v>
      </c>
      <c r="E127" s="73" t="s">
        <v>214</v>
      </c>
      <c r="F127" s="187" t="s">
        <v>203</v>
      </c>
      <c r="G127" s="20"/>
      <c r="H127" s="88"/>
      <c r="I127" s="246"/>
      <c r="J127" s="99">
        <v>512165</v>
      </c>
      <c r="K127" s="146"/>
      <c r="L127" s="143"/>
      <c r="M127" s="91"/>
      <c r="N127" s="91"/>
      <c r="O127" s="19" t="s">
        <v>294</v>
      </c>
      <c r="P127" s="25"/>
      <c r="Q127" s="22"/>
      <c r="R127" s="22"/>
      <c r="S127" s="40"/>
      <c r="T127" s="40">
        <f t="shared" si="106"/>
        <v>0</v>
      </c>
      <c r="U127" s="40"/>
      <c r="V127" s="40"/>
      <c r="W127" s="99">
        <v>512165</v>
      </c>
      <c r="X127" s="40">
        <f t="shared" si="107"/>
        <v>512165</v>
      </c>
      <c r="Y127" s="40"/>
      <c r="Z127" s="40"/>
      <c r="AA127" s="40"/>
      <c r="AB127" s="40">
        <f t="shared" si="108"/>
        <v>0</v>
      </c>
      <c r="AC127" s="35"/>
      <c r="AD127" s="35"/>
      <c r="AE127" s="35"/>
      <c r="AF127" s="40">
        <f t="shared" si="109"/>
        <v>0</v>
      </c>
      <c r="AG127" s="40">
        <f t="shared" si="110"/>
        <v>512165</v>
      </c>
      <c r="AH127" s="41">
        <f t="shared" si="112"/>
        <v>2.8992663488769822E-3</v>
      </c>
      <c r="AI127" s="42">
        <f t="shared" si="111"/>
        <v>1.2401546514801093E-4</v>
      </c>
    </row>
    <row r="128" spans="1:35" ht="12.75">
      <c r="A128" s="36">
        <v>9</v>
      </c>
      <c r="B128" s="149" t="s">
        <v>415</v>
      </c>
      <c r="C128" s="121">
        <v>41799</v>
      </c>
      <c r="D128" s="150" t="s">
        <v>448</v>
      </c>
      <c r="E128" s="73" t="s">
        <v>214</v>
      </c>
      <c r="F128" s="187" t="s">
        <v>203</v>
      </c>
      <c r="G128" s="20"/>
      <c r="H128" s="88"/>
      <c r="I128" s="246"/>
      <c r="J128" s="99">
        <v>1226954</v>
      </c>
      <c r="K128" s="145"/>
      <c r="L128" s="143"/>
      <c r="M128" s="91"/>
      <c r="N128" s="91"/>
      <c r="O128" s="19" t="s">
        <v>294</v>
      </c>
      <c r="P128" s="25"/>
      <c r="Q128" s="22"/>
      <c r="R128" s="22"/>
      <c r="S128" s="40"/>
      <c r="T128" s="40">
        <f t="shared" si="106"/>
        <v>0</v>
      </c>
      <c r="U128" s="40"/>
      <c r="V128" s="40"/>
      <c r="W128" s="99">
        <v>1226954</v>
      </c>
      <c r="X128" s="40">
        <f t="shared" si="107"/>
        <v>1226954</v>
      </c>
      <c r="Y128" s="40"/>
      <c r="Z128" s="40"/>
      <c r="AA128" s="40"/>
      <c r="AB128" s="40">
        <f t="shared" si="108"/>
        <v>0</v>
      </c>
      <c r="AC128" s="35"/>
      <c r="AD128" s="35"/>
      <c r="AE128" s="35"/>
      <c r="AF128" s="40">
        <f t="shared" si="109"/>
        <v>0</v>
      </c>
      <c r="AG128" s="40">
        <f t="shared" si="110"/>
        <v>1226954</v>
      </c>
      <c r="AH128" s="41">
        <f t="shared" si="112"/>
        <v>6.9455477118116398E-3</v>
      </c>
      <c r="AI128" s="42">
        <f t="shared" si="111"/>
        <v>2.9709423921043534E-4</v>
      </c>
    </row>
    <row r="129" spans="1:35" ht="12.75">
      <c r="A129" s="36">
        <v>10</v>
      </c>
      <c r="B129" s="149" t="s">
        <v>416</v>
      </c>
      <c r="C129" s="121">
        <v>41799</v>
      </c>
      <c r="D129" s="150" t="s">
        <v>449</v>
      </c>
      <c r="E129" s="73" t="s">
        <v>214</v>
      </c>
      <c r="F129" s="187" t="s">
        <v>203</v>
      </c>
      <c r="G129" s="20"/>
      <c r="H129" s="88"/>
      <c r="I129" s="246"/>
      <c r="J129" s="99">
        <v>4732782</v>
      </c>
      <c r="K129" s="145"/>
      <c r="L129" s="143"/>
      <c r="M129" s="91"/>
      <c r="N129" s="91"/>
      <c r="O129" s="19" t="s">
        <v>294</v>
      </c>
      <c r="P129" s="25"/>
      <c r="Q129" s="22"/>
      <c r="R129" s="22"/>
      <c r="S129" s="40"/>
      <c r="T129" s="40">
        <f t="shared" si="106"/>
        <v>0</v>
      </c>
      <c r="U129" s="40"/>
      <c r="V129" s="40"/>
      <c r="W129" s="99">
        <v>4732782</v>
      </c>
      <c r="X129" s="40">
        <f t="shared" si="107"/>
        <v>4732782</v>
      </c>
      <c r="Y129" s="40"/>
      <c r="Z129" s="40"/>
      <c r="AA129" s="40"/>
      <c r="AB129" s="40">
        <f t="shared" si="108"/>
        <v>0</v>
      </c>
      <c r="AC129" s="35"/>
      <c r="AD129" s="35"/>
      <c r="AE129" s="35"/>
      <c r="AF129" s="40">
        <f t="shared" si="109"/>
        <v>0</v>
      </c>
      <c r="AG129" s="40">
        <f t="shared" si="110"/>
        <v>4732782</v>
      </c>
      <c r="AH129" s="41">
        <f t="shared" si="112"/>
        <v>2.6791357451545303E-2</v>
      </c>
      <c r="AI129" s="42">
        <f t="shared" si="111"/>
        <v>1.145994281479862E-3</v>
      </c>
    </row>
    <row r="130" spans="1:35" ht="12.75">
      <c r="A130" s="36">
        <v>11</v>
      </c>
      <c r="B130" s="149" t="s">
        <v>417</v>
      </c>
      <c r="C130" s="121">
        <v>41799</v>
      </c>
      <c r="D130" s="150" t="s">
        <v>450</v>
      </c>
      <c r="E130" s="73" t="s">
        <v>214</v>
      </c>
      <c r="F130" s="187" t="s">
        <v>203</v>
      </c>
      <c r="G130" s="20"/>
      <c r="H130" s="88"/>
      <c r="I130" s="246"/>
      <c r="J130" s="99">
        <v>2902267</v>
      </c>
      <c r="K130" s="145"/>
      <c r="L130" s="143"/>
      <c r="M130" s="91"/>
      <c r="N130" s="91"/>
      <c r="O130" s="19" t="s">
        <v>294</v>
      </c>
      <c r="P130" s="25"/>
      <c r="Q130" s="22"/>
      <c r="R130" s="22"/>
      <c r="S130" s="40"/>
      <c r="T130" s="40">
        <f t="shared" si="106"/>
        <v>0</v>
      </c>
      <c r="U130" s="40"/>
      <c r="V130" s="40"/>
      <c r="W130" s="99">
        <v>2902267</v>
      </c>
      <c r="X130" s="40">
        <f t="shared" si="107"/>
        <v>2902267</v>
      </c>
      <c r="Y130" s="40"/>
      <c r="Z130" s="40"/>
      <c r="AA130" s="40"/>
      <c r="AB130" s="40">
        <f t="shared" si="108"/>
        <v>0</v>
      </c>
      <c r="AC130" s="35"/>
      <c r="AD130" s="35"/>
      <c r="AE130" s="35"/>
      <c r="AF130" s="40">
        <f t="shared" si="109"/>
        <v>0</v>
      </c>
      <c r="AG130" s="40">
        <f t="shared" si="110"/>
        <v>2902267</v>
      </c>
      <c r="AH130" s="41">
        <f t="shared" si="112"/>
        <v>1.6429168429229157E-2</v>
      </c>
      <c r="AI130" s="42">
        <f t="shared" si="111"/>
        <v>7.0275397965249918E-4</v>
      </c>
    </row>
    <row r="131" spans="1:35" ht="12.75">
      <c r="A131" s="36">
        <v>12</v>
      </c>
      <c r="B131" s="149" t="s">
        <v>418</v>
      </c>
      <c r="C131" s="121">
        <v>41799</v>
      </c>
      <c r="D131" s="150" t="s">
        <v>451</v>
      </c>
      <c r="E131" s="73" t="s">
        <v>214</v>
      </c>
      <c r="F131" s="187" t="s">
        <v>203</v>
      </c>
      <c r="G131" s="20"/>
      <c r="H131" s="88"/>
      <c r="I131" s="246"/>
      <c r="J131" s="99">
        <v>2446147</v>
      </c>
      <c r="K131" s="145"/>
      <c r="L131" s="143"/>
      <c r="M131" s="91"/>
      <c r="N131" s="91"/>
      <c r="O131" s="19" t="s">
        <v>294</v>
      </c>
      <c r="P131" s="25"/>
      <c r="Q131" s="22"/>
      <c r="R131" s="22"/>
      <c r="S131" s="40"/>
      <c r="T131" s="40">
        <f t="shared" si="106"/>
        <v>0</v>
      </c>
      <c r="U131" s="40"/>
      <c r="V131" s="40"/>
      <c r="W131" s="99">
        <v>2446147</v>
      </c>
      <c r="X131" s="40">
        <f t="shared" si="107"/>
        <v>2446147</v>
      </c>
      <c r="Y131" s="40"/>
      <c r="Z131" s="40"/>
      <c r="AA131" s="40"/>
      <c r="AB131" s="40">
        <f t="shared" si="108"/>
        <v>0</v>
      </c>
      <c r="AC131" s="35"/>
      <c r="AD131" s="35"/>
      <c r="AE131" s="35"/>
      <c r="AF131" s="40">
        <f t="shared" si="109"/>
        <v>0</v>
      </c>
      <c r="AG131" s="40">
        <f t="shared" si="110"/>
        <v>2446147</v>
      </c>
      <c r="AH131" s="41">
        <f t="shared" si="112"/>
        <v>1.3847161913653575E-2</v>
      </c>
      <c r="AI131" s="42">
        <f t="shared" si="111"/>
        <v>5.9230923242590086E-4</v>
      </c>
    </row>
    <row r="132" spans="1:35" ht="12.75">
      <c r="A132" s="36">
        <v>13</v>
      </c>
      <c r="B132" s="149" t="s">
        <v>419</v>
      </c>
      <c r="C132" s="121">
        <v>41799</v>
      </c>
      <c r="D132" s="150" t="s">
        <v>452</v>
      </c>
      <c r="E132" s="73" t="s">
        <v>214</v>
      </c>
      <c r="F132" s="187" t="s">
        <v>203</v>
      </c>
      <c r="G132" s="20"/>
      <c r="H132" s="88"/>
      <c r="I132" s="246"/>
      <c r="J132" s="99">
        <v>1808097</v>
      </c>
      <c r="K132" s="145"/>
      <c r="L132" s="143"/>
      <c r="M132" s="91"/>
      <c r="N132" s="91"/>
      <c r="O132" s="19" t="s">
        <v>294</v>
      </c>
      <c r="P132" s="25"/>
      <c r="Q132" s="22"/>
      <c r="R132" s="22"/>
      <c r="S132" s="40"/>
      <c r="T132" s="40">
        <f t="shared" si="106"/>
        <v>0</v>
      </c>
      <c r="U132" s="40"/>
      <c r="V132" s="40"/>
      <c r="W132" s="99">
        <v>1808097</v>
      </c>
      <c r="X132" s="40">
        <f t="shared" si="107"/>
        <v>1808097</v>
      </c>
      <c r="Y132" s="40"/>
      <c r="Z132" s="40"/>
      <c r="AA132" s="40"/>
      <c r="AB132" s="40">
        <f t="shared" si="108"/>
        <v>0</v>
      </c>
      <c r="AC132" s="35"/>
      <c r="AD132" s="35"/>
      <c r="AE132" s="35"/>
      <c r="AF132" s="40">
        <f t="shared" si="109"/>
        <v>0</v>
      </c>
      <c r="AG132" s="40">
        <f t="shared" si="110"/>
        <v>1808097</v>
      </c>
      <c r="AH132" s="41">
        <f t="shared" si="112"/>
        <v>1.0235285088995587E-2</v>
      </c>
      <c r="AI132" s="42">
        <f t="shared" si="111"/>
        <v>4.3781201465879771E-4</v>
      </c>
    </row>
    <row r="133" spans="1:35" ht="12.75">
      <c r="A133" s="36">
        <v>14</v>
      </c>
      <c r="B133" s="149" t="s">
        <v>420</v>
      </c>
      <c r="C133" s="121">
        <v>41799</v>
      </c>
      <c r="D133" s="150" t="s">
        <v>453</v>
      </c>
      <c r="E133" s="73" t="s">
        <v>214</v>
      </c>
      <c r="F133" s="187" t="s">
        <v>203</v>
      </c>
      <c r="G133" s="20"/>
      <c r="H133" s="88"/>
      <c r="I133" s="246"/>
      <c r="J133" s="99">
        <v>1624442</v>
      </c>
      <c r="K133" s="145"/>
      <c r="L133" s="144"/>
      <c r="M133" s="91"/>
      <c r="N133" s="91"/>
      <c r="O133" s="19" t="s">
        <v>294</v>
      </c>
      <c r="P133" s="25"/>
      <c r="Q133" s="22"/>
      <c r="R133" s="22"/>
      <c r="S133" s="40"/>
      <c r="T133" s="40">
        <f t="shared" si="106"/>
        <v>0</v>
      </c>
      <c r="U133" s="40"/>
      <c r="V133" s="40"/>
      <c r="W133" s="99">
        <v>1624442</v>
      </c>
      <c r="X133" s="40">
        <f t="shared" si="107"/>
        <v>1624442</v>
      </c>
      <c r="Y133" s="40"/>
      <c r="Z133" s="40"/>
      <c r="AA133" s="40"/>
      <c r="AB133" s="40">
        <f t="shared" si="108"/>
        <v>0</v>
      </c>
      <c r="AC133" s="35"/>
      <c r="AD133" s="35"/>
      <c r="AE133" s="35"/>
      <c r="AF133" s="40">
        <f t="shared" si="109"/>
        <v>0</v>
      </c>
      <c r="AG133" s="40">
        <f t="shared" si="110"/>
        <v>1624442</v>
      </c>
      <c r="AH133" s="41">
        <f t="shared" si="112"/>
        <v>9.1956498907625906E-3</v>
      </c>
      <c r="AI133" s="42">
        <f t="shared" si="111"/>
        <v>3.9334185318396452E-4</v>
      </c>
    </row>
    <row r="134" spans="1:35" ht="12.75">
      <c r="A134" s="36">
        <v>15</v>
      </c>
      <c r="B134" s="149" t="s">
        <v>421</v>
      </c>
      <c r="C134" s="121">
        <v>41799</v>
      </c>
      <c r="D134" s="150" t="s">
        <v>454</v>
      </c>
      <c r="E134" s="73" t="s">
        <v>214</v>
      </c>
      <c r="F134" s="187" t="s">
        <v>203</v>
      </c>
      <c r="G134" s="20"/>
      <c r="H134" s="88"/>
      <c r="I134" s="246"/>
      <c r="J134" s="99">
        <v>1038125</v>
      </c>
      <c r="K134" s="145"/>
      <c r="L134" s="143"/>
      <c r="M134" s="91"/>
      <c r="N134" s="91"/>
      <c r="O134" s="19" t="s">
        <v>294</v>
      </c>
      <c r="P134" s="25"/>
      <c r="Q134" s="22"/>
      <c r="R134" s="22"/>
      <c r="S134" s="40"/>
      <c r="T134" s="40">
        <f t="shared" si="106"/>
        <v>0</v>
      </c>
      <c r="U134" s="40"/>
      <c r="V134" s="40"/>
      <c r="W134" s="99">
        <v>1038125</v>
      </c>
      <c r="X134" s="40">
        <f t="shared" si="107"/>
        <v>1038125</v>
      </c>
      <c r="Y134" s="40"/>
      <c r="Z134" s="40"/>
      <c r="AA134" s="40"/>
      <c r="AB134" s="40">
        <f t="shared" si="108"/>
        <v>0</v>
      </c>
      <c r="AC134" s="35"/>
      <c r="AD134" s="35"/>
      <c r="AE134" s="35"/>
      <c r="AF134" s="40">
        <f t="shared" si="109"/>
        <v>0</v>
      </c>
      <c r="AG134" s="40">
        <f t="shared" si="110"/>
        <v>1038125</v>
      </c>
      <c r="AH134" s="41">
        <f t="shared" si="112"/>
        <v>5.8766235069321743E-3</v>
      </c>
      <c r="AI134" s="42">
        <f t="shared" si="111"/>
        <v>2.5137124707228891E-4</v>
      </c>
    </row>
    <row r="135" spans="1:35" ht="12.75">
      <c r="A135" s="36">
        <v>16</v>
      </c>
      <c r="B135" s="149" t="s">
        <v>422</v>
      </c>
      <c r="C135" s="121">
        <v>41799</v>
      </c>
      <c r="D135" s="150" t="s">
        <v>455</v>
      </c>
      <c r="E135" s="73" t="s">
        <v>214</v>
      </c>
      <c r="F135" s="187" t="s">
        <v>203</v>
      </c>
      <c r="G135" s="20"/>
      <c r="H135" s="88"/>
      <c r="I135" s="246"/>
      <c r="J135" s="99">
        <v>1257994</v>
      </c>
      <c r="K135" s="145"/>
      <c r="L135" s="143"/>
      <c r="M135" s="91"/>
      <c r="N135" s="91"/>
      <c r="O135" s="19" t="s">
        <v>294</v>
      </c>
      <c r="P135" s="25"/>
      <c r="Q135" s="22"/>
      <c r="R135" s="22"/>
      <c r="S135" s="40"/>
      <c r="T135" s="40">
        <f t="shared" si="106"/>
        <v>0</v>
      </c>
      <c r="U135" s="40"/>
      <c r="V135" s="40"/>
      <c r="W135" s="99">
        <v>1257994</v>
      </c>
      <c r="X135" s="40">
        <f t="shared" si="107"/>
        <v>1257994</v>
      </c>
      <c r="Y135" s="40"/>
      <c r="Z135" s="40"/>
      <c r="AA135" s="40"/>
      <c r="AB135" s="40">
        <f t="shared" si="108"/>
        <v>0</v>
      </c>
      <c r="AC135" s="35"/>
      <c r="AD135" s="35"/>
      <c r="AE135" s="35"/>
      <c r="AF135" s="40">
        <f t="shared" si="109"/>
        <v>0</v>
      </c>
      <c r="AG135" s="40">
        <f t="shared" si="110"/>
        <v>1257994</v>
      </c>
      <c r="AH135" s="41">
        <f t="shared" si="112"/>
        <v>7.1212591084692436E-3</v>
      </c>
      <c r="AI135" s="42">
        <f t="shared" si="111"/>
        <v>3.046102546316263E-4</v>
      </c>
    </row>
    <row r="136" spans="1:35" ht="12.75">
      <c r="A136" s="36">
        <v>17</v>
      </c>
      <c r="B136" s="149" t="s">
        <v>423</v>
      </c>
      <c r="C136" s="121">
        <v>41799</v>
      </c>
      <c r="D136" s="150" t="s">
        <v>456</v>
      </c>
      <c r="E136" s="73" t="s">
        <v>214</v>
      </c>
      <c r="F136" s="187" t="s">
        <v>203</v>
      </c>
      <c r="G136" s="20"/>
      <c r="H136" s="88"/>
      <c r="I136" s="246"/>
      <c r="J136" s="99">
        <v>1906391</v>
      </c>
      <c r="K136" s="141"/>
      <c r="L136" s="143"/>
      <c r="M136" s="91"/>
      <c r="N136" s="91"/>
      <c r="O136" s="19" t="s">
        <v>294</v>
      </c>
      <c r="P136" s="25"/>
      <c r="Q136" s="22"/>
      <c r="R136" s="22"/>
      <c r="S136" s="40"/>
      <c r="T136" s="40">
        <f t="shared" si="106"/>
        <v>0</v>
      </c>
      <c r="U136" s="40"/>
      <c r="V136" s="40"/>
      <c r="W136" s="99">
        <v>1906391</v>
      </c>
      <c r="X136" s="40">
        <f t="shared" si="107"/>
        <v>1906391</v>
      </c>
      <c r="Y136" s="40"/>
      <c r="Z136" s="40"/>
      <c r="AA136" s="40"/>
      <c r="AB136" s="40">
        <f t="shared" si="108"/>
        <v>0</v>
      </c>
      <c r="AC136" s="35"/>
      <c r="AD136" s="35"/>
      <c r="AE136" s="35"/>
      <c r="AF136" s="40">
        <f t="shared" si="109"/>
        <v>0</v>
      </c>
      <c r="AG136" s="40">
        <f t="shared" si="110"/>
        <v>1906391</v>
      </c>
      <c r="AH136" s="41">
        <f t="shared" si="112"/>
        <v>1.0791708285614867E-2</v>
      </c>
      <c r="AI136" s="42">
        <f t="shared" si="111"/>
        <v>4.6161289158568378E-4</v>
      </c>
    </row>
    <row r="137" spans="1:35" ht="12.75">
      <c r="A137" s="36">
        <v>18</v>
      </c>
      <c r="B137" s="149" t="s">
        <v>424</v>
      </c>
      <c r="C137" s="121">
        <v>41799</v>
      </c>
      <c r="D137" s="150" t="s">
        <v>457</v>
      </c>
      <c r="E137" s="73" t="s">
        <v>214</v>
      </c>
      <c r="F137" s="187" t="s">
        <v>203</v>
      </c>
      <c r="G137" s="20"/>
      <c r="H137" s="88"/>
      <c r="I137" s="246"/>
      <c r="J137" s="99">
        <v>1180393</v>
      </c>
      <c r="K137" s="145"/>
      <c r="L137" s="143"/>
      <c r="M137" s="91"/>
      <c r="N137" s="91"/>
      <c r="O137" s="19" t="s">
        <v>294</v>
      </c>
      <c r="P137" s="25"/>
      <c r="Q137" s="22"/>
      <c r="R137" s="22"/>
      <c r="S137" s="40"/>
      <c r="T137" s="40">
        <f t="shared" si="106"/>
        <v>0</v>
      </c>
      <c r="U137" s="40"/>
      <c r="V137" s="40"/>
      <c r="W137" s="99">
        <v>1180393</v>
      </c>
      <c r="X137" s="40">
        <f t="shared" si="107"/>
        <v>1180393</v>
      </c>
      <c r="Y137" s="40"/>
      <c r="Z137" s="40"/>
      <c r="AA137" s="40"/>
      <c r="AB137" s="40">
        <f t="shared" si="108"/>
        <v>0</v>
      </c>
      <c r="AC137" s="35"/>
      <c r="AD137" s="35"/>
      <c r="AE137" s="35"/>
      <c r="AF137" s="40">
        <f t="shared" si="109"/>
        <v>0</v>
      </c>
      <c r="AG137" s="40">
        <f t="shared" si="110"/>
        <v>1180393</v>
      </c>
      <c r="AH137" s="41">
        <f t="shared" si="112"/>
        <v>6.6819749560199301E-3</v>
      </c>
      <c r="AI137" s="42">
        <f t="shared" si="111"/>
        <v>2.8581997393897687E-4</v>
      </c>
    </row>
    <row r="138" spans="1:35" ht="12.75">
      <c r="A138" s="36">
        <v>19</v>
      </c>
      <c r="B138" s="149" t="s">
        <v>425</v>
      </c>
      <c r="C138" s="121">
        <v>41799</v>
      </c>
      <c r="D138" s="150" t="s">
        <v>458</v>
      </c>
      <c r="E138" s="73" t="s">
        <v>214</v>
      </c>
      <c r="F138" s="187" t="s">
        <v>203</v>
      </c>
      <c r="G138" s="20"/>
      <c r="H138" s="88"/>
      <c r="I138" s="246"/>
      <c r="J138" s="99">
        <v>1000000</v>
      </c>
      <c r="K138" s="145"/>
      <c r="L138" s="143"/>
      <c r="M138" s="91"/>
      <c r="N138" s="91"/>
      <c r="O138" s="19" t="s">
        <v>294</v>
      </c>
      <c r="P138" s="25"/>
      <c r="Q138" s="22"/>
      <c r="R138" s="22"/>
      <c r="S138" s="40"/>
      <c r="T138" s="40">
        <f t="shared" si="106"/>
        <v>0</v>
      </c>
      <c r="U138" s="40"/>
      <c r="V138" s="40"/>
      <c r="W138" s="99">
        <v>1000000</v>
      </c>
      <c r="X138" s="40">
        <f t="shared" si="107"/>
        <v>1000000</v>
      </c>
      <c r="Y138" s="40"/>
      <c r="Z138" s="40"/>
      <c r="AA138" s="40"/>
      <c r="AB138" s="40">
        <f t="shared" si="108"/>
        <v>0</v>
      </c>
      <c r="AC138" s="35"/>
      <c r="AD138" s="35"/>
      <c r="AE138" s="35"/>
      <c r="AF138" s="40">
        <f t="shared" si="109"/>
        <v>0</v>
      </c>
      <c r="AG138" s="40">
        <f t="shared" si="110"/>
        <v>1000000</v>
      </c>
      <c r="AH138" s="41">
        <f t="shared" si="112"/>
        <v>5.6608053046908356E-3</v>
      </c>
      <c r="AI138" s="42">
        <f t="shared" si="111"/>
        <v>2.421396720744505E-4</v>
      </c>
    </row>
    <row r="139" spans="1:35" ht="22.5">
      <c r="A139" s="36">
        <v>20</v>
      </c>
      <c r="B139" s="149" t="s">
        <v>426</v>
      </c>
      <c r="C139" s="121">
        <v>41799</v>
      </c>
      <c r="D139" s="150" t="s">
        <v>459</v>
      </c>
      <c r="E139" s="73" t="s">
        <v>214</v>
      </c>
      <c r="F139" s="187" t="s">
        <v>203</v>
      </c>
      <c r="G139" s="20"/>
      <c r="H139" s="88"/>
      <c r="I139" s="246"/>
      <c r="J139" s="99">
        <v>2041761</v>
      </c>
      <c r="K139" s="145"/>
      <c r="L139" s="143"/>
      <c r="M139" s="91"/>
      <c r="N139" s="91"/>
      <c r="O139" s="19" t="s">
        <v>294</v>
      </c>
      <c r="P139" s="25"/>
      <c r="Q139" s="22"/>
      <c r="R139" s="22"/>
      <c r="S139" s="40"/>
      <c r="T139" s="40">
        <f t="shared" si="106"/>
        <v>0</v>
      </c>
      <c r="U139" s="40"/>
      <c r="V139" s="40"/>
      <c r="W139" s="99">
        <v>2041761</v>
      </c>
      <c r="X139" s="40">
        <f t="shared" si="107"/>
        <v>2041761</v>
      </c>
      <c r="Y139" s="40"/>
      <c r="Z139" s="40"/>
      <c r="AA139" s="40"/>
      <c r="AB139" s="40">
        <f t="shared" si="108"/>
        <v>0</v>
      </c>
      <c r="AC139" s="35"/>
      <c r="AD139" s="35"/>
      <c r="AE139" s="35"/>
      <c r="AF139" s="40">
        <f t="shared" si="109"/>
        <v>0</v>
      </c>
      <c r="AG139" s="40">
        <f t="shared" si="110"/>
        <v>2041761</v>
      </c>
      <c r="AH139" s="41">
        <f t="shared" si="112"/>
        <v>1.1558011499710866E-2</v>
      </c>
      <c r="AI139" s="42">
        <f t="shared" si="111"/>
        <v>4.9439133899440216E-4</v>
      </c>
    </row>
    <row r="140" spans="1:35" ht="12.75">
      <c r="A140" s="36">
        <v>21</v>
      </c>
      <c r="B140" s="149" t="s">
        <v>427</v>
      </c>
      <c r="C140" s="121">
        <v>41799</v>
      </c>
      <c r="D140" s="150" t="s">
        <v>460</v>
      </c>
      <c r="E140" s="73" t="s">
        <v>214</v>
      </c>
      <c r="F140" s="187" t="s">
        <v>203</v>
      </c>
      <c r="G140" s="20"/>
      <c r="H140" s="88"/>
      <c r="I140" s="246"/>
      <c r="J140" s="99">
        <v>28321679</v>
      </c>
      <c r="K140" s="145"/>
      <c r="L140" s="143"/>
      <c r="M140" s="91"/>
      <c r="N140" s="91"/>
      <c r="O140" s="19" t="s">
        <v>294</v>
      </c>
      <c r="P140" s="25"/>
      <c r="Q140" s="22"/>
      <c r="R140" s="22"/>
      <c r="S140" s="40"/>
      <c r="T140" s="40">
        <f t="shared" si="106"/>
        <v>0</v>
      </c>
      <c r="U140" s="40"/>
      <c r="V140" s="40"/>
      <c r="W140" s="99">
        <v>28321679</v>
      </c>
      <c r="X140" s="40">
        <f t="shared" si="107"/>
        <v>28321679</v>
      </c>
      <c r="Y140" s="40"/>
      <c r="Z140" s="40"/>
      <c r="AA140" s="40"/>
      <c r="AB140" s="40">
        <f t="shared" si="108"/>
        <v>0</v>
      </c>
      <c r="AC140" s="35"/>
      <c r="AD140" s="35"/>
      <c r="AE140" s="35"/>
      <c r="AF140" s="40">
        <f t="shared" si="109"/>
        <v>0</v>
      </c>
      <c r="AG140" s="40">
        <f t="shared" si="110"/>
        <v>28321679</v>
      </c>
      <c r="AH140" s="41">
        <f t="shared" si="112"/>
        <v>0.16032351072095105</v>
      </c>
      <c r="AI140" s="42">
        <f t="shared" si="111"/>
        <v>6.8578020656578512E-3</v>
      </c>
    </row>
    <row r="141" spans="1:35" ht="12.75">
      <c r="A141" s="36">
        <v>22</v>
      </c>
      <c r="B141" s="149" t="s">
        <v>428</v>
      </c>
      <c r="C141" s="121">
        <v>41799</v>
      </c>
      <c r="D141" s="150" t="s">
        <v>461</v>
      </c>
      <c r="E141" s="73" t="s">
        <v>214</v>
      </c>
      <c r="F141" s="187" t="s">
        <v>203</v>
      </c>
      <c r="G141" s="20"/>
      <c r="H141" s="88"/>
      <c r="I141" s="246"/>
      <c r="J141" s="99">
        <v>7779904</v>
      </c>
      <c r="K141" s="145"/>
      <c r="L141" s="143"/>
      <c r="M141" s="91"/>
      <c r="N141" s="91"/>
      <c r="O141" s="19" t="s">
        <v>294</v>
      </c>
      <c r="P141" s="25"/>
      <c r="Q141" s="22"/>
      <c r="R141" s="22"/>
      <c r="S141" s="40"/>
      <c r="T141" s="40">
        <f t="shared" si="106"/>
        <v>0</v>
      </c>
      <c r="U141" s="40"/>
      <c r="V141" s="40"/>
      <c r="W141" s="99">
        <v>7779904</v>
      </c>
      <c r="X141" s="40">
        <f t="shared" si="107"/>
        <v>7779904</v>
      </c>
      <c r="Y141" s="40"/>
      <c r="Z141" s="40"/>
      <c r="AA141" s="40"/>
      <c r="AB141" s="40">
        <f t="shared" si="108"/>
        <v>0</v>
      </c>
      <c r="AC141" s="35"/>
      <c r="AD141" s="35"/>
      <c r="AE141" s="35"/>
      <c r="AF141" s="40">
        <f t="shared" si="109"/>
        <v>0</v>
      </c>
      <c r="AG141" s="40">
        <f t="shared" si="110"/>
        <v>7779904</v>
      </c>
      <c r="AH141" s="41">
        <f t="shared" si="112"/>
        <v>4.404052183318545E-2</v>
      </c>
      <c r="AI141" s="42">
        <f t="shared" si="111"/>
        <v>1.8838234033307058E-3</v>
      </c>
    </row>
    <row r="142" spans="1:35" ht="12.75">
      <c r="A142" s="36">
        <v>23</v>
      </c>
      <c r="B142" s="149" t="s">
        <v>429</v>
      </c>
      <c r="C142" s="121">
        <v>41799</v>
      </c>
      <c r="D142" s="150" t="s">
        <v>462</v>
      </c>
      <c r="E142" s="73" t="s">
        <v>214</v>
      </c>
      <c r="F142" s="187" t="s">
        <v>203</v>
      </c>
      <c r="G142" s="20"/>
      <c r="H142" s="88"/>
      <c r="I142" s="246"/>
      <c r="J142" s="99">
        <v>3091096</v>
      </c>
      <c r="K142" s="145"/>
      <c r="L142" s="143"/>
      <c r="M142" s="91"/>
      <c r="N142" s="91"/>
      <c r="O142" s="19" t="s">
        <v>294</v>
      </c>
      <c r="P142" s="25"/>
      <c r="Q142" s="22"/>
      <c r="R142" s="22"/>
      <c r="S142" s="40"/>
      <c r="T142" s="40">
        <f t="shared" si="106"/>
        <v>0</v>
      </c>
      <c r="U142" s="40"/>
      <c r="V142" s="40"/>
      <c r="W142" s="99">
        <v>3091096</v>
      </c>
      <c r="X142" s="40">
        <f t="shared" si="107"/>
        <v>3091096</v>
      </c>
      <c r="Y142" s="40"/>
      <c r="Z142" s="40"/>
      <c r="AA142" s="40"/>
      <c r="AB142" s="40">
        <f t="shared" si="108"/>
        <v>0</v>
      </c>
      <c r="AC142" s="35"/>
      <c r="AD142" s="35"/>
      <c r="AE142" s="35"/>
      <c r="AF142" s="40">
        <f t="shared" si="109"/>
        <v>0</v>
      </c>
      <c r="AG142" s="40">
        <f t="shared" si="110"/>
        <v>3091096</v>
      </c>
      <c r="AH142" s="41">
        <f t="shared" si="112"/>
        <v>1.7498092634108623E-2</v>
      </c>
      <c r="AI142" s="42">
        <f t="shared" si="111"/>
        <v>7.4847697179064566E-4</v>
      </c>
    </row>
    <row r="143" spans="1:35" ht="12.75">
      <c r="A143" s="36">
        <v>24</v>
      </c>
      <c r="B143" s="149" t="s">
        <v>430</v>
      </c>
      <c r="C143" s="121">
        <v>41799</v>
      </c>
      <c r="D143" s="150" t="s">
        <v>463</v>
      </c>
      <c r="E143" s="73" t="s">
        <v>214</v>
      </c>
      <c r="F143" s="187" t="s">
        <v>203</v>
      </c>
      <c r="G143" s="20"/>
      <c r="H143" s="88"/>
      <c r="I143" s="246"/>
      <c r="J143" s="99">
        <v>7727308</v>
      </c>
      <c r="K143" s="145"/>
      <c r="L143" s="143"/>
      <c r="M143" s="91"/>
      <c r="N143" s="91"/>
      <c r="O143" s="19" t="s">
        <v>294</v>
      </c>
      <c r="P143" s="25"/>
      <c r="Q143" s="22"/>
      <c r="R143" s="22"/>
      <c r="S143" s="40"/>
      <c r="T143" s="40">
        <f t="shared" si="106"/>
        <v>0</v>
      </c>
      <c r="U143" s="40"/>
      <c r="V143" s="40"/>
      <c r="W143" s="99">
        <v>7727308</v>
      </c>
      <c r="X143" s="40">
        <f t="shared" si="107"/>
        <v>7727308</v>
      </c>
      <c r="Y143" s="40"/>
      <c r="Z143" s="40"/>
      <c r="AA143" s="40"/>
      <c r="AB143" s="40">
        <f t="shared" si="108"/>
        <v>0</v>
      </c>
      <c r="AC143" s="35"/>
      <c r="AD143" s="35"/>
      <c r="AE143" s="35"/>
      <c r="AF143" s="40">
        <f t="shared" si="109"/>
        <v>0</v>
      </c>
      <c r="AG143" s="40">
        <f t="shared" si="110"/>
        <v>7727308</v>
      </c>
      <c r="AH143" s="41">
        <f t="shared" si="112"/>
        <v>4.3742786117379931E-2</v>
      </c>
      <c r="AI143" s="42">
        <f t="shared" si="111"/>
        <v>1.871087825138278E-3</v>
      </c>
    </row>
    <row r="144" spans="1:35" ht="12.75">
      <c r="A144" s="36">
        <v>25</v>
      </c>
      <c r="B144" s="149" t="s">
        <v>431</v>
      </c>
      <c r="C144" s="121">
        <v>41799</v>
      </c>
      <c r="D144" s="150" t="s">
        <v>464</v>
      </c>
      <c r="E144" s="73" t="s">
        <v>214</v>
      </c>
      <c r="F144" s="187" t="s">
        <v>203</v>
      </c>
      <c r="G144" s="20"/>
      <c r="H144" s="88"/>
      <c r="I144" s="246"/>
      <c r="J144" s="99">
        <v>7337580</v>
      </c>
      <c r="K144" s="145"/>
      <c r="L144" s="143"/>
      <c r="M144" s="91"/>
      <c r="N144" s="91"/>
      <c r="O144" s="19" t="s">
        <v>294</v>
      </c>
      <c r="P144" s="25"/>
      <c r="Q144" s="22"/>
      <c r="R144" s="22"/>
      <c r="S144" s="40"/>
      <c r="T144" s="40">
        <f t="shared" si="106"/>
        <v>0</v>
      </c>
      <c r="U144" s="40"/>
      <c r="V144" s="40"/>
      <c r="W144" s="99">
        <v>7337580</v>
      </c>
      <c r="X144" s="40">
        <f t="shared" si="107"/>
        <v>7337580</v>
      </c>
      <c r="Y144" s="40"/>
      <c r="Z144" s="40"/>
      <c r="AA144" s="40"/>
      <c r="AB144" s="40">
        <f t="shared" si="108"/>
        <v>0</v>
      </c>
      <c r="AC144" s="35"/>
      <c r="AD144" s="35"/>
      <c r="AE144" s="35"/>
      <c r="AF144" s="40">
        <f t="shared" si="109"/>
        <v>0</v>
      </c>
      <c r="AG144" s="40">
        <f t="shared" si="110"/>
        <v>7337580</v>
      </c>
      <c r="AH144" s="41">
        <f t="shared" si="112"/>
        <v>4.1536611787593387E-2</v>
      </c>
      <c r="AI144" s="42">
        <f t="shared" si="111"/>
        <v>1.7767192150200464E-3</v>
      </c>
    </row>
    <row r="145" spans="1:35" ht="12.75">
      <c r="A145" s="36">
        <v>26</v>
      </c>
      <c r="B145" s="149" t="s">
        <v>432</v>
      </c>
      <c r="C145" s="121">
        <v>41799</v>
      </c>
      <c r="D145" s="150" t="s">
        <v>465</v>
      </c>
      <c r="E145" s="73" t="s">
        <v>214</v>
      </c>
      <c r="F145" s="187" t="s">
        <v>203</v>
      </c>
      <c r="G145" s="20"/>
      <c r="H145" s="88"/>
      <c r="I145" s="246"/>
      <c r="J145" s="99">
        <v>5795050</v>
      </c>
      <c r="K145" s="145"/>
      <c r="L145" s="143"/>
      <c r="M145" s="91"/>
      <c r="N145" s="91"/>
      <c r="O145" s="19" t="s">
        <v>294</v>
      </c>
      <c r="P145" s="25"/>
      <c r="Q145" s="22"/>
      <c r="R145" s="22"/>
      <c r="S145" s="40"/>
      <c r="T145" s="40">
        <f t="shared" si="106"/>
        <v>0</v>
      </c>
      <c r="U145" s="40"/>
      <c r="V145" s="40"/>
      <c r="W145" s="99">
        <v>5795050</v>
      </c>
      <c r="X145" s="40">
        <f t="shared" si="107"/>
        <v>5795050</v>
      </c>
      <c r="Y145" s="40"/>
      <c r="Z145" s="40"/>
      <c r="AA145" s="40"/>
      <c r="AB145" s="40">
        <f t="shared" si="108"/>
        <v>0</v>
      </c>
      <c r="AC145" s="35"/>
      <c r="AD145" s="35"/>
      <c r="AE145" s="35"/>
      <c r="AF145" s="40">
        <f t="shared" si="109"/>
        <v>0</v>
      </c>
      <c r="AG145" s="40">
        <f t="shared" si="110"/>
        <v>5795050</v>
      </c>
      <c r="AH145" s="41">
        <f t="shared" si="112"/>
        <v>3.280464978094863E-2</v>
      </c>
      <c r="AI145" s="42">
        <f t="shared" si="111"/>
        <v>1.4032115066550444E-3</v>
      </c>
    </row>
    <row r="146" spans="1:35" ht="12.75">
      <c r="A146" s="36">
        <v>27</v>
      </c>
      <c r="B146" s="149" t="s">
        <v>433</v>
      </c>
      <c r="C146" s="121">
        <v>41799</v>
      </c>
      <c r="D146" s="150" t="s">
        <v>466</v>
      </c>
      <c r="E146" s="73" t="s">
        <v>214</v>
      </c>
      <c r="F146" s="187" t="s">
        <v>203</v>
      </c>
      <c r="G146" s="20"/>
      <c r="H146" s="88"/>
      <c r="I146" s="246"/>
      <c r="J146" s="99">
        <v>3064366</v>
      </c>
      <c r="K146" s="145"/>
      <c r="L146" s="143"/>
      <c r="M146" s="91"/>
      <c r="N146" s="91"/>
      <c r="O146" s="19" t="s">
        <v>294</v>
      </c>
      <c r="P146" s="25"/>
      <c r="Q146" s="22"/>
      <c r="R146" s="22"/>
      <c r="S146" s="40"/>
      <c r="T146" s="40">
        <f t="shared" si="106"/>
        <v>0</v>
      </c>
      <c r="U146" s="40"/>
      <c r="V146" s="40"/>
      <c r="W146" s="99">
        <v>3064366</v>
      </c>
      <c r="X146" s="40">
        <f t="shared" si="107"/>
        <v>3064366</v>
      </c>
      <c r="Y146" s="40"/>
      <c r="Z146" s="40"/>
      <c r="AA146" s="40"/>
      <c r="AB146" s="40">
        <f t="shared" si="108"/>
        <v>0</v>
      </c>
      <c r="AC146" s="35"/>
      <c r="AD146" s="35"/>
      <c r="AE146" s="35"/>
      <c r="AF146" s="40">
        <f t="shared" si="109"/>
        <v>0</v>
      </c>
      <c r="AG146" s="40">
        <f t="shared" si="110"/>
        <v>3064366</v>
      </c>
      <c r="AH146" s="41">
        <f t="shared" si="112"/>
        <v>1.7346779308314238E-2</v>
      </c>
      <c r="AI146" s="42">
        <f t="shared" si="111"/>
        <v>7.4200457835609554E-4</v>
      </c>
    </row>
    <row r="147" spans="1:35" ht="12.75">
      <c r="A147" s="36">
        <v>28</v>
      </c>
      <c r="B147" s="149" t="s">
        <v>434</v>
      </c>
      <c r="C147" s="121">
        <v>41799</v>
      </c>
      <c r="D147" s="150" t="s">
        <v>467</v>
      </c>
      <c r="E147" s="73" t="s">
        <v>214</v>
      </c>
      <c r="F147" s="187" t="s">
        <v>203</v>
      </c>
      <c r="G147" s="20"/>
      <c r="H147" s="88"/>
      <c r="I147" s="246"/>
      <c r="J147" s="99">
        <v>1000000</v>
      </c>
      <c r="K147" s="145"/>
      <c r="L147" s="143"/>
      <c r="M147" s="91"/>
      <c r="N147" s="91"/>
      <c r="O147" s="19" t="s">
        <v>294</v>
      </c>
      <c r="P147" s="25"/>
      <c r="Q147" s="22"/>
      <c r="R147" s="22"/>
      <c r="S147" s="40"/>
      <c r="T147" s="40">
        <f t="shared" si="106"/>
        <v>0</v>
      </c>
      <c r="U147" s="40"/>
      <c r="V147" s="40"/>
      <c r="W147" s="99">
        <v>1000000</v>
      </c>
      <c r="X147" s="40">
        <f t="shared" si="107"/>
        <v>1000000</v>
      </c>
      <c r="Y147" s="40"/>
      <c r="Z147" s="40"/>
      <c r="AA147" s="40"/>
      <c r="AB147" s="40">
        <f t="shared" si="108"/>
        <v>0</v>
      </c>
      <c r="AC147" s="35"/>
      <c r="AD147" s="35"/>
      <c r="AE147" s="35"/>
      <c r="AF147" s="40">
        <f t="shared" si="109"/>
        <v>0</v>
      </c>
      <c r="AG147" s="40">
        <f t="shared" si="110"/>
        <v>1000000</v>
      </c>
      <c r="AH147" s="41">
        <f t="shared" si="112"/>
        <v>5.6608053046908356E-3</v>
      </c>
      <c r="AI147" s="42">
        <f t="shared" si="111"/>
        <v>2.421396720744505E-4</v>
      </c>
    </row>
    <row r="148" spans="1:35" ht="12.75">
      <c r="A148" s="36">
        <v>29</v>
      </c>
      <c r="B148" s="149" t="s">
        <v>435</v>
      </c>
      <c r="C148" s="121">
        <v>41799</v>
      </c>
      <c r="D148" s="150" t="s">
        <v>468</v>
      </c>
      <c r="E148" s="73" t="s">
        <v>214</v>
      </c>
      <c r="F148" s="187" t="s">
        <v>203</v>
      </c>
      <c r="G148" s="20"/>
      <c r="H148" s="88"/>
      <c r="I148" s="246"/>
      <c r="J148" s="99">
        <v>1000000</v>
      </c>
      <c r="K148" s="23"/>
      <c r="L148" s="143"/>
      <c r="M148" s="91"/>
      <c r="N148" s="91"/>
      <c r="O148" s="19" t="s">
        <v>294</v>
      </c>
      <c r="P148" s="25"/>
      <c r="Q148" s="22"/>
      <c r="R148" s="22"/>
      <c r="S148" s="40"/>
      <c r="T148" s="40">
        <f t="shared" si="106"/>
        <v>0</v>
      </c>
      <c r="U148" s="40"/>
      <c r="V148" s="40"/>
      <c r="W148" s="99">
        <v>1000000</v>
      </c>
      <c r="X148" s="40">
        <f t="shared" si="107"/>
        <v>1000000</v>
      </c>
      <c r="Y148" s="40"/>
      <c r="Z148" s="40"/>
      <c r="AA148" s="40"/>
      <c r="AB148" s="40">
        <f t="shared" si="108"/>
        <v>0</v>
      </c>
      <c r="AC148" s="35"/>
      <c r="AD148" s="35"/>
      <c r="AE148" s="35"/>
      <c r="AF148" s="40">
        <f t="shared" si="109"/>
        <v>0</v>
      </c>
      <c r="AG148" s="40">
        <f t="shared" si="110"/>
        <v>1000000</v>
      </c>
      <c r="AH148" s="41">
        <f t="shared" si="112"/>
        <v>5.6608053046908356E-3</v>
      </c>
      <c r="AI148" s="42">
        <f t="shared" si="111"/>
        <v>2.421396720744505E-4</v>
      </c>
    </row>
    <row r="149" spans="1:35" ht="12.75">
      <c r="A149" s="36">
        <v>30</v>
      </c>
      <c r="B149" s="149" t="s">
        <v>436</v>
      </c>
      <c r="C149" s="121">
        <v>41799</v>
      </c>
      <c r="D149" s="150" t="s">
        <v>469</v>
      </c>
      <c r="E149" s="73" t="s">
        <v>214</v>
      </c>
      <c r="F149" s="187" t="s">
        <v>203</v>
      </c>
      <c r="G149" s="20"/>
      <c r="H149" s="88"/>
      <c r="I149" s="246"/>
      <c r="J149" s="99">
        <v>3925735</v>
      </c>
      <c r="K149" s="145"/>
      <c r="L149" s="143"/>
      <c r="M149" s="91"/>
      <c r="N149" s="91"/>
      <c r="O149" s="19" t="s">
        <v>294</v>
      </c>
      <c r="P149" s="25"/>
      <c r="Q149" s="22"/>
      <c r="R149" s="22"/>
      <c r="S149" s="40"/>
      <c r="T149" s="40">
        <f t="shared" si="106"/>
        <v>0</v>
      </c>
      <c r="U149" s="40"/>
      <c r="V149" s="40"/>
      <c r="W149" s="99">
        <v>3925735</v>
      </c>
      <c r="X149" s="40">
        <f t="shared" si="107"/>
        <v>3925735</v>
      </c>
      <c r="Y149" s="40"/>
      <c r="Z149" s="40"/>
      <c r="AA149" s="40"/>
      <c r="AB149" s="40">
        <f t="shared" si="108"/>
        <v>0</v>
      </c>
      <c r="AC149" s="35"/>
      <c r="AD149" s="35"/>
      <c r="AE149" s="35"/>
      <c r="AF149" s="40">
        <f t="shared" si="109"/>
        <v>0</v>
      </c>
      <c r="AG149" s="40">
        <f t="shared" si="110"/>
        <v>3925735</v>
      </c>
      <c r="AH149" s="41">
        <f t="shared" si="112"/>
        <v>2.2222821512810478E-2</v>
      </c>
      <c r="AI149" s="42">
        <f t="shared" si="111"/>
        <v>9.5057618555119297E-4</v>
      </c>
    </row>
    <row r="150" spans="1:35" ht="12.75">
      <c r="A150" s="36">
        <v>31</v>
      </c>
      <c r="B150" s="149" t="s">
        <v>437</v>
      </c>
      <c r="C150" s="121">
        <v>41799</v>
      </c>
      <c r="D150" s="150" t="s">
        <v>470</v>
      </c>
      <c r="E150" s="73" t="s">
        <v>214</v>
      </c>
      <c r="F150" s="187" t="s">
        <v>203</v>
      </c>
      <c r="G150" s="20"/>
      <c r="H150" s="88"/>
      <c r="I150" s="246"/>
      <c r="J150" s="99">
        <v>1000000</v>
      </c>
      <c r="K150" s="23"/>
      <c r="L150" s="143"/>
      <c r="M150" s="91"/>
      <c r="N150" s="91"/>
      <c r="O150" s="19" t="s">
        <v>294</v>
      </c>
      <c r="P150" s="25"/>
      <c r="Q150" s="22"/>
      <c r="R150" s="22"/>
      <c r="S150" s="40"/>
      <c r="T150" s="40">
        <f t="shared" si="106"/>
        <v>0</v>
      </c>
      <c r="U150" s="40"/>
      <c r="V150" s="40"/>
      <c r="W150" s="99">
        <v>1000000</v>
      </c>
      <c r="X150" s="40">
        <f t="shared" si="107"/>
        <v>1000000</v>
      </c>
      <c r="Y150" s="40"/>
      <c r="Z150" s="40"/>
      <c r="AA150" s="40"/>
      <c r="AB150" s="40">
        <f t="shared" si="108"/>
        <v>0</v>
      </c>
      <c r="AC150" s="35"/>
      <c r="AD150" s="35"/>
      <c r="AE150" s="35"/>
      <c r="AF150" s="40">
        <f t="shared" si="109"/>
        <v>0</v>
      </c>
      <c r="AG150" s="40">
        <f t="shared" si="110"/>
        <v>1000000</v>
      </c>
      <c r="AH150" s="41">
        <f t="shared" si="112"/>
        <v>5.6608053046908356E-3</v>
      </c>
      <c r="AI150" s="42">
        <f t="shared" si="111"/>
        <v>2.421396720744505E-4</v>
      </c>
    </row>
    <row r="151" spans="1:35" ht="12.75">
      <c r="A151" s="36">
        <v>32</v>
      </c>
      <c r="B151" s="149" t="s">
        <v>438</v>
      </c>
      <c r="C151" s="121">
        <v>41799</v>
      </c>
      <c r="D151" s="150" t="s">
        <v>471</v>
      </c>
      <c r="E151" s="73" t="s">
        <v>214</v>
      </c>
      <c r="F151" s="187" t="s">
        <v>203</v>
      </c>
      <c r="G151" s="20"/>
      <c r="H151" s="88"/>
      <c r="I151" s="246"/>
      <c r="J151" s="99">
        <v>1000000</v>
      </c>
      <c r="K151" s="145"/>
      <c r="L151" s="143"/>
      <c r="M151" s="91"/>
      <c r="N151" s="91"/>
      <c r="O151" s="19" t="s">
        <v>294</v>
      </c>
      <c r="P151" s="25"/>
      <c r="Q151" s="22"/>
      <c r="R151" s="22"/>
      <c r="S151" s="40"/>
      <c r="T151" s="40">
        <f t="shared" si="106"/>
        <v>0</v>
      </c>
      <c r="U151" s="40"/>
      <c r="V151" s="40"/>
      <c r="W151" s="99">
        <v>1000000</v>
      </c>
      <c r="X151" s="40">
        <f t="shared" si="107"/>
        <v>1000000</v>
      </c>
      <c r="Y151" s="40"/>
      <c r="Z151" s="40"/>
      <c r="AA151" s="40"/>
      <c r="AB151" s="40">
        <f t="shared" si="108"/>
        <v>0</v>
      </c>
      <c r="AC151" s="35"/>
      <c r="AD151" s="35"/>
      <c r="AE151" s="35"/>
      <c r="AF151" s="40">
        <f t="shared" si="109"/>
        <v>0</v>
      </c>
      <c r="AG151" s="40">
        <f t="shared" si="110"/>
        <v>1000000</v>
      </c>
      <c r="AH151" s="41">
        <f t="shared" si="112"/>
        <v>5.6608053046908356E-3</v>
      </c>
      <c r="AI151" s="42">
        <f t="shared" si="111"/>
        <v>2.421396720744505E-4</v>
      </c>
    </row>
    <row r="152" spans="1:35" ht="12.75">
      <c r="A152" s="36">
        <v>33</v>
      </c>
      <c r="B152" s="149" t="s">
        <v>439</v>
      </c>
      <c r="C152" s="121">
        <v>41799</v>
      </c>
      <c r="D152" s="150" t="s">
        <v>472</v>
      </c>
      <c r="E152" s="73" t="s">
        <v>214</v>
      </c>
      <c r="F152" s="187" t="s">
        <v>203</v>
      </c>
      <c r="G152" s="20"/>
      <c r="H152" s="88"/>
      <c r="I152" s="246"/>
      <c r="J152" s="99">
        <v>3590327</v>
      </c>
      <c r="K152" s="145"/>
      <c r="L152" s="143"/>
      <c r="M152" s="91"/>
      <c r="N152" s="91"/>
      <c r="O152" s="19" t="s">
        <v>294</v>
      </c>
      <c r="P152" s="25"/>
      <c r="Q152" s="22"/>
      <c r="R152" s="22"/>
      <c r="S152" s="40"/>
      <c r="T152" s="40">
        <f t="shared" si="106"/>
        <v>0</v>
      </c>
      <c r="U152" s="40"/>
      <c r="V152" s="40"/>
      <c r="W152" s="99">
        <v>3590327</v>
      </c>
      <c r="X152" s="40">
        <f t="shared" si="107"/>
        <v>3590327</v>
      </c>
      <c r="Y152" s="40"/>
      <c r="Z152" s="40"/>
      <c r="AA152" s="40"/>
      <c r="AB152" s="40">
        <f t="shared" si="108"/>
        <v>0</v>
      </c>
      <c r="AC152" s="35"/>
      <c r="AD152" s="35"/>
      <c r="AE152" s="35"/>
      <c r="AF152" s="40">
        <f t="shared" si="109"/>
        <v>0</v>
      </c>
      <c r="AG152" s="40">
        <f t="shared" si="110"/>
        <v>3590327</v>
      </c>
      <c r="AH152" s="41">
        <f t="shared" si="112"/>
        <v>2.0324142127174736E-2</v>
      </c>
      <c r="AI152" s="42">
        <f t="shared" si="111"/>
        <v>8.6936060242004561E-4</v>
      </c>
    </row>
    <row r="153" spans="1:35" ht="12.75">
      <c r="A153" s="36">
        <v>34</v>
      </c>
      <c r="B153" s="149" t="s">
        <v>804</v>
      </c>
      <c r="C153" s="121">
        <v>41932</v>
      </c>
      <c r="D153" s="150" t="s">
        <v>805</v>
      </c>
      <c r="E153" s="73" t="s">
        <v>214</v>
      </c>
      <c r="F153" s="187" t="s">
        <v>203</v>
      </c>
      <c r="G153" s="20"/>
      <c r="H153" s="88"/>
      <c r="I153" s="246"/>
      <c r="J153" s="99">
        <v>5000000</v>
      </c>
      <c r="K153" s="145"/>
      <c r="L153" s="143"/>
      <c r="M153" s="91"/>
      <c r="N153" s="91"/>
      <c r="O153" s="19" t="s">
        <v>294</v>
      </c>
      <c r="P153" s="25"/>
      <c r="Q153" s="22"/>
      <c r="R153" s="22"/>
      <c r="S153" s="40"/>
      <c r="T153" s="40">
        <f t="shared" si="106"/>
        <v>0</v>
      </c>
      <c r="U153" s="40"/>
      <c r="V153" s="40"/>
      <c r="W153" s="110"/>
      <c r="X153" s="40">
        <f t="shared" si="107"/>
        <v>0</v>
      </c>
      <c r="Y153" s="40"/>
      <c r="Z153" s="40"/>
      <c r="AA153" s="40"/>
      <c r="AB153" s="40">
        <f t="shared" si="108"/>
        <v>0</v>
      </c>
      <c r="AC153" s="35">
        <v>5000000</v>
      </c>
      <c r="AD153" s="35"/>
      <c r="AE153" s="35"/>
      <c r="AF153" s="40">
        <f t="shared" si="109"/>
        <v>5000000</v>
      </c>
      <c r="AG153" s="40">
        <f t="shared" si="110"/>
        <v>5000000</v>
      </c>
      <c r="AH153" s="41">
        <f t="shared" ref="AH153:AH155" si="113">IF(ISERROR(AG153/$I$119),0,AG153/$I$119)</f>
        <v>2.8304026523454179E-2</v>
      </c>
      <c r="AI153" s="42">
        <f t="shared" ref="AI153:AI155" si="114">IF(ISERROR(AG153/$AG$488),"-",AG153/$AG$488)</f>
        <v>1.2106983603722525E-3</v>
      </c>
    </row>
    <row r="154" spans="1:35" ht="12.75">
      <c r="A154" s="36">
        <v>35</v>
      </c>
      <c r="B154" s="149" t="s">
        <v>806</v>
      </c>
      <c r="C154" s="121">
        <v>41932</v>
      </c>
      <c r="D154" s="150" t="s">
        <v>807</v>
      </c>
      <c r="E154" s="73" t="s">
        <v>214</v>
      </c>
      <c r="F154" s="187" t="s">
        <v>203</v>
      </c>
      <c r="G154" s="20"/>
      <c r="H154" s="88"/>
      <c r="I154" s="246"/>
      <c r="J154" s="99">
        <v>4500000</v>
      </c>
      <c r="K154" s="145"/>
      <c r="L154" s="143"/>
      <c r="M154" s="91"/>
      <c r="N154" s="91"/>
      <c r="O154" s="19" t="s">
        <v>294</v>
      </c>
      <c r="P154" s="25"/>
      <c r="Q154" s="22"/>
      <c r="R154" s="22"/>
      <c r="S154" s="40"/>
      <c r="T154" s="40">
        <f t="shared" si="106"/>
        <v>0</v>
      </c>
      <c r="U154" s="40"/>
      <c r="V154" s="40"/>
      <c r="W154" s="110"/>
      <c r="X154" s="40">
        <f t="shared" si="107"/>
        <v>0</v>
      </c>
      <c r="Y154" s="40"/>
      <c r="Z154" s="40"/>
      <c r="AA154" s="40"/>
      <c r="AB154" s="40">
        <f t="shared" si="108"/>
        <v>0</v>
      </c>
      <c r="AC154" s="35">
        <v>4500000</v>
      </c>
      <c r="AD154" s="35"/>
      <c r="AE154" s="35"/>
      <c r="AF154" s="40">
        <f t="shared" si="109"/>
        <v>4500000</v>
      </c>
      <c r="AG154" s="40">
        <f t="shared" si="110"/>
        <v>4500000</v>
      </c>
      <c r="AH154" s="41">
        <f t="shared" si="113"/>
        <v>2.5473623871108762E-2</v>
      </c>
      <c r="AI154" s="42">
        <f t="shared" si="114"/>
        <v>1.0896285243350273E-3</v>
      </c>
    </row>
    <row r="155" spans="1:35" ht="12.75">
      <c r="A155" s="36">
        <v>36</v>
      </c>
      <c r="B155" s="149" t="s">
        <v>808</v>
      </c>
      <c r="C155" s="121">
        <v>41932</v>
      </c>
      <c r="D155" s="150" t="s">
        <v>460</v>
      </c>
      <c r="E155" s="73" t="s">
        <v>214</v>
      </c>
      <c r="F155" s="187" t="s">
        <v>203</v>
      </c>
      <c r="G155" s="20"/>
      <c r="H155" s="88"/>
      <c r="I155" s="246"/>
      <c r="J155" s="99">
        <v>7000000</v>
      </c>
      <c r="K155" s="145"/>
      <c r="L155" s="143"/>
      <c r="M155" s="91"/>
      <c r="N155" s="91"/>
      <c r="O155" s="19" t="s">
        <v>294</v>
      </c>
      <c r="P155" s="25"/>
      <c r="Q155" s="22"/>
      <c r="R155" s="22"/>
      <c r="S155" s="40"/>
      <c r="T155" s="40">
        <f t="shared" si="106"/>
        <v>0</v>
      </c>
      <c r="U155" s="40"/>
      <c r="V155" s="40"/>
      <c r="W155" s="110"/>
      <c r="X155" s="40">
        <f t="shared" si="107"/>
        <v>0</v>
      </c>
      <c r="Y155" s="40"/>
      <c r="Z155" s="40"/>
      <c r="AA155" s="40"/>
      <c r="AB155" s="40">
        <f t="shared" si="108"/>
        <v>0</v>
      </c>
      <c r="AC155" s="35">
        <v>7000000</v>
      </c>
      <c r="AD155" s="35"/>
      <c r="AE155" s="74"/>
      <c r="AF155" s="40">
        <f t="shared" si="109"/>
        <v>7000000</v>
      </c>
      <c r="AG155" s="40">
        <f t="shared" si="110"/>
        <v>7000000</v>
      </c>
      <c r="AH155" s="41">
        <f t="shared" si="113"/>
        <v>3.9625637132835852E-2</v>
      </c>
      <c r="AI155" s="42">
        <f t="shared" si="114"/>
        <v>1.6949777045211535E-3</v>
      </c>
    </row>
    <row r="156" spans="1:35" ht="12.75">
      <c r="A156" s="36">
        <v>37</v>
      </c>
      <c r="B156" s="149" t="s">
        <v>112</v>
      </c>
      <c r="C156" s="121">
        <v>41985</v>
      </c>
      <c r="D156" s="150" t="s">
        <v>457</v>
      </c>
      <c r="E156" s="73" t="s">
        <v>214</v>
      </c>
      <c r="F156" s="187" t="s">
        <v>203</v>
      </c>
      <c r="G156" s="20"/>
      <c r="H156" s="88"/>
      <c r="I156" s="246"/>
      <c r="J156" s="99">
        <v>1200000</v>
      </c>
      <c r="K156" s="145"/>
      <c r="L156" s="143"/>
      <c r="M156" s="91"/>
      <c r="N156" s="91"/>
      <c r="O156" s="19"/>
      <c r="P156" s="25"/>
      <c r="Q156" s="22"/>
      <c r="R156" s="22"/>
      <c r="S156" s="40"/>
      <c r="T156" s="40"/>
      <c r="U156" s="40"/>
      <c r="V156" s="40"/>
      <c r="W156" s="110"/>
      <c r="X156" s="40"/>
      <c r="Y156" s="40"/>
      <c r="Z156" s="40"/>
      <c r="AA156" s="40"/>
      <c r="AB156" s="40"/>
      <c r="AC156" s="35"/>
      <c r="AD156" s="35"/>
      <c r="AE156" s="74">
        <v>1200000</v>
      </c>
      <c r="AF156" s="40">
        <f t="shared" ref="AF156" si="115">SUM(AC156:AE156)</f>
        <v>1200000</v>
      </c>
      <c r="AG156" s="40">
        <f t="shared" ref="AG156" si="116">SUM(T156,X156,AB156,AF156)</f>
        <v>1200000</v>
      </c>
      <c r="AH156" s="41">
        <f t="shared" ref="AH156" si="117">IF(ISERROR(AG156/$I$119),0,AG156/$I$119)</f>
        <v>6.7929663656290029E-3</v>
      </c>
      <c r="AI156" s="42">
        <f t="shared" ref="AI156" si="118">IF(ISERROR(AG156/$AG$488),"-",AG156/$AG$488)</f>
        <v>2.9056760648934061E-4</v>
      </c>
    </row>
    <row r="157" spans="1:35" ht="12.75" outlineLevel="1">
      <c r="A157" s="36">
        <v>38</v>
      </c>
      <c r="B157" s="39"/>
      <c r="C157" s="31"/>
      <c r="D157" s="39"/>
      <c r="E157" s="88"/>
      <c r="F157" s="39"/>
      <c r="G157" s="31"/>
      <c r="H157" s="129"/>
      <c r="I157" s="247"/>
      <c r="J157" s="72">
        <v>36051082</v>
      </c>
      <c r="K157" s="73" t="s">
        <v>84</v>
      </c>
      <c r="L157" s="35"/>
      <c r="M157" s="35"/>
      <c r="N157" s="35"/>
      <c r="O157" s="39"/>
      <c r="P157" s="39"/>
      <c r="Q157" s="74"/>
      <c r="R157" s="74">
        <v>6130766</v>
      </c>
      <c r="S157" s="35">
        <v>3173813</v>
      </c>
      <c r="T157" s="40">
        <f>SUM(Q157:S157)</f>
        <v>9304579</v>
      </c>
      <c r="U157" s="35">
        <v>626925</v>
      </c>
      <c r="V157" s="35">
        <v>206000</v>
      </c>
      <c r="W157" s="35"/>
      <c r="X157" s="40">
        <f t="shared" si="107"/>
        <v>832925</v>
      </c>
      <c r="Y157" s="35">
        <v>5364240</v>
      </c>
      <c r="Z157" s="35">
        <v>4892654</v>
      </c>
      <c r="AA157" s="35">
        <v>3816574</v>
      </c>
      <c r="AB157" s="40">
        <f>SUM(Y157:AA157)</f>
        <v>14073468</v>
      </c>
      <c r="AC157" s="35">
        <v>3855300</v>
      </c>
      <c r="AD157" s="35">
        <v>3777846</v>
      </c>
      <c r="AE157" s="74">
        <v>4103140</v>
      </c>
      <c r="AF157" s="40">
        <f>SUM(AC157:AE157)</f>
        <v>11736286</v>
      </c>
      <c r="AG157" s="40">
        <f t="shared" si="110"/>
        <v>35947258</v>
      </c>
      <c r="AH157" s="41">
        <f t="shared" si="112"/>
        <v>0.20349042877549009</v>
      </c>
      <c r="AI157" s="42">
        <f>IF(ISERROR(AG157/$AG$488),"-",AG157/$AG$488)</f>
        <v>8.7042572640956672E-3</v>
      </c>
    </row>
    <row r="158" spans="1:35" ht="12.75" outlineLevel="1">
      <c r="A158" s="148">
        <v>39</v>
      </c>
      <c r="B158" s="94"/>
      <c r="C158" s="27"/>
      <c r="D158" s="94"/>
      <c r="E158" s="94"/>
      <c r="F158" s="94"/>
      <c r="G158" s="27"/>
      <c r="H158" s="129"/>
      <c r="I158" s="221"/>
      <c r="J158" s="72">
        <v>1199638</v>
      </c>
      <c r="K158" s="73" t="s">
        <v>85</v>
      </c>
      <c r="L158" s="35"/>
      <c r="M158" s="35"/>
      <c r="N158" s="35"/>
      <c r="O158" s="39"/>
      <c r="P158" s="39"/>
      <c r="Q158" s="74"/>
      <c r="R158" s="74"/>
      <c r="S158" s="35">
        <v>25500</v>
      </c>
      <c r="T158" s="40">
        <f>SUM(Q158:S158)</f>
        <v>25500</v>
      </c>
      <c r="U158" s="35"/>
      <c r="V158" s="35">
        <v>200000</v>
      </c>
      <c r="W158" s="35"/>
      <c r="X158" s="40">
        <f t="shared" si="107"/>
        <v>200000</v>
      </c>
      <c r="Y158" s="35"/>
      <c r="Z158" s="35"/>
      <c r="AA158" s="35">
        <v>208410</v>
      </c>
      <c r="AB158" s="40">
        <f>SUM(Y158:AA158)</f>
        <v>208410</v>
      </c>
      <c r="AC158" s="35">
        <v>420000</v>
      </c>
      <c r="AD158" s="35">
        <v>52800</v>
      </c>
      <c r="AE158" s="74">
        <v>292928</v>
      </c>
      <c r="AF158" s="40">
        <f>SUM(AC158:AE158)</f>
        <v>765728</v>
      </c>
      <c r="AG158" s="40">
        <f t="shared" ref="AG158" si="119">SUM(T158,X158,AB158,AF158)</f>
        <v>1199638</v>
      </c>
      <c r="AH158" s="41">
        <f t="shared" si="112"/>
        <v>6.7909171541087054E-3</v>
      </c>
      <c r="AI158" s="42">
        <f>IF(ISERROR(AG158/$AG$488),"-",AG158/$AG$488)</f>
        <v>2.9047995192804963E-4</v>
      </c>
    </row>
    <row r="159" spans="1:35">
      <c r="A159" s="223" t="s">
        <v>61</v>
      </c>
      <c r="B159" s="224"/>
      <c r="C159" s="224"/>
      <c r="D159" s="224"/>
      <c r="E159" s="224"/>
      <c r="F159" s="224"/>
      <c r="G159" s="224"/>
      <c r="H159" s="225"/>
      <c r="I159" s="55">
        <f>I119</f>
        <v>176653311</v>
      </c>
      <c r="J159" s="55">
        <f>SUM(J120:J158)</f>
        <v>176639795</v>
      </c>
      <c r="K159" s="56"/>
      <c r="L159" s="55">
        <f>SUM(L157:L157)</f>
        <v>0</v>
      </c>
      <c r="M159" s="55">
        <f>SUM(M157:M157)</f>
        <v>0</v>
      </c>
      <c r="N159" s="55">
        <f>SUM(N157:N157)</f>
        <v>0</v>
      </c>
      <c r="O159" s="57"/>
      <c r="P159" s="59"/>
      <c r="Q159" s="55">
        <f>SUM(Q157:Q158)</f>
        <v>0</v>
      </c>
      <c r="R159" s="55">
        <f t="shared" ref="R159:S159" si="120">SUM(R157:R158)</f>
        <v>6130766</v>
      </c>
      <c r="S159" s="55">
        <f t="shared" si="120"/>
        <v>3199313</v>
      </c>
      <c r="T159" s="60">
        <f>SUM(T157:W158)</f>
        <v>10363004</v>
      </c>
      <c r="U159" s="55">
        <f>SUM(U120:U158)</f>
        <v>626925</v>
      </c>
      <c r="V159" s="55">
        <f t="shared" ref="V159" si="121">SUM(V120:V158)</f>
        <v>406000</v>
      </c>
      <c r="W159" s="55">
        <f>SUM(W120:W158)</f>
        <v>121689075</v>
      </c>
      <c r="X159" s="60">
        <f>SUM(X120:X158)</f>
        <v>122722000</v>
      </c>
      <c r="Y159" s="55">
        <f>SUM(Y120:Y158)</f>
        <v>5364240</v>
      </c>
      <c r="Z159" s="55">
        <f t="shared" ref="Z159:AA159" si="122">SUM(Z120:Z158)</f>
        <v>4892654</v>
      </c>
      <c r="AA159" s="55">
        <f t="shared" si="122"/>
        <v>4024984</v>
      </c>
      <c r="AB159" s="60">
        <f>SUM(AB120:AB158)</f>
        <v>14281878</v>
      </c>
      <c r="AC159" s="55">
        <f>SUM(AC120:AC158)</f>
        <v>20775300</v>
      </c>
      <c r="AD159" s="55">
        <f t="shared" ref="AD159:AE159" si="123">SUM(AD120:AD158)</f>
        <v>3830646</v>
      </c>
      <c r="AE159" s="55">
        <f t="shared" si="123"/>
        <v>5596068</v>
      </c>
      <c r="AF159" s="60">
        <f>SUM(AF120:AF158)</f>
        <v>30202014</v>
      </c>
      <c r="AG159" s="53">
        <f>SUM(AG120:AG158)</f>
        <v>176535971</v>
      </c>
      <c r="AH159" s="54">
        <f>IF(ISERROR(AG159/I159),0,AG159/I159)</f>
        <v>0.99933576110554756</v>
      </c>
      <c r="AI159" s="54">
        <f>IF(ISERROR(AG159/$AG$488),0,AG159/$AG$488)</f>
        <v>4.27463621272847E-2</v>
      </c>
    </row>
    <row r="160" spans="1:35">
      <c r="A160" s="36"/>
      <c r="B160" s="229" t="s">
        <v>16</v>
      </c>
      <c r="C160" s="230"/>
      <c r="D160" s="231"/>
      <c r="E160" s="18"/>
      <c r="F160" s="19"/>
      <c r="G160" s="20"/>
      <c r="H160" s="20"/>
      <c r="I160" s="222">
        <v>200270024</v>
      </c>
      <c r="J160" s="22"/>
      <c r="K160" s="23"/>
      <c r="L160" s="24"/>
      <c r="M160" s="24"/>
      <c r="N160" s="24"/>
      <c r="O160" s="19"/>
      <c r="P160" s="25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6"/>
      <c r="AI160" s="26"/>
    </row>
    <row r="161" spans="1:35">
      <c r="A161" s="36">
        <v>1</v>
      </c>
      <c r="B161" s="111" t="s">
        <v>234</v>
      </c>
      <c r="C161" s="92" t="s">
        <v>235</v>
      </c>
      <c r="D161" s="93" t="s">
        <v>236</v>
      </c>
      <c r="E161" s="93" t="s">
        <v>225</v>
      </c>
      <c r="F161" s="81" t="s">
        <v>203</v>
      </c>
      <c r="G161" s="81"/>
      <c r="H161" s="98">
        <v>42093</v>
      </c>
      <c r="I161" s="246"/>
      <c r="J161" s="72">
        <v>6274450</v>
      </c>
      <c r="K161" s="23"/>
      <c r="L161" s="35">
        <v>2685</v>
      </c>
      <c r="M161" s="91"/>
      <c r="N161" s="91"/>
      <c r="O161" s="19" t="s">
        <v>294</v>
      </c>
      <c r="P161" s="25"/>
      <c r="Q161" s="22"/>
      <c r="R161" s="22"/>
      <c r="S161" s="40"/>
      <c r="T161" s="40">
        <f t="shared" ref="T161:T189" si="124">SUM(Q161:S161)</f>
        <v>0</v>
      </c>
      <c r="U161" s="72">
        <v>6274450</v>
      </c>
      <c r="V161" s="40"/>
      <c r="W161" s="40"/>
      <c r="X161" s="40">
        <f>SUM(U161:W161)</f>
        <v>6274450</v>
      </c>
      <c r="Y161" s="40"/>
      <c r="Z161" s="40"/>
      <c r="AA161" s="40"/>
      <c r="AB161" s="40">
        <f t="shared" ref="AB161:AB188" si="125">SUM(Y161:AA161)</f>
        <v>0</v>
      </c>
      <c r="AC161" s="35"/>
      <c r="AD161" s="35"/>
      <c r="AE161" s="35"/>
      <c r="AF161" s="40">
        <f t="shared" ref="AF161:AF188" si="126">SUM(AC161:AE161)</f>
        <v>0</v>
      </c>
      <c r="AG161" s="40">
        <f t="shared" ref="AG161:AG188" si="127">SUM(T161,X161,AB161,AF161)</f>
        <v>6274450</v>
      </c>
      <c r="AH161" s="41">
        <f t="shared" ref="AH161" si="128">IF(ISERROR(AG161/I160),0,AG161/I160)</f>
        <v>3.1329950806816699E-2</v>
      </c>
      <c r="AI161" s="42">
        <f t="shared" ref="AI161:AI188" si="129">IF(ISERROR(AG161/$AG$488),"-",AG161/$AG$488)</f>
        <v>1.5192932654475358E-3</v>
      </c>
    </row>
    <row r="162" spans="1:35">
      <c r="A162" s="36">
        <v>2</v>
      </c>
      <c r="B162" s="111" t="s">
        <v>237</v>
      </c>
      <c r="C162" s="92" t="s">
        <v>235</v>
      </c>
      <c r="D162" s="93" t="s">
        <v>238</v>
      </c>
      <c r="E162" s="93" t="s">
        <v>225</v>
      </c>
      <c r="F162" s="81" t="s">
        <v>203</v>
      </c>
      <c r="G162" s="81"/>
      <c r="H162" s="98">
        <v>42093</v>
      </c>
      <c r="I162" s="246"/>
      <c r="J162" s="72">
        <v>1416644</v>
      </c>
      <c r="K162" s="23"/>
      <c r="L162" s="35">
        <v>606</v>
      </c>
      <c r="M162" s="91"/>
      <c r="N162" s="91"/>
      <c r="O162" s="19" t="s">
        <v>294</v>
      </c>
      <c r="P162" s="25"/>
      <c r="Q162" s="22"/>
      <c r="R162" s="22"/>
      <c r="S162" s="40"/>
      <c r="T162" s="40">
        <f t="shared" si="124"/>
        <v>0</v>
      </c>
      <c r="U162" s="72">
        <v>1416644</v>
      </c>
      <c r="V162" s="40"/>
      <c r="W162" s="40"/>
      <c r="X162" s="40">
        <f t="shared" ref="X162:X189" si="130">SUM(U162:W162)</f>
        <v>1416644</v>
      </c>
      <c r="Y162" s="40"/>
      <c r="Z162" s="40"/>
      <c r="AA162" s="40"/>
      <c r="AB162" s="40">
        <f t="shared" si="125"/>
        <v>0</v>
      </c>
      <c r="AC162" s="35"/>
      <c r="AD162" s="35"/>
      <c r="AE162" s="35"/>
      <c r="AF162" s="40">
        <f t="shared" si="126"/>
        <v>0</v>
      </c>
      <c r="AG162" s="40">
        <f t="shared" si="127"/>
        <v>1416644</v>
      </c>
      <c r="AH162" s="41">
        <f>IF(ISERROR(AG162/I160),0,AG162/I160)</f>
        <v>7.0736696970685941E-3</v>
      </c>
      <c r="AI162" s="42">
        <f t="shared" si="129"/>
        <v>3.4302571360623785E-4</v>
      </c>
    </row>
    <row r="163" spans="1:35">
      <c r="A163" s="36">
        <v>3</v>
      </c>
      <c r="B163" s="111" t="s">
        <v>239</v>
      </c>
      <c r="C163" s="92" t="s">
        <v>235</v>
      </c>
      <c r="D163" s="93" t="s">
        <v>240</v>
      </c>
      <c r="E163" s="93" t="s">
        <v>225</v>
      </c>
      <c r="F163" s="81" t="s">
        <v>203</v>
      </c>
      <c r="G163" s="81"/>
      <c r="H163" s="98">
        <v>42093</v>
      </c>
      <c r="I163" s="246"/>
      <c r="J163" s="72">
        <v>3181630</v>
      </c>
      <c r="K163" s="23"/>
      <c r="L163" s="35">
        <v>1361</v>
      </c>
      <c r="M163" s="91"/>
      <c r="N163" s="91"/>
      <c r="O163" s="19" t="s">
        <v>294</v>
      </c>
      <c r="P163" s="25"/>
      <c r="Q163" s="22"/>
      <c r="R163" s="22"/>
      <c r="S163" s="40"/>
      <c r="T163" s="40">
        <f t="shared" si="124"/>
        <v>0</v>
      </c>
      <c r="U163" s="72">
        <v>3181630</v>
      </c>
      <c r="V163" s="40"/>
      <c r="W163" s="40"/>
      <c r="X163" s="40">
        <f t="shared" si="130"/>
        <v>3181630</v>
      </c>
      <c r="Y163" s="40"/>
      <c r="Z163" s="40"/>
      <c r="AA163" s="40"/>
      <c r="AB163" s="40">
        <f t="shared" si="125"/>
        <v>0</v>
      </c>
      <c r="AC163" s="35"/>
      <c r="AD163" s="35"/>
      <c r="AE163" s="35"/>
      <c r="AF163" s="40">
        <f t="shared" si="126"/>
        <v>0</v>
      </c>
      <c r="AG163" s="40">
        <f t="shared" si="127"/>
        <v>3181630</v>
      </c>
      <c r="AH163" s="41">
        <f>IF(ISERROR(AG163/I160),0,AG163/I160)</f>
        <v>1.5886701047182178E-2</v>
      </c>
      <c r="AI163" s="42">
        <f t="shared" si="129"/>
        <v>7.7039884486223393E-4</v>
      </c>
    </row>
    <row r="164" spans="1:35">
      <c r="A164" s="36">
        <v>4</v>
      </c>
      <c r="B164" s="111" t="s">
        <v>241</v>
      </c>
      <c r="C164" s="92" t="s">
        <v>235</v>
      </c>
      <c r="D164" s="93" t="s">
        <v>242</v>
      </c>
      <c r="E164" s="93" t="s">
        <v>225</v>
      </c>
      <c r="F164" s="81" t="s">
        <v>203</v>
      </c>
      <c r="G164" s="81"/>
      <c r="H164" s="98">
        <v>42093</v>
      </c>
      <c r="I164" s="246"/>
      <c r="J164" s="72">
        <v>5098368</v>
      </c>
      <c r="K164" s="23"/>
      <c r="L164" s="35">
        <v>2182</v>
      </c>
      <c r="M164" s="91"/>
      <c r="N164" s="91"/>
      <c r="O164" s="19" t="s">
        <v>294</v>
      </c>
      <c r="P164" s="25"/>
      <c r="Q164" s="22"/>
      <c r="R164" s="22"/>
      <c r="S164" s="40"/>
      <c r="T164" s="40">
        <f t="shared" si="124"/>
        <v>0</v>
      </c>
      <c r="U164" s="72">
        <v>5098368</v>
      </c>
      <c r="V164" s="40"/>
      <c r="W164" s="40"/>
      <c r="X164" s="40">
        <f t="shared" si="130"/>
        <v>5098368</v>
      </c>
      <c r="Y164" s="40"/>
      <c r="Z164" s="40"/>
      <c r="AA164" s="40"/>
      <c r="AB164" s="40">
        <f t="shared" si="125"/>
        <v>0</v>
      </c>
      <c r="AC164" s="35"/>
      <c r="AD164" s="35"/>
      <c r="AE164" s="35"/>
      <c r="AF164" s="40">
        <f t="shared" si="126"/>
        <v>0</v>
      </c>
      <c r="AG164" s="40">
        <f t="shared" si="127"/>
        <v>5098368</v>
      </c>
      <c r="AH164" s="41">
        <f>IF(ISERROR(AG164/I160),0,AG164/I160)</f>
        <v>2.5457469361465698E-2</v>
      </c>
      <c r="AI164" s="42">
        <f t="shared" si="129"/>
        <v>1.234517155634872E-3</v>
      </c>
    </row>
    <row r="165" spans="1:35">
      <c r="A165" s="36">
        <v>5</v>
      </c>
      <c r="B165" s="111" t="s">
        <v>243</v>
      </c>
      <c r="C165" s="92" t="s">
        <v>235</v>
      </c>
      <c r="D165" s="93" t="s">
        <v>244</v>
      </c>
      <c r="E165" s="93" t="s">
        <v>225</v>
      </c>
      <c r="F165" s="81" t="s">
        <v>203</v>
      </c>
      <c r="G165" s="81"/>
      <c r="H165" s="98">
        <v>42093</v>
      </c>
      <c r="I165" s="246"/>
      <c r="J165" s="72">
        <v>2000374</v>
      </c>
      <c r="K165" s="23"/>
      <c r="L165" s="35">
        <v>856</v>
      </c>
      <c r="M165" s="91"/>
      <c r="N165" s="91"/>
      <c r="O165" s="19" t="s">
        <v>294</v>
      </c>
      <c r="P165" s="25"/>
      <c r="Q165" s="22"/>
      <c r="R165" s="22"/>
      <c r="S165" s="40"/>
      <c r="T165" s="40">
        <f t="shared" si="124"/>
        <v>0</v>
      </c>
      <c r="U165" s="72">
        <v>2000374</v>
      </c>
      <c r="V165" s="40"/>
      <c r="W165" s="40"/>
      <c r="X165" s="40">
        <f t="shared" si="130"/>
        <v>2000374</v>
      </c>
      <c r="Y165" s="40"/>
      <c r="Z165" s="40"/>
      <c r="AA165" s="40"/>
      <c r="AB165" s="40">
        <f t="shared" si="125"/>
        <v>0</v>
      </c>
      <c r="AC165" s="35"/>
      <c r="AD165" s="35"/>
      <c r="AE165" s="35"/>
      <c r="AF165" s="40">
        <f t="shared" si="126"/>
        <v>0</v>
      </c>
      <c r="AG165" s="40">
        <f t="shared" si="127"/>
        <v>2000374</v>
      </c>
      <c r="AH165" s="41">
        <f>IF(ISERROR(AG165/I160),0,AG165/I160)</f>
        <v>9.9883844823427E-3</v>
      </c>
      <c r="AI165" s="42">
        <f t="shared" si="129"/>
        <v>4.8436990438625681E-4</v>
      </c>
    </row>
    <row r="166" spans="1:35">
      <c r="A166" s="36">
        <v>6</v>
      </c>
      <c r="B166" s="111" t="s">
        <v>245</v>
      </c>
      <c r="C166" s="92" t="s">
        <v>235</v>
      </c>
      <c r="D166" s="93" t="s">
        <v>246</v>
      </c>
      <c r="E166" s="93" t="s">
        <v>225</v>
      </c>
      <c r="F166" s="81" t="s">
        <v>203</v>
      </c>
      <c r="G166" s="81"/>
      <c r="H166" s="98">
        <v>42093</v>
      </c>
      <c r="I166" s="246"/>
      <c r="J166" s="72">
        <v>16895403</v>
      </c>
      <c r="K166" s="23"/>
      <c r="L166" s="35">
        <v>7230</v>
      </c>
      <c r="M166" s="91"/>
      <c r="N166" s="91"/>
      <c r="O166" s="19" t="s">
        <v>294</v>
      </c>
      <c r="P166" s="25"/>
      <c r="Q166" s="22"/>
      <c r="R166" s="22"/>
      <c r="S166" s="40"/>
      <c r="T166" s="40">
        <f t="shared" si="124"/>
        <v>0</v>
      </c>
      <c r="U166" s="72">
        <v>16895403</v>
      </c>
      <c r="V166" s="40"/>
      <c r="W166" s="40"/>
      <c r="X166" s="40">
        <f t="shared" si="130"/>
        <v>16895403</v>
      </c>
      <c r="Y166" s="40"/>
      <c r="Z166" s="40"/>
      <c r="AA166" s="40"/>
      <c r="AB166" s="40">
        <f t="shared" si="125"/>
        <v>0</v>
      </c>
      <c r="AC166" s="35"/>
      <c r="AD166" s="35"/>
      <c r="AE166" s="35"/>
      <c r="AF166" s="40">
        <f t="shared" si="126"/>
        <v>0</v>
      </c>
      <c r="AG166" s="40">
        <f t="shared" si="127"/>
        <v>16895403</v>
      </c>
      <c r="AH166" s="41">
        <f>IF(ISERROR(AG166/I160),0,AG166/I160)</f>
        <v>8.4363114671619555E-2</v>
      </c>
      <c r="AI166" s="42">
        <f t="shared" si="129"/>
        <v>4.0910473419856867E-3</v>
      </c>
    </row>
    <row r="167" spans="1:35">
      <c r="A167" s="36">
        <v>7</v>
      </c>
      <c r="B167" s="111" t="s">
        <v>247</v>
      </c>
      <c r="C167" s="92" t="s">
        <v>235</v>
      </c>
      <c r="D167" s="93" t="s">
        <v>248</v>
      </c>
      <c r="E167" s="93" t="s">
        <v>225</v>
      </c>
      <c r="F167" s="81" t="s">
        <v>203</v>
      </c>
      <c r="G167" s="81"/>
      <c r="H167" s="98">
        <v>42093</v>
      </c>
      <c r="I167" s="246"/>
      <c r="J167" s="72">
        <v>1018294</v>
      </c>
      <c r="K167" s="23"/>
      <c r="L167" s="35">
        <v>436</v>
      </c>
      <c r="M167" s="91"/>
      <c r="N167" s="91"/>
      <c r="O167" s="19" t="s">
        <v>294</v>
      </c>
      <c r="P167" s="25"/>
      <c r="Q167" s="22"/>
      <c r="R167" s="22"/>
      <c r="S167" s="40"/>
      <c r="T167" s="40">
        <f t="shared" si="124"/>
        <v>0</v>
      </c>
      <c r="U167" s="72">
        <v>1018294</v>
      </c>
      <c r="V167" s="40"/>
      <c r="W167" s="40"/>
      <c r="X167" s="40">
        <f t="shared" si="130"/>
        <v>1018294</v>
      </c>
      <c r="Y167" s="40"/>
      <c r="Z167" s="40"/>
      <c r="AA167" s="40"/>
      <c r="AB167" s="40">
        <f t="shared" si="125"/>
        <v>0</v>
      </c>
      <c r="AC167" s="35"/>
      <c r="AD167" s="35"/>
      <c r="AE167" s="35"/>
      <c r="AF167" s="40">
        <f t="shared" si="126"/>
        <v>0</v>
      </c>
      <c r="AG167" s="40">
        <f t="shared" si="127"/>
        <v>1018294</v>
      </c>
      <c r="AH167" s="41">
        <f>IF(ISERROR(AG167/I160),0,AG167/I160)</f>
        <v>5.0846051728640129E-3</v>
      </c>
      <c r="AI167" s="42">
        <f t="shared" si="129"/>
        <v>2.465693752353805E-4</v>
      </c>
    </row>
    <row r="168" spans="1:35">
      <c r="A168" s="36">
        <v>8</v>
      </c>
      <c r="B168" s="111" t="s">
        <v>249</v>
      </c>
      <c r="C168" s="92" t="s">
        <v>235</v>
      </c>
      <c r="D168" s="93" t="s">
        <v>250</v>
      </c>
      <c r="E168" s="93" t="s">
        <v>225</v>
      </c>
      <c r="F168" s="81" t="s">
        <v>203</v>
      </c>
      <c r="G168" s="81"/>
      <c r="H168" s="98">
        <v>42093</v>
      </c>
      <c r="I168" s="246"/>
      <c r="J168" s="72">
        <v>2276288</v>
      </c>
      <c r="K168" s="23"/>
      <c r="L168" s="35">
        <v>974</v>
      </c>
      <c r="M168" s="91"/>
      <c r="N168" s="91"/>
      <c r="O168" s="19" t="s">
        <v>294</v>
      </c>
      <c r="P168" s="25"/>
      <c r="Q168" s="22"/>
      <c r="R168" s="22"/>
      <c r="S168" s="40"/>
      <c r="T168" s="40">
        <f t="shared" si="124"/>
        <v>0</v>
      </c>
      <c r="U168" s="72">
        <v>2276288</v>
      </c>
      <c r="V168" s="40"/>
      <c r="W168" s="40"/>
      <c r="X168" s="40">
        <f t="shared" si="130"/>
        <v>2276288</v>
      </c>
      <c r="Y168" s="40"/>
      <c r="Z168" s="40"/>
      <c r="AA168" s="40"/>
      <c r="AB168" s="40">
        <f t="shared" si="125"/>
        <v>0</v>
      </c>
      <c r="AC168" s="35"/>
      <c r="AD168" s="35"/>
      <c r="AE168" s="35"/>
      <c r="AF168" s="40">
        <f t="shared" si="126"/>
        <v>0</v>
      </c>
      <c r="AG168" s="40">
        <f t="shared" si="127"/>
        <v>2276288</v>
      </c>
      <c r="AH168" s="41">
        <f>IF(ISERROR(AG168/I160),0,AG168/I160)</f>
        <v>1.1366094408617038E-2</v>
      </c>
      <c r="AI168" s="42">
        <f t="shared" si="129"/>
        <v>5.5117962986700681E-4</v>
      </c>
    </row>
    <row r="169" spans="1:35">
      <c r="A169" s="36">
        <v>9</v>
      </c>
      <c r="B169" s="111" t="s">
        <v>251</v>
      </c>
      <c r="C169" s="92" t="s">
        <v>235</v>
      </c>
      <c r="D169" s="93" t="s">
        <v>252</v>
      </c>
      <c r="E169" s="93" t="s">
        <v>225</v>
      </c>
      <c r="F169" s="81" t="s">
        <v>203</v>
      </c>
      <c r="G169" s="81"/>
      <c r="H169" s="98">
        <v>42093</v>
      </c>
      <c r="I169" s="246"/>
      <c r="J169" s="72">
        <v>1189878</v>
      </c>
      <c r="K169" s="23"/>
      <c r="L169" s="35">
        <v>509</v>
      </c>
      <c r="M169" s="91"/>
      <c r="N169" s="91"/>
      <c r="O169" s="19" t="s">
        <v>294</v>
      </c>
      <c r="P169" s="25"/>
      <c r="Q169" s="22"/>
      <c r="R169" s="22"/>
      <c r="S169" s="40"/>
      <c r="T169" s="40">
        <f t="shared" si="124"/>
        <v>0</v>
      </c>
      <c r="U169" s="72">
        <v>1189878</v>
      </c>
      <c r="V169" s="40"/>
      <c r="W169" s="40"/>
      <c r="X169" s="40">
        <f t="shared" si="130"/>
        <v>1189878</v>
      </c>
      <c r="Y169" s="40"/>
      <c r="Z169" s="40"/>
      <c r="AA169" s="40"/>
      <c r="AB169" s="40">
        <f t="shared" si="125"/>
        <v>0</v>
      </c>
      <c r="AC169" s="35"/>
      <c r="AD169" s="35"/>
      <c r="AE169" s="35"/>
      <c r="AF169" s="40">
        <f t="shared" si="126"/>
        <v>0</v>
      </c>
      <c r="AG169" s="40">
        <f t="shared" si="127"/>
        <v>1189878</v>
      </c>
      <c r="AH169" s="41">
        <f>IF(ISERROR(AG169/I160),0,AG169/I160)</f>
        <v>5.9413684396422703E-3</v>
      </c>
      <c r="AI169" s="42">
        <f t="shared" si="129"/>
        <v>2.8811666872860303E-4</v>
      </c>
    </row>
    <row r="170" spans="1:35">
      <c r="A170" s="36">
        <v>10</v>
      </c>
      <c r="B170" s="111" t="s">
        <v>253</v>
      </c>
      <c r="C170" s="92" t="s">
        <v>254</v>
      </c>
      <c r="D170" s="93" t="s">
        <v>255</v>
      </c>
      <c r="E170" s="93" t="s">
        <v>225</v>
      </c>
      <c r="F170" s="81" t="s">
        <v>203</v>
      </c>
      <c r="G170" s="81"/>
      <c r="H170" s="98">
        <v>42093</v>
      </c>
      <c r="I170" s="246"/>
      <c r="J170" s="72">
        <v>6467589</v>
      </c>
      <c r="K170" s="23"/>
      <c r="L170" s="35">
        <v>2768</v>
      </c>
      <c r="M170" s="91"/>
      <c r="N170" s="91"/>
      <c r="O170" s="19" t="s">
        <v>294</v>
      </c>
      <c r="P170" s="25"/>
      <c r="Q170" s="22"/>
      <c r="R170" s="22"/>
      <c r="S170" s="40"/>
      <c r="T170" s="40">
        <f t="shared" si="124"/>
        <v>0</v>
      </c>
      <c r="U170" s="72">
        <v>6467589</v>
      </c>
      <c r="V170" s="40"/>
      <c r="W170" s="40"/>
      <c r="X170" s="40">
        <f t="shared" si="130"/>
        <v>6467589</v>
      </c>
      <c r="Y170" s="40"/>
      <c r="Z170" s="40"/>
      <c r="AA170" s="40"/>
      <c r="AB170" s="40">
        <f t="shared" si="125"/>
        <v>0</v>
      </c>
      <c r="AC170" s="35"/>
      <c r="AD170" s="35"/>
      <c r="AE170" s="35"/>
      <c r="AF170" s="40">
        <f t="shared" si="126"/>
        <v>0</v>
      </c>
      <c r="AG170" s="40">
        <f t="shared" si="127"/>
        <v>6467589</v>
      </c>
      <c r="AH170" s="41">
        <f>IF(ISERROR(AG170/I160),0,AG170/I160)</f>
        <v>3.2294343760601939E-2</v>
      </c>
      <c r="AI170" s="42">
        <f t="shared" si="129"/>
        <v>1.5660598795723232E-3</v>
      </c>
    </row>
    <row r="171" spans="1:35">
      <c r="A171" s="36">
        <v>11</v>
      </c>
      <c r="B171" s="111" t="s">
        <v>256</v>
      </c>
      <c r="C171" s="92" t="s">
        <v>235</v>
      </c>
      <c r="D171" s="93" t="s">
        <v>257</v>
      </c>
      <c r="E171" s="93" t="s">
        <v>225</v>
      </c>
      <c r="F171" s="81" t="s">
        <v>203</v>
      </c>
      <c r="G171" s="81"/>
      <c r="H171" s="98">
        <v>42093</v>
      </c>
      <c r="I171" s="246"/>
      <c r="J171" s="72">
        <v>15752085</v>
      </c>
      <c r="K171" s="23"/>
      <c r="L171" s="35">
        <v>6741</v>
      </c>
      <c r="M171" s="91"/>
      <c r="N171" s="91"/>
      <c r="O171" s="19" t="s">
        <v>294</v>
      </c>
      <c r="P171" s="25"/>
      <c r="Q171" s="22"/>
      <c r="R171" s="22"/>
      <c r="S171" s="40"/>
      <c r="T171" s="40">
        <f t="shared" si="124"/>
        <v>0</v>
      </c>
      <c r="U171" s="72">
        <v>15752085</v>
      </c>
      <c r="V171" s="40"/>
      <c r="W171" s="40"/>
      <c r="X171" s="40">
        <f t="shared" si="130"/>
        <v>15752085</v>
      </c>
      <c r="Y171" s="40"/>
      <c r="Z171" s="40"/>
      <c r="AA171" s="40"/>
      <c r="AB171" s="40">
        <f t="shared" si="125"/>
        <v>0</v>
      </c>
      <c r="AC171" s="35"/>
      <c r="AD171" s="35"/>
      <c r="AE171" s="35"/>
      <c r="AF171" s="40">
        <f t="shared" si="126"/>
        <v>0</v>
      </c>
      <c r="AG171" s="40">
        <f t="shared" si="127"/>
        <v>15752085</v>
      </c>
      <c r="AH171" s="41">
        <f>IF(ISERROR(AG171/I160),0,AG171/I160)</f>
        <v>7.8654232347822553E-2</v>
      </c>
      <c r="AI171" s="42">
        <f t="shared" si="129"/>
        <v>3.8142046963888705E-3</v>
      </c>
    </row>
    <row r="172" spans="1:35">
      <c r="A172" s="36">
        <v>12</v>
      </c>
      <c r="B172" s="111" t="s">
        <v>258</v>
      </c>
      <c r="C172" s="92" t="s">
        <v>235</v>
      </c>
      <c r="D172" s="93" t="s">
        <v>259</v>
      </c>
      <c r="E172" s="93" t="s">
        <v>225</v>
      </c>
      <c r="F172" s="81" t="s">
        <v>203</v>
      </c>
      <c r="G172" s="81"/>
      <c r="H172" s="98">
        <v>42093</v>
      </c>
      <c r="I172" s="246"/>
      <c r="J172" s="72">
        <v>9020653</v>
      </c>
      <c r="K172" s="23"/>
      <c r="L172" s="35">
        <v>3860</v>
      </c>
      <c r="M172" s="91"/>
      <c r="N172" s="91"/>
      <c r="O172" s="19" t="s">
        <v>294</v>
      </c>
      <c r="P172" s="25"/>
      <c r="Q172" s="22"/>
      <c r="R172" s="22"/>
      <c r="S172" s="40"/>
      <c r="T172" s="40">
        <f t="shared" si="124"/>
        <v>0</v>
      </c>
      <c r="U172" s="72">
        <v>9020653</v>
      </c>
      <c r="V172" s="40"/>
      <c r="W172" s="40"/>
      <c r="X172" s="40">
        <f t="shared" si="130"/>
        <v>9020653</v>
      </c>
      <c r="Y172" s="40"/>
      <c r="Z172" s="40"/>
      <c r="AA172" s="40"/>
      <c r="AB172" s="40">
        <f t="shared" si="125"/>
        <v>0</v>
      </c>
      <c r="AC172" s="35"/>
      <c r="AD172" s="35"/>
      <c r="AE172" s="35"/>
      <c r="AF172" s="40">
        <f t="shared" si="126"/>
        <v>0</v>
      </c>
      <c r="AG172" s="40">
        <f t="shared" si="127"/>
        <v>9020653</v>
      </c>
      <c r="AH172" s="41">
        <f>IF(ISERROR(AG172/I160),0,AG172/I160)</f>
        <v>4.5042452284321889E-2</v>
      </c>
      <c r="AI172" s="42">
        <f t="shared" si="129"/>
        <v>2.1842579593174083E-3</v>
      </c>
    </row>
    <row r="173" spans="1:35">
      <c r="A173" s="36">
        <v>13</v>
      </c>
      <c r="B173" s="111" t="s">
        <v>260</v>
      </c>
      <c r="C173" s="92" t="s">
        <v>261</v>
      </c>
      <c r="D173" s="93" t="s">
        <v>262</v>
      </c>
      <c r="E173" s="93" t="s">
        <v>225</v>
      </c>
      <c r="F173" s="81" t="s">
        <v>203</v>
      </c>
      <c r="G173" s="81"/>
      <c r="H173" s="98">
        <v>42093</v>
      </c>
      <c r="I173" s="246"/>
      <c r="J173" s="72">
        <v>6380504</v>
      </c>
      <c r="K173" s="23"/>
      <c r="L173" s="35">
        <v>2730</v>
      </c>
      <c r="M173" s="91"/>
      <c r="N173" s="91"/>
      <c r="O173" s="19" t="s">
        <v>294</v>
      </c>
      <c r="P173" s="25"/>
      <c r="Q173" s="22"/>
      <c r="R173" s="22"/>
      <c r="S173" s="40"/>
      <c r="T173" s="40">
        <f t="shared" si="124"/>
        <v>0</v>
      </c>
      <c r="U173" s="72">
        <v>6380504</v>
      </c>
      <c r="V173" s="40"/>
      <c r="W173" s="40"/>
      <c r="X173" s="40">
        <f t="shared" si="130"/>
        <v>6380504</v>
      </c>
      <c r="Y173" s="40"/>
      <c r="Z173" s="40"/>
      <c r="AA173" s="40"/>
      <c r="AB173" s="40">
        <f t="shared" si="125"/>
        <v>0</v>
      </c>
      <c r="AC173" s="35"/>
      <c r="AD173" s="35"/>
      <c r="AE173" s="35"/>
      <c r="AF173" s="40">
        <f t="shared" si="126"/>
        <v>0</v>
      </c>
      <c r="AG173" s="40">
        <f t="shared" si="127"/>
        <v>6380504</v>
      </c>
      <c r="AH173" s="41">
        <f>IF(ISERROR(AG173/I160),0,AG173/I160)</f>
        <v>3.1859505843969939E-2</v>
      </c>
      <c r="AI173" s="42">
        <f t="shared" si="129"/>
        <v>1.5449731462297198E-3</v>
      </c>
    </row>
    <row r="174" spans="1:35">
      <c r="A174" s="36">
        <v>14</v>
      </c>
      <c r="B174" s="111" t="s">
        <v>263</v>
      </c>
      <c r="C174" s="92" t="s">
        <v>235</v>
      </c>
      <c r="D174" s="93" t="s">
        <v>264</v>
      </c>
      <c r="E174" s="93" t="s">
        <v>225</v>
      </c>
      <c r="F174" s="81" t="s">
        <v>203</v>
      </c>
      <c r="G174" s="81"/>
      <c r="H174" s="98">
        <v>42093</v>
      </c>
      <c r="I174" s="246"/>
      <c r="J174" s="72">
        <v>1651171</v>
      </c>
      <c r="K174" s="23"/>
      <c r="L174" s="35">
        <v>707</v>
      </c>
      <c r="M174" s="91"/>
      <c r="N174" s="91"/>
      <c r="O174" s="19" t="s">
        <v>294</v>
      </c>
      <c r="P174" s="25"/>
      <c r="Q174" s="22"/>
      <c r="R174" s="22"/>
      <c r="S174" s="40"/>
      <c r="T174" s="40">
        <f t="shared" si="124"/>
        <v>0</v>
      </c>
      <c r="U174" s="72">
        <v>1651171</v>
      </c>
      <c r="V174" s="40"/>
      <c r="W174" s="40"/>
      <c r="X174" s="40">
        <f t="shared" si="130"/>
        <v>1651171</v>
      </c>
      <c r="Y174" s="40"/>
      <c r="Z174" s="40"/>
      <c r="AA174" s="40"/>
      <c r="AB174" s="40">
        <f t="shared" si="125"/>
        <v>0</v>
      </c>
      <c r="AC174" s="35"/>
      <c r="AD174" s="35"/>
      <c r="AE174" s="35"/>
      <c r="AF174" s="40">
        <f t="shared" si="126"/>
        <v>0</v>
      </c>
      <c r="AG174" s="40">
        <f t="shared" si="127"/>
        <v>1651171</v>
      </c>
      <c r="AH174" s="41">
        <f>IF(ISERROR(AG174/I160),0,AG174/I160)</f>
        <v>8.2447236337276318E-3</v>
      </c>
      <c r="AI174" s="42">
        <f t="shared" si="129"/>
        <v>3.998140044788425E-4</v>
      </c>
    </row>
    <row r="175" spans="1:35">
      <c r="A175" s="36">
        <v>15</v>
      </c>
      <c r="B175" s="111" t="s">
        <v>265</v>
      </c>
      <c r="C175" s="92" t="s">
        <v>235</v>
      </c>
      <c r="D175" s="93" t="s">
        <v>266</v>
      </c>
      <c r="E175" s="93" t="s">
        <v>225</v>
      </c>
      <c r="F175" s="81" t="s">
        <v>203</v>
      </c>
      <c r="G175" s="81"/>
      <c r="H175" s="98">
        <v>42093</v>
      </c>
      <c r="I175" s="246"/>
      <c r="J175" s="72">
        <v>1405435</v>
      </c>
      <c r="K175" s="23"/>
      <c r="L175" s="35">
        <v>601</v>
      </c>
      <c r="M175" s="91"/>
      <c r="N175" s="91"/>
      <c r="O175" s="19" t="s">
        <v>294</v>
      </c>
      <c r="P175" s="25"/>
      <c r="Q175" s="22"/>
      <c r="R175" s="22"/>
      <c r="S175" s="40"/>
      <c r="T175" s="40">
        <f t="shared" si="124"/>
        <v>0</v>
      </c>
      <c r="U175" s="72">
        <v>1405435</v>
      </c>
      <c r="V175" s="40"/>
      <c r="W175" s="40"/>
      <c r="X175" s="40">
        <f t="shared" si="130"/>
        <v>1405435</v>
      </c>
      <c r="Y175" s="40"/>
      <c r="Z175" s="40"/>
      <c r="AA175" s="40"/>
      <c r="AB175" s="40">
        <f t="shared" si="125"/>
        <v>0</v>
      </c>
      <c r="AC175" s="35"/>
      <c r="AD175" s="35"/>
      <c r="AE175" s="35"/>
      <c r="AF175" s="40">
        <f t="shared" si="126"/>
        <v>0</v>
      </c>
      <c r="AG175" s="40">
        <f t="shared" si="127"/>
        <v>1405435</v>
      </c>
      <c r="AH175" s="41">
        <f>IF(ISERROR(AG175/I160),0,AG175/I160)</f>
        <v>7.0177002625215644E-3</v>
      </c>
      <c r="AI175" s="42">
        <f t="shared" si="129"/>
        <v>3.4031157002195535E-4</v>
      </c>
    </row>
    <row r="176" spans="1:35">
      <c r="A176" s="36">
        <v>16</v>
      </c>
      <c r="B176" s="111" t="s">
        <v>267</v>
      </c>
      <c r="C176" s="92" t="s">
        <v>261</v>
      </c>
      <c r="D176" s="93" t="s">
        <v>268</v>
      </c>
      <c r="E176" s="93" t="s">
        <v>225</v>
      </c>
      <c r="F176" s="81" t="s">
        <v>203</v>
      </c>
      <c r="G176" s="81"/>
      <c r="H176" s="98">
        <v>42093</v>
      </c>
      <c r="I176" s="246"/>
      <c r="J176" s="72">
        <v>1418369</v>
      </c>
      <c r="K176" s="23"/>
      <c r="L176" s="35">
        <v>607</v>
      </c>
      <c r="M176" s="91"/>
      <c r="N176" s="91"/>
      <c r="O176" s="19" t="s">
        <v>294</v>
      </c>
      <c r="P176" s="25"/>
      <c r="Q176" s="22"/>
      <c r="R176" s="22"/>
      <c r="S176" s="40"/>
      <c r="T176" s="40">
        <f t="shared" si="124"/>
        <v>0</v>
      </c>
      <c r="U176" s="72">
        <v>1418369</v>
      </c>
      <c r="V176" s="40"/>
      <c r="W176" s="40"/>
      <c r="X176" s="40">
        <f t="shared" si="130"/>
        <v>1418369</v>
      </c>
      <c r="Y176" s="40"/>
      <c r="Z176" s="40"/>
      <c r="AA176" s="40"/>
      <c r="AB176" s="40">
        <f t="shared" si="125"/>
        <v>0</v>
      </c>
      <c r="AC176" s="35"/>
      <c r="AD176" s="35"/>
      <c r="AE176" s="35"/>
      <c r="AF176" s="40">
        <f t="shared" si="126"/>
        <v>0</v>
      </c>
      <c r="AG176" s="40">
        <f t="shared" si="127"/>
        <v>1418369</v>
      </c>
      <c r="AH176" s="41">
        <f>IF(ISERROR(AG176/I160),0,AG176/I160)</f>
        <v>7.0822830679842528E-3</v>
      </c>
      <c r="AI176" s="42">
        <f t="shared" si="129"/>
        <v>3.4344340454056627E-4</v>
      </c>
    </row>
    <row r="177" spans="1:35">
      <c r="A177" s="36">
        <v>17</v>
      </c>
      <c r="B177" s="111" t="s">
        <v>269</v>
      </c>
      <c r="C177" s="92" t="s">
        <v>235</v>
      </c>
      <c r="D177" s="93" t="s">
        <v>270</v>
      </c>
      <c r="E177" s="93" t="s">
        <v>225</v>
      </c>
      <c r="F177" s="81" t="s">
        <v>203</v>
      </c>
      <c r="G177" s="81"/>
      <c r="H177" s="98">
        <v>42093</v>
      </c>
      <c r="I177" s="246"/>
      <c r="J177" s="72">
        <v>1468378</v>
      </c>
      <c r="K177" s="23"/>
      <c r="L177" s="35">
        <v>628</v>
      </c>
      <c r="M177" s="91"/>
      <c r="N177" s="91"/>
      <c r="O177" s="19" t="s">
        <v>294</v>
      </c>
      <c r="P177" s="25"/>
      <c r="Q177" s="22"/>
      <c r="R177" s="22"/>
      <c r="S177" s="40"/>
      <c r="T177" s="40">
        <f t="shared" si="124"/>
        <v>0</v>
      </c>
      <c r="U177" s="72">
        <v>1468378</v>
      </c>
      <c r="V177" s="40"/>
      <c r="W177" s="40"/>
      <c r="X177" s="40">
        <f t="shared" si="130"/>
        <v>1468378</v>
      </c>
      <c r="Y177" s="40"/>
      <c r="Z177" s="40"/>
      <c r="AA177" s="40"/>
      <c r="AB177" s="40">
        <f t="shared" si="125"/>
        <v>0</v>
      </c>
      <c r="AC177" s="35"/>
      <c r="AD177" s="35"/>
      <c r="AE177" s="35"/>
      <c r="AF177" s="40">
        <f t="shared" si="126"/>
        <v>0</v>
      </c>
      <c r="AG177" s="40">
        <f t="shared" si="127"/>
        <v>1468378</v>
      </c>
      <c r="AH177" s="41">
        <f>IF(ISERROR(AG177/I160),0,AG177/I160)</f>
        <v>7.3319909324023446E-3</v>
      </c>
      <c r="AI177" s="42">
        <f t="shared" si="129"/>
        <v>3.5555256740133748E-4</v>
      </c>
    </row>
    <row r="178" spans="1:35">
      <c r="A178" s="36">
        <v>18</v>
      </c>
      <c r="B178" s="111" t="s">
        <v>271</v>
      </c>
      <c r="C178" s="92" t="s">
        <v>235</v>
      </c>
      <c r="D178" s="93" t="s">
        <v>272</v>
      </c>
      <c r="E178" s="93" t="s">
        <v>225</v>
      </c>
      <c r="F178" s="81" t="s">
        <v>203</v>
      </c>
      <c r="G178" s="81"/>
      <c r="H178" s="98">
        <v>42093</v>
      </c>
      <c r="I178" s="246"/>
      <c r="J178" s="72">
        <v>3036775</v>
      </c>
      <c r="K178" s="23"/>
      <c r="L178" s="35">
        <v>1299</v>
      </c>
      <c r="M178" s="91"/>
      <c r="N178" s="91"/>
      <c r="O178" s="19" t="s">
        <v>294</v>
      </c>
      <c r="P178" s="25"/>
      <c r="Q178" s="22"/>
      <c r="R178" s="22"/>
      <c r="S178" s="40"/>
      <c r="T178" s="40">
        <f t="shared" si="124"/>
        <v>0</v>
      </c>
      <c r="U178" s="72">
        <v>3036775</v>
      </c>
      <c r="V178" s="40"/>
      <c r="W178" s="40"/>
      <c r="X178" s="40">
        <f t="shared" si="130"/>
        <v>3036775</v>
      </c>
      <c r="Y178" s="40"/>
      <c r="Z178" s="40"/>
      <c r="AA178" s="40"/>
      <c r="AB178" s="40">
        <f t="shared" si="125"/>
        <v>0</v>
      </c>
      <c r="AC178" s="35"/>
      <c r="AD178" s="35"/>
      <c r="AE178" s="35"/>
      <c r="AF178" s="40">
        <f t="shared" si="126"/>
        <v>0</v>
      </c>
      <c r="AG178" s="40">
        <f t="shared" si="127"/>
        <v>3036775</v>
      </c>
      <c r="AH178" s="41">
        <f>IF(ISERROR(AG178/I160),0,AG178/I160)</f>
        <v>1.5163402586899376E-2</v>
      </c>
      <c r="AI178" s="42">
        <f t="shared" si="129"/>
        <v>7.3532370266388939E-4</v>
      </c>
    </row>
    <row r="179" spans="1:35">
      <c r="A179" s="36">
        <v>19</v>
      </c>
      <c r="B179" s="111" t="s">
        <v>273</v>
      </c>
      <c r="C179" s="92" t="s">
        <v>235</v>
      </c>
      <c r="D179" s="93" t="s">
        <v>274</v>
      </c>
      <c r="E179" s="93" t="s">
        <v>225</v>
      </c>
      <c r="F179" s="81" t="s">
        <v>203</v>
      </c>
      <c r="G179" s="81"/>
      <c r="H179" s="98">
        <v>42093</v>
      </c>
      <c r="I179" s="246"/>
      <c r="J179" s="72">
        <v>1830515</v>
      </c>
      <c r="K179" s="23"/>
      <c r="L179" s="35">
        <v>783</v>
      </c>
      <c r="M179" s="91"/>
      <c r="N179" s="91"/>
      <c r="O179" s="19" t="s">
        <v>294</v>
      </c>
      <c r="P179" s="25"/>
      <c r="Q179" s="22"/>
      <c r="R179" s="22"/>
      <c r="S179" s="40"/>
      <c r="T179" s="40">
        <f t="shared" si="124"/>
        <v>0</v>
      </c>
      <c r="U179" s="72">
        <v>1830515</v>
      </c>
      <c r="V179" s="40"/>
      <c r="W179" s="40"/>
      <c r="X179" s="40">
        <f t="shared" si="130"/>
        <v>1830515</v>
      </c>
      <c r="Y179" s="40"/>
      <c r="Z179" s="40"/>
      <c r="AA179" s="40"/>
      <c r="AB179" s="40">
        <f t="shared" si="125"/>
        <v>0</v>
      </c>
      <c r="AC179" s="35"/>
      <c r="AD179" s="35"/>
      <c r="AE179" s="35"/>
      <c r="AF179" s="40">
        <f t="shared" si="126"/>
        <v>0</v>
      </c>
      <c r="AG179" s="40">
        <f t="shared" si="127"/>
        <v>1830515</v>
      </c>
      <c r="AH179" s="41">
        <f>IF(ISERROR(AG179/I160),0,AG179/I160)</f>
        <v>9.1402345864801011E-3</v>
      </c>
      <c r="AI179" s="42">
        <f t="shared" si="129"/>
        <v>4.4324030182736276E-4</v>
      </c>
    </row>
    <row r="180" spans="1:35">
      <c r="A180" s="36">
        <v>20</v>
      </c>
      <c r="B180" s="111" t="s">
        <v>275</v>
      </c>
      <c r="C180" s="92" t="s">
        <v>235</v>
      </c>
      <c r="D180" s="93" t="s">
        <v>276</v>
      </c>
      <c r="E180" s="93" t="s">
        <v>225</v>
      </c>
      <c r="F180" s="81" t="s">
        <v>203</v>
      </c>
      <c r="G180" s="81"/>
      <c r="H180" s="98">
        <v>42093</v>
      </c>
      <c r="I180" s="246"/>
      <c r="J180" s="72">
        <v>2350440</v>
      </c>
      <c r="K180" s="23"/>
      <c r="L180" s="35">
        <v>1006</v>
      </c>
      <c r="M180" s="91"/>
      <c r="N180" s="91"/>
      <c r="O180" s="19" t="s">
        <v>294</v>
      </c>
      <c r="P180" s="25"/>
      <c r="Q180" s="22"/>
      <c r="R180" s="22"/>
      <c r="S180" s="40"/>
      <c r="T180" s="40">
        <f t="shared" si="124"/>
        <v>0</v>
      </c>
      <c r="U180" s="72">
        <v>2350440</v>
      </c>
      <c r="V180" s="40"/>
      <c r="W180" s="40"/>
      <c r="X180" s="40">
        <f t="shared" si="130"/>
        <v>2350440</v>
      </c>
      <c r="Y180" s="40"/>
      <c r="Z180" s="40"/>
      <c r="AA180" s="40"/>
      <c r="AB180" s="40">
        <f t="shared" si="125"/>
        <v>0</v>
      </c>
      <c r="AC180" s="35"/>
      <c r="AD180" s="35"/>
      <c r="AE180" s="35"/>
      <c r="AF180" s="40">
        <f t="shared" si="126"/>
        <v>0</v>
      </c>
      <c r="AG180" s="40">
        <f t="shared" si="127"/>
        <v>2350440</v>
      </c>
      <c r="AH180" s="41">
        <f>IF(ISERROR(AG180/I160),0,AG180/I160)</f>
        <v>1.1736354513044847E-2</v>
      </c>
      <c r="AI180" s="42">
        <f t="shared" si="129"/>
        <v>5.6913477083067143E-4</v>
      </c>
    </row>
    <row r="181" spans="1:35" ht="22.5">
      <c r="A181" s="36">
        <v>21</v>
      </c>
      <c r="B181" s="111" t="s">
        <v>277</v>
      </c>
      <c r="C181" s="92" t="s">
        <v>235</v>
      </c>
      <c r="D181" s="93" t="s">
        <v>278</v>
      </c>
      <c r="E181" s="93" t="s">
        <v>225</v>
      </c>
      <c r="F181" s="81" t="s">
        <v>203</v>
      </c>
      <c r="G181" s="81"/>
      <c r="H181" s="98">
        <v>42093</v>
      </c>
      <c r="I181" s="246"/>
      <c r="J181" s="72">
        <v>3379081</v>
      </c>
      <c r="K181" s="23"/>
      <c r="L181" s="35">
        <v>1446</v>
      </c>
      <c r="M181" s="91"/>
      <c r="N181" s="91"/>
      <c r="O181" s="19" t="s">
        <v>294</v>
      </c>
      <c r="P181" s="25"/>
      <c r="Q181" s="22"/>
      <c r="R181" s="22"/>
      <c r="S181" s="40"/>
      <c r="T181" s="40">
        <f t="shared" si="124"/>
        <v>0</v>
      </c>
      <c r="U181" s="72">
        <v>3379081</v>
      </c>
      <c r="V181" s="40"/>
      <c r="W181" s="40"/>
      <c r="X181" s="40">
        <f t="shared" si="130"/>
        <v>3379081</v>
      </c>
      <c r="Y181" s="40"/>
      <c r="Z181" s="40"/>
      <c r="AA181" s="40"/>
      <c r="AB181" s="40">
        <f t="shared" si="125"/>
        <v>0</v>
      </c>
      <c r="AC181" s="35"/>
      <c r="AD181" s="35"/>
      <c r="AE181" s="35"/>
      <c r="AF181" s="40">
        <f t="shared" si="126"/>
        <v>0</v>
      </c>
      <c r="AG181" s="40">
        <f t="shared" si="127"/>
        <v>3379081</v>
      </c>
      <c r="AH181" s="41">
        <f>IF(ISERROR(AG181/I160),0,AG181/I160)</f>
        <v>1.6872624931627313E-2</v>
      </c>
      <c r="AI181" s="42">
        <f t="shared" si="129"/>
        <v>8.1820956525300627E-4</v>
      </c>
    </row>
    <row r="182" spans="1:35">
      <c r="A182" s="36">
        <v>22</v>
      </c>
      <c r="B182" s="111" t="s">
        <v>279</v>
      </c>
      <c r="C182" s="92" t="s">
        <v>235</v>
      </c>
      <c r="D182" s="93" t="s">
        <v>280</v>
      </c>
      <c r="E182" s="93" t="s">
        <v>225</v>
      </c>
      <c r="F182" s="81" t="s">
        <v>203</v>
      </c>
      <c r="G182" s="81"/>
      <c r="H182" s="98">
        <v>42093</v>
      </c>
      <c r="I182" s="246"/>
      <c r="J182" s="72">
        <v>5295818</v>
      </c>
      <c r="K182" s="23"/>
      <c r="L182" s="35">
        <v>2266</v>
      </c>
      <c r="M182" s="91"/>
      <c r="N182" s="91"/>
      <c r="O182" s="19" t="s">
        <v>294</v>
      </c>
      <c r="P182" s="25"/>
      <c r="Q182" s="22"/>
      <c r="R182" s="22"/>
      <c r="S182" s="40"/>
      <c r="T182" s="40">
        <f t="shared" si="124"/>
        <v>0</v>
      </c>
      <c r="U182" s="72">
        <v>5295818</v>
      </c>
      <c r="V182" s="40"/>
      <c r="W182" s="40"/>
      <c r="X182" s="40">
        <f t="shared" si="130"/>
        <v>5295818</v>
      </c>
      <c r="Y182" s="40"/>
      <c r="Z182" s="40"/>
      <c r="AA182" s="40"/>
      <c r="AB182" s="40">
        <f t="shared" si="125"/>
        <v>0</v>
      </c>
      <c r="AC182" s="35"/>
      <c r="AD182" s="35"/>
      <c r="AE182" s="35"/>
      <c r="AF182" s="40">
        <f t="shared" si="126"/>
        <v>0</v>
      </c>
      <c r="AG182" s="40">
        <f t="shared" si="127"/>
        <v>5295818</v>
      </c>
      <c r="AH182" s="41">
        <f>IF(ISERROR(AG182/I160),0,AG182/I160)</f>
        <v>2.6443388252652328E-2</v>
      </c>
      <c r="AI182" s="42">
        <f t="shared" si="129"/>
        <v>1.2823276338859723E-3</v>
      </c>
    </row>
    <row r="183" spans="1:35">
      <c r="A183" s="36">
        <v>23</v>
      </c>
      <c r="B183" s="111" t="s">
        <v>281</v>
      </c>
      <c r="C183" s="92" t="s">
        <v>235</v>
      </c>
      <c r="D183" s="93" t="s">
        <v>282</v>
      </c>
      <c r="E183" s="93" t="s">
        <v>225</v>
      </c>
      <c r="F183" s="81" t="s">
        <v>203</v>
      </c>
      <c r="G183" s="81"/>
      <c r="H183" s="98">
        <v>42093</v>
      </c>
      <c r="I183" s="246"/>
      <c r="J183" s="72">
        <v>5604497</v>
      </c>
      <c r="K183" s="23"/>
      <c r="L183" s="35">
        <v>2398</v>
      </c>
      <c r="M183" s="91"/>
      <c r="N183" s="91"/>
      <c r="O183" s="19" t="s">
        <v>294</v>
      </c>
      <c r="P183" s="25"/>
      <c r="Q183" s="22"/>
      <c r="R183" s="22"/>
      <c r="S183" s="40"/>
      <c r="T183" s="40">
        <f t="shared" si="124"/>
        <v>0</v>
      </c>
      <c r="U183" s="72">
        <v>5604497</v>
      </c>
      <c r="V183" s="40"/>
      <c r="W183" s="40"/>
      <c r="X183" s="40">
        <f t="shared" si="130"/>
        <v>5604497</v>
      </c>
      <c r="Y183" s="40"/>
      <c r="Z183" s="40"/>
      <c r="AA183" s="40"/>
      <c r="AB183" s="40">
        <f t="shared" si="125"/>
        <v>0</v>
      </c>
      <c r="AC183" s="35"/>
      <c r="AD183" s="35"/>
      <c r="AE183" s="35"/>
      <c r="AF183" s="40">
        <f t="shared" si="126"/>
        <v>0</v>
      </c>
      <c r="AG183" s="40">
        <f t="shared" si="127"/>
        <v>5604497</v>
      </c>
      <c r="AH183" s="41">
        <f>IF(ISERROR(AG183/I160),0,AG183/I160)</f>
        <v>2.7984702293739176E-2</v>
      </c>
      <c r="AI183" s="42">
        <f t="shared" si="129"/>
        <v>1.3570710657222415E-3</v>
      </c>
    </row>
    <row r="184" spans="1:35">
      <c r="A184" s="36">
        <v>24</v>
      </c>
      <c r="B184" s="111" t="s">
        <v>283</v>
      </c>
      <c r="C184" s="92" t="s">
        <v>284</v>
      </c>
      <c r="D184" s="93" t="s">
        <v>285</v>
      </c>
      <c r="E184" s="93" t="s">
        <v>225</v>
      </c>
      <c r="F184" s="81" t="s">
        <v>203</v>
      </c>
      <c r="G184" s="81"/>
      <c r="H184" s="98">
        <v>42093</v>
      </c>
      <c r="I184" s="246"/>
      <c r="J184" s="72">
        <v>27467208</v>
      </c>
      <c r="K184" s="23"/>
      <c r="L184" s="35">
        <v>11754</v>
      </c>
      <c r="M184" s="91"/>
      <c r="N184" s="91"/>
      <c r="O184" s="19" t="s">
        <v>294</v>
      </c>
      <c r="P184" s="25"/>
      <c r="Q184" s="22"/>
      <c r="R184" s="22"/>
      <c r="S184" s="40"/>
      <c r="T184" s="40">
        <f t="shared" si="124"/>
        <v>0</v>
      </c>
      <c r="U184" s="72">
        <v>27467208</v>
      </c>
      <c r="V184" s="40"/>
      <c r="W184" s="40"/>
      <c r="X184" s="40">
        <f t="shared" si="130"/>
        <v>27467208</v>
      </c>
      <c r="Y184" s="40"/>
      <c r="Z184" s="40"/>
      <c r="AA184" s="40"/>
      <c r="AB184" s="40">
        <f t="shared" si="125"/>
        <v>0</v>
      </c>
      <c r="AC184" s="35"/>
      <c r="AD184" s="35"/>
      <c r="AE184" s="35"/>
      <c r="AF184" s="40">
        <f t="shared" si="126"/>
        <v>0</v>
      </c>
      <c r="AG184" s="40">
        <f t="shared" si="127"/>
        <v>27467208</v>
      </c>
      <c r="AH184" s="41">
        <f>IF(ISERROR(AG184/I160),0,AG184/I160)</f>
        <v>0.13715086986757438</v>
      </c>
      <c r="AI184" s="42">
        <f t="shared" si="129"/>
        <v>6.6509007379207232E-3</v>
      </c>
    </row>
    <row r="185" spans="1:35">
      <c r="A185" s="36">
        <v>25</v>
      </c>
      <c r="B185" s="111" t="s">
        <v>286</v>
      </c>
      <c r="C185" s="92" t="s">
        <v>235</v>
      </c>
      <c r="D185" s="93" t="s">
        <v>287</v>
      </c>
      <c r="E185" s="93" t="s">
        <v>225</v>
      </c>
      <c r="F185" s="81" t="s">
        <v>203</v>
      </c>
      <c r="G185" s="81"/>
      <c r="H185" s="98">
        <v>42093</v>
      </c>
      <c r="I185" s="246"/>
      <c r="J185" s="72">
        <v>5357899</v>
      </c>
      <c r="K185" s="23"/>
      <c r="L185" s="35">
        <v>2293</v>
      </c>
      <c r="M185" s="91"/>
      <c r="N185" s="91"/>
      <c r="O185" s="19" t="s">
        <v>294</v>
      </c>
      <c r="P185" s="25"/>
      <c r="Q185" s="22"/>
      <c r="R185" s="22"/>
      <c r="S185" s="40"/>
      <c r="T185" s="40">
        <f t="shared" si="124"/>
        <v>0</v>
      </c>
      <c r="U185" s="72">
        <v>5357899</v>
      </c>
      <c r="V185" s="40"/>
      <c r="W185" s="40"/>
      <c r="X185" s="40">
        <f t="shared" si="130"/>
        <v>5357899</v>
      </c>
      <c r="Y185" s="40"/>
      <c r="Z185" s="40"/>
      <c r="AA185" s="40"/>
      <c r="AB185" s="40">
        <f t="shared" si="125"/>
        <v>0</v>
      </c>
      <c r="AC185" s="35"/>
      <c r="AD185" s="35"/>
      <c r="AE185" s="35"/>
      <c r="AF185" s="40">
        <f t="shared" si="126"/>
        <v>0</v>
      </c>
      <c r="AG185" s="40">
        <f t="shared" si="127"/>
        <v>5357899</v>
      </c>
      <c r="AH185" s="41">
        <f>IF(ISERROR(AG185/I160),0,AG185/I160)</f>
        <v>2.6753374733704531E-2</v>
      </c>
      <c r="AI185" s="42">
        <f t="shared" si="129"/>
        <v>1.2973599068680263E-3</v>
      </c>
    </row>
    <row r="186" spans="1:35">
      <c r="A186" s="36">
        <v>26</v>
      </c>
      <c r="B186" s="111" t="s">
        <v>288</v>
      </c>
      <c r="C186" s="92" t="s">
        <v>235</v>
      </c>
      <c r="D186" s="93" t="s">
        <v>289</v>
      </c>
      <c r="E186" s="93" t="s">
        <v>225</v>
      </c>
      <c r="F186" s="81" t="s">
        <v>203</v>
      </c>
      <c r="G186" s="81"/>
      <c r="H186" s="98">
        <v>42093</v>
      </c>
      <c r="I186" s="246"/>
      <c r="J186" s="72">
        <v>1000000</v>
      </c>
      <c r="K186" s="23"/>
      <c r="L186" s="35">
        <v>260</v>
      </c>
      <c r="M186" s="91"/>
      <c r="N186" s="91"/>
      <c r="O186" s="19" t="s">
        <v>294</v>
      </c>
      <c r="P186" s="25"/>
      <c r="Q186" s="22"/>
      <c r="R186" s="22"/>
      <c r="S186" s="40"/>
      <c r="T186" s="40">
        <f t="shared" si="124"/>
        <v>0</v>
      </c>
      <c r="U186" s="72">
        <v>1000000</v>
      </c>
      <c r="V186" s="40"/>
      <c r="W186" s="40"/>
      <c r="X186" s="40">
        <f t="shared" si="130"/>
        <v>1000000</v>
      </c>
      <c r="Y186" s="40"/>
      <c r="Z186" s="40"/>
      <c r="AA186" s="40"/>
      <c r="AB186" s="40">
        <f t="shared" si="125"/>
        <v>0</v>
      </c>
      <c r="AC186" s="35"/>
      <c r="AD186" s="35"/>
      <c r="AE186" s="35"/>
      <c r="AF186" s="40">
        <f t="shared" si="126"/>
        <v>0</v>
      </c>
      <c r="AG186" s="40">
        <f t="shared" si="127"/>
        <v>1000000</v>
      </c>
      <c r="AH186" s="41">
        <f>IF(ISERROR(AG186/I160),0,AG186/I160)</f>
        <v>4.9932585018315073E-3</v>
      </c>
      <c r="AI186" s="42">
        <f t="shared" si="129"/>
        <v>2.421396720744505E-4</v>
      </c>
    </row>
    <row r="187" spans="1:35">
      <c r="A187" s="36">
        <v>27</v>
      </c>
      <c r="B187" s="111" t="s">
        <v>290</v>
      </c>
      <c r="C187" s="92" t="s">
        <v>235</v>
      </c>
      <c r="D187" s="93" t="s">
        <v>291</v>
      </c>
      <c r="E187" s="93" t="s">
        <v>225</v>
      </c>
      <c r="F187" s="81" t="s">
        <v>203</v>
      </c>
      <c r="G187" s="81"/>
      <c r="H187" s="98">
        <v>42093</v>
      </c>
      <c r="I187" s="246"/>
      <c r="J187" s="72">
        <v>2680674</v>
      </c>
      <c r="K187" s="23"/>
      <c r="L187" s="35">
        <v>1147</v>
      </c>
      <c r="M187" s="91"/>
      <c r="N187" s="91"/>
      <c r="O187" s="19" t="s">
        <v>294</v>
      </c>
      <c r="P187" s="25"/>
      <c r="Q187" s="22"/>
      <c r="R187" s="22"/>
      <c r="S187" s="40"/>
      <c r="T187" s="40">
        <f t="shared" si="124"/>
        <v>0</v>
      </c>
      <c r="U187" s="72">
        <v>2680674</v>
      </c>
      <c r="V187" s="40"/>
      <c r="W187" s="40"/>
      <c r="X187" s="40">
        <f t="shared" si="130"/>
        <v>2680674</v>
      </c>
      <c r="Y187" s="40"/>
      <c r="Z187" s="40"/>
      <c r="AA187" s="40"/>
      <c r="AB187" s="40">
        <f t="shared" si="125"/>
        <v>0</v>
      </c>
      <c r="AC187" s="35"/>
      <c r="AD187" s="35"/>
      <c r="AE187" s="35"/>
      <c r="AF187" s="40">
        <f t="shared" si="126"/>
        <v>0</v>
      </c>
      <c r="AG187" s="40">
        <f t="shared" si="127"/>
        <v>2680674</v>
      </c>
      <c r="AH187" s="41">
        <f>IF(ISERROR(AG187/I160),0,AG187/I160)</f>
        <v>1.3385298241138674E-2</v>
      </c>
      <c r="AI187" s="42">
        <f t="shared" si="129"/>
        <v>6.490975232985055E-4</v>
      </c>
    </row>
    <row r="188" spans="1:35">
      <c r="A188" s="36">
        <v>28</v>
      </c>
      <c r="B188" s="191" t="s">
        <v>292</v>
      </c>
      <c r="C188" s="192" t="s">
        <v>235</v>
      </c>
      <c r="D188" s="184" t="s">
        <v>293</v>
      </c>
      <c r="E188" s="184" t="s">
        <v>225</v>
      </c>
      <c r="F188" s="102" t="s">
        <v>203</v>
      </c>
      <c r="G188" s="102"/>
      <c r="H188" s="193">
        <v>42093</v>
      </c>
      <c r="I188" s="246"/>
      <c r="J188" s="72">
        <v>2806560</v>
      </c>
      <c r="K188" s="23"/>
      <c r="L188" s="35">
        <v>1201</v>
      </c>
      <c r="M188" s="91"/>
      <c r="N188" s="91"/>
      <c r="O188" s="19" t="s">
        <v>294</v>
      </c>
      <c r="P188" s="25"/>
      <c r="Q188" s="22"/>
      <c r="R188" s="22"/>
      <c r="S188" s="40"/>
      <c r="T188" s="40">
        <f t="shared" si="124"/>
        <v>0</v>
      </c>
      <c r="U188" s="72">
        <v>2806560</v>
      </c>
      <c r="V188" s="40"/>
      <c r="W188" s="40"/>
      <c r="X188" s="40">
        <f t="shared" si="130"/>
        <v>2806560</v>
      </c>
      <c r="Y188" s="40"/>
      <c r="Z188" s="40"/>
      <c r="AA188" s="40"/>
      <c r="AB188" s="40">
        <f t="shared" si="125"/>
        <v>0</v>
      </c>
      <c r="AC188" s="35"/>
      <c r="AD188" s="35"/>
      <c r="AE188" s="35"/>
      <c r="AF188" s="40">
        <f t="shared" si="126"/>
        <v>0</v>
      </c>
      <c r="AG188" s="40">
        <f t="shared" si="127"/>
        <v>2806560</v>
      </c>
      <c r="AH188" s="41">
        <f>IF(ISERROR(AG188/I160),0,AG188/I160)</f>
        <v>1.4013879580900236E-2</v>
      </c>
      <c r="AI188" s="42">
        <f t="shared" si="129"/>
        <v>6.7957951805726975E-4</v>
      </c>
    </row>
    <row r="189" spans="1:35">
      <c r="A189" s="36">
        <v>29</v>
      </c>
      <c r="B189" s="149" t="s">
        <v>473</v>
      </c>
      <c r="C189" s="194">
        <v>41775</v>
      </c>
      <c r="D189" s="150" t="s">
        <v>474</v>
      </c>
      <c r="E189" s="150" t="s">
        <v>225</v>
      </c>
      <c r="F189" s="101" t="s">
        <v>203</v>
      </c>
      <c r="G189" s="31"/>
      <c r="H189" s="151">
        <v>42093</v>
      </c>
      <c r="I189" s="246"/>
      <c r="J189" s="72">
        <v>1791715</v>
      </c>
      <c r="K189" s="23"/>
      <c r="L189" s="35"/>
      <c r="M189" s="91"/>
      <c r="N189" s="91"/>
      <c r="O189" s="19" t="s">
        <v>294</v>
      </c>
      <c r="P189" s="25"/>
      <c r="Q189" s="22"/>
      <c r="R189" s="22"/>
      <c r="S189" s="40"/>
      <c r="T189" s="40">
        <f t="shared" si="124"/>
        <v>0</v>
      </c>
      <c r="U189" s="147"/>
      <c r="V189" s="110">
        <v>1791715</v>
      </c>
      <c r="W189" s="72"/>
      <c r="X189" s="40">
        <f t="shared" si="130"/>
        <v>1791715</v>
      </c>
      <c r="Y189" s="40"/>
      <c r="Z189" s="40"/>
      <c r="AA189" s="40"/>
      <c r="AB189" s="40">
        <f t="shared" ref="AB189" si="131">SUM(Y189:AA189)</f>
        <v>0</v>
      </c>
      <c r="AC189" s="35"/>
      <c r="AD189" s="35"/>
      <c r="AE189" s="35"/>
      <c r="AF189" s="40">
        <f t="shared" ref="AF189" si="132">SUM(AC189:AE189)</f>
        <v>0</v>
      </c>
      <c r="AG189" s="40">
        <f t="shared" ref="AG189" si="133">SUM(T189,X189,AB189,AF189)</f>
        <v>1791715</v>
      </c>
      <c r="AH189" s="41">
        <f>IF(ISERROR(AG189/I160),0,AG189/I160)</f>
        <v>8.9464961566090382E-3</v>
      </c>
      <c r="AI189" s="42">
        <f t="shared" ref="AI189" si="134">IF(ISERROR(AG189/$AG$488),"-",AG189/$AG$488)</f>
        <v>4.3384528255087406E-4</v>
      </c>
    </row>
    <row r="190" spans="1:35" ht="12.75">
      <c r="A190" s="36">
        <v>30</v>
      </c>
      <c r="B190" s="149" t="s">
        <v>709</v>
      </c>
      <c r="C190" s="194">
        <v>41850</v>
      </c>
      <c r="D190" s="150" t="s">
        <v>710</v>
      </c>
      <c r="E190" s="150" t="s">
        <v>225</v>
      </c>
      <c r="F190" s="101" t="s">
        <v>203</v>
      </c>
      <c r="G190" s="31"/>
      <c r="H190" s="129"/>
      <c r="I190" s="246"/>
      <c r="J190" s="72">
        <v>4565509</v>
      </c>
      <c r="K190" s="23"/>
      <c r="L190" s="35"/>
      <c r="M190" s="91"/>
      <c r="N190" s="91"/>
      <c r="O190" s="19" t="s">
        <v>294</v>
      </c>
      <c r="P190" s="25"/>
      <c r="Q190" s="22"/>
      <c r="R190" s="22"/>
      <c r="S190" s="40"/>
      <c r="T190" s="40">
        <f t="shared" ref="T190:T193" si="135">SUM(Q190:S190)</f>
        <v>0</v>
      </c>
      <c r="U190" s="147"/>
      <c r="V190" s="110"/>
      <c r="W190" s="72"/>
      <c r="X190" s="40">
        <f t="shared" ref="X190:X193" si="136">SUM(U190:W190)</f>
        <v>0</v>
      </c>
      <c r="Y190" s="110">
        <v>4565509</v>
      </c>
      <c r="Z190" s="40"/>
      <c r="AA190" s="40"/>
      <c r="AB190" s="40">
        <f t="shared" ref="AB190:AB193" si="137">SUM(Y190:AA190)</f>
        <v>4565509</v>
      </c>
      <c r="AC190" s="35"/>
      <c r="AD190" s="35"/>
      <c r="AE190" s="35"/>
      <c r="AF190" s="40">
        <f t="shared" ref="AF190:AF193" si="138">SUM(AC190:AE190)</f>
        <v>0</v>
      </c>
      <c r="AG190" s="40">
        <f t="shared" ref="AG190:AG193" si="139">SUM(T190,X190,AB190,AF190)</f>
        <v>4565509</v>
      </c>
      <c r="AH190" s="41">
        <f>IF(ISERROR(AG190/I160),0,AG190/I160)</f>
        <v>2.2796766629438261E-2</v>
      </c>
      <c r="AI190" s="42">
        <f t="shared" ref="AI190" si="140">IF(ISERROR(AG190/$AG$488),"-",AG190/$AG$488)</f>
        <v>1.1054908521129525E-3</v>
      </c>
    </row>
    <row r="191" spans="1:35" ht="12.75">
      <c r="A191" s="36">
        <v>31</v>
      </c>
      <c r="B191" s="149" t="s">
        <v>809</v>
      </c>
      <c r="C191" s="194">
        <v>41943</v>
      </c>
      <c r="D191" s="150" t="s">
        <v>810</v>
      </c>
      <c r="E191" s="150" t="s">
        <v>225</v>
      </c>
      <c r="F191" s="101" t="s">
        <v>203</v>
      </c>
      <c r="G191" s="31"/>
      <c r="H191" s="129"/>
      <c r="I191" s="246"/>
      <c r="J191" s="72">
        <v>5000000</v>
      </c>
      <c r="K191" s="23"/>
      <c r="L191" s="35"/>
      <c r="M191" s="91"/>
      <c r="N191" s="91"/>
      <c r="O191" s="19" t="s">
        <v>294</v>
      </c>
      <c r="P191" s="25"/>
      <c r="Q191" s="22"/>
      <c r="R191" s="22"/>
      <c r="S191" s="40"/>
      <c r="T191" s="40">
        <f t="shared" si="135"/>
        <v>0</v>
      </c>
      <c r="U191" s="147"/>
      <c r="V191" s="110"/>
      <c r="W191" s="147"/>
      <c r="X191" s="40">
        <f t="shared" si="136"/>
        <v>0</v>
      </c>
      <c r="Y191" s="110"/>
      <c r="Z191" s="40"/>
      <c r="AA191" s="40"/>
      <c r="AB191" s="40">
        <f t="shared" si="137"/>
        <v>0</v>
      </c>
      <c r="AC191" s="72">
        <v>5000000</v>
      </c>
      <c r="AD191" s="35"/>
      <c r="AE191" s="35"/>
      <c r="AF191" s="40">
        <f t="shared" si="138"/>
        <v>5000000</v>
      </c>
      <c r="AG191" s="40">
        <f t="shared" si="139"/>
        <v>5000000</v>
      </c>
      <c r="AH191" s="41">
        <f>IF(ISERROR(AG191/I160),0,AG191/I160)</f>
        <v>2.4966292509157537E-2</v>
      </c>
      <c r="AI191" s="42">
        <f t="shared" ref="AI191:AI193" si="141">IF(ISERROR(AG191/$AG$488),"-",AG191/$AG$488)</f>
        <v>1.2106983603722525E-3</v>
      </c>
    </row>
    <row r="192" spans="1:35" ht="12.75">
      <c r="A192" s="36">
        <v>32</v>
      </c>
      <c r="B192" s="149" t="s">
        <v>811</v>
      </c>
      <c r="C192" s="194">
        <v>41943</v>
      </c>
      <c r="D192" s="150" t="s">
        <v>285</v>
      </c>
      <c r="E192" s="150" t="s">
        <v>225</v>
      </c>
      <c r="F192" s="101" t="s">
        <v>203</v>
      </c>
      <c r="G192" s="31"/>
      <c r="H192" s="129"/>
      <c r="I192" s="246"/>
      <c r="J192" s="72">
        <v>5000000</v>
      </c>
      <c r="K192" s="23"/>
      <c r="L192" s="35"/>
      <c r="M192" s="91"/>
      <c r="N192" s="91"/>
      <c r="O192" s="19" t="s">
        <v>294</v>
      </c>
      <c r="P192" s="25"/>
      <c r="Q192" s="22"/>
      <c r="R192" s="22"/>
      <c r="S192" s="40"/>
      <c r="T192" s="40">
        <f t="shared" si="135"/>
        <v>0</v>
      </c>
      <c r="U192" s="147"/>
      <c r="V192" s="110"/>
      <c r="W192" s="147"/>
      <c r="X192" s="40">
        <f t="shared" si="136"/>
        <v>0</v>
      </c>
      <c r="Y192" s="110"/>
      <c r="Z192" s="40"/>
      <c r="AA192" s="40"/>
      <c r="AB192" s="40">
        <f t="shared" si="137"/>
        <v>0</v>
      </c>
      <c r="AC192" s="72">
        <v>5000000</v>
      </c>
      <c r="AD192" s="35"/>
      <c r="AE192" s="35"/>
      <c r="AF192" s="40">
        <f t="shared" si="138"/>
        <v>5000000</v>
      </c>
      <c r="AG192" s="40">
        <f t="shared" si="139"/>
        <v>5000000</v>
      </c>
      <c r="AH192" s="41">
        <f>IF(ISERROR(AG192/I160),0,AG192/I160)</f>
        <v>2.4966292509157537E-2</v>
      </c>
      <c r="AI192" s="42">
        <f t="shared" si="141"/>
        <v>1.2106983603722525E-3</v>
      </c>
    </row>
    <row r="193" spans="1:35" ht="12.75">
      <c r="A193" s="36">
        <v>33</v>
      </c>
      <c r="B193" s="149" t="s">
        <v>812</v>
      </c>
      <c r="C193" s="194">
        <v>41943</v>
      </c>
      <c r="D193" s="150" t="s">
        <v>257</v>
      </c>
      <c r="E193" s="150" t="s">
        <v>225</v>
      </c>
      <c r="F193" s="101" t="s">
        <v>203</v>
      </c>
      <c r="G193" s="31"/>
      <c r="H193" s="129"/>
      <c r="I193" s="246"/>
      <c r="J193" s="72">
        <v>5000000</v>
      </c>
      <c r="K193" s="23"/>
      <c r="L193" s="35"/>
      <c r="M193" s="91"/>
      <c r="N193" s="91"/>
      <c r="O193" s="19" t="s">
        <v>294</v>
      </c>
      <c r="P193" s="25"/>
      <c r="Q193" s="22"/>
      <c r="R193" s="22"/>
      <c r="S193" s="40"/>
      <c r="T193" s="40">
        <f t="shared" si="135"/>
        <v>0</v>
      </c>
      <c r="U193" s="147"/>
      <c r="V193" s="110"/>
      <c r="W193" s="147"/>
      <c r="X193" s="40">
        <f t="shared" si="136"/>
        <v>0</v>
      </c>
      <c r="Y193" s="110"/>
      <c r="Z193" s="40"/>
      <c r="AA193" s="40"/>
      <c r="AB193" s="40">
        <f t="shared" si="137"/>
        <v>0</v>
      </c>
      <c r="AC193" s="72">
        <v>5000000</v>
      </c>
      <c r="AD193" s="35"/>
      <c r="AE193" s="35"/>
      <c r="AF193" s="40">
        <f t="shared" si="138"/>
        <v>5000000</v>
      </c>
      <c r="AG193" s="40">
        <f t="shared" si="139"/>
        <v>5000000</v>
      </c>
      <c r="AH193" s="41">
        <f>IF(ISERROR(AG193/I160),0,AG193/I160)</f>
        <v>2.4966292509157537E-2</v>
      </c>
      <c r="AI193" s="42">
        <f t="shared" si="141"/>
        <v>1.2106983603722525E-3</v>
      </c>
    </row>
    <row r="194" spans="1:35" ht="12.75" outlineLevel="1">
      <c r="A194" s="71">
        <v>34</v>
      </c>
      <c r="B194" s="39"/>
      <c r="C194" s="31"/>
      <c r="D194" s="39"/>
      <c r="E194" s="39"/>
      <c r="F194" s="39"/>
      <c r="G194" s="31"/>
      <c r="H194" s="129"/>
      <c r="I194" s="247"/>
      <c r="J194" s="72">
        <v>33427315</v>
      </c>
      <c r="K194" s="73" t="s">
        <v>84</v>
      </c>
      <c r="L194" s="35"/>
      <c r="M194" s="35"/>
      <c r="N194" s="35"/>
      <c r="O194" s="39"/>
      <c r="P194" s="39"/>
      <c r="Q194" s="74"/>
      <c r="R194" s="74">
        <v>6835636</v>
      </c>
      <c r="S194" s="35">
        <v>3985438</v>
      </c>
      <c r="T194" s="40">
        <f>SUM(Q194:S194)</f>
        <v>10821074</v>
      </c>
      <c r="U194" s="35">
        <v>2576724</v>
      </c>
      <c r="V194" s="35">
        <v>2321148</v>
      </c>
      <c r="W194" s="35">
        <v>2321148</v>
      </c>
      <c r="X194" s="40">
        <f>SUM(U194:W194)</f>
        <v>7219020</v>
      </c>
      <c r="Y194" s="35">
        <v>2445066</v>
      </c>
      <c r="Z194" s="35">
        <v>2290168</v>
      </c>
      <c r="AA194" s="35">
        <v>2989847</v>
      </c>
      <c r="AB194" s="40">
        <f>SUM(Y194:AA194)</f>
        <v>7725081</v>
      </c>
      <c r="AC194" s="35">
        <v>2241067</v>
      </c>
      <c r="AD194" s="35">
        <v>2383108</v>
      </c>
      <c r="AE194" s="35">
        <v>2524682</v>
      </c>
      <c r="AF194" s="40">
        <f>SUM(AC194:AE194)</f>
        <v>7148857</v>
      </c>
      <c r="AG194" s="40">
        <f t="shared" ref="AG194:AG195" si="142">SUM(T194,X194,AB194,AF194)</f>
        <v>32914032</v>
      </c>
      <c r="AH194" s="41">
        <f>IF(ISERROR(AG194/I160),0,AG194/I160)</f>
        <v>0.1643482701135543</v>
      </c>
      <c r="AI194" s="42">
        <f>IF(ISERROR(AG194/$AG$488),"-",AG194/$AG$488)</f>
        <v>7.9697929151279698E-3</v>
      </c>
    </row>
    <row r="195" spans="1:35" ht="12.75" outlineLevel="1">
      <c r="A195" s="71">
        <v>35</v>
      </c>
      <c r="B195" s="39"/>
      <c r="C195" s="31"/>
      <c r="D195" s="39"/>
      <c r="E195" s="39"/>
      <c r="F195" s="39"/>
      <c r="G195" s="31"/>
      <c r="H195" s="129"/>
      <c r="I195" s="221"/>
      <c r="J195" s="72">
        <v>1396208</v>
      </c>
      <c r="K195" s="73" t="s">
        <v>85</v>
      </c>
      <c r="L195" s="35"/>
      <c r="M195" s="35"/>
      <c r="N195" s="35"/>
      <c r="O195" s="39"/>
      <c r="P195" s="39"/>
      <c r="Q195" s="74"/>
      <c r="R195" s="74"/>
      <c r="S195" s="35">
        <v>40450</v>
      </c>
      <c r="T195" s="40">
        <f>SUM(Q195:S195)</f>
        <v>40450</v>
      </c>
      <c r="U195" s="35"/>
      <c r="V195" s="35">
        <v>28250</v>
      </c>
      <c r="W195" s="35">
        <v>439538</v>
      </c>
      <c r="X195" s="40">
        <f>SUM(U195:W195)</f>
        <v>467788</v>
      </c>
      <c r="Y195" s="35">
        <v>51300</v>
      </c>
      <c r="Z195" s="35">
        <v>90400</v>
      </c>
      <c r="AA195" s="35">
        <v>83300</v>
      </c>
      <c r="AB195" s="40">
        <f>SUM(Y195:AA195)</f>
        <v>225000</v>
      </c>
      <c r="AC195" s="35">
        <v>51300</v>
      </c>
      <c r="AD195" s="35">
        <v>73300</v>
      </c>
      <c r="AE195" s="35">
        <v>538370</v>
      </c>
      <c r="AF195" s="40">
        <f>SUM(AC195:AE195)</f>
        <v>662970</v>
      </c>
      <c r="AG195" s="40">
        <f t="shared" si="142"/>
        <v>1396208</v>
      </c>
      <c r="AH195" s="41">
        <f>IF(ISERROR(AG195/I160),0,AG195/I160)</f>
        <v>6.9716274663251653E-3</v>
      </c>
      <c r="AI195" s="42">
        <f>IF(ISERROR(AG195/$AG$488),"-",AG195/$AG$488)</f>
        <v>3.3807734726772439E-4</v>
      </c>
    </row>
    <row r="196" spans="1:35">
      <c r="A196" s="223" t="s">
        <v>62</v>
      </c>
      <c r="B196" s="224"/>
      <c r="C196" s="224"/>
      <c r="D196" s="224"/>
      <c r="E196" s="224"/>
      <c r="F196" s="224"/>
      <c r="G196" s="224"/>
      <c r="H196" s="225"/>
      <c r="I196" s="55">
        <f>I160</f>
        <v>200270024</v>
      </c>
      <c r="J196" s="55">
        <f>SUM(J161:J195)</f>
        <v>199905727</v>
      </c>
      <c r="K196" s="56"/>
      <c r="L196" s="55">
        <f>SUM(L194:L194)</f>
        <v>0</v>
      </c>
      <c r="M196" s="55">
        <f>SUM(M194:M194)</f>
        <v>0</v>
      </c>
      <c r="N196" s="55">
        <f>SUM(N194:N194)</f>
        <v>0</v>
      </c>
      <c r="O196" s="57"/>
      <c r="P196" s="59"/>
      <c r="Q196" s="55">
        <f>SUM(Q194:Q195)</f>
        <v>0</v>
      </c>
      <c r="R196" s="55">
        <f>SUM(R194:R195)</f>
        <v>6835636</v>
      </c>
      <c r="S196" s="55">
        <f>SUM(S194:S195)</f>
        <v>4025888</v>
      </c>
      <c r="T196" s="60">
        <f>SUM(T161:T195)</f>
        <v>10861524</v>
      </c>
      <c r="U196" s="55">
        <f>SUM(U161:U195)</f>
        <v>146301704</v>
      </c>
      <c r="V196" s="55">
        <f t="shared" ref="V196:W196" si="143">SUM(V161:V195)</f>
        <v>4141113</v>
      </c>
      <c r="W196" s="55">
        <f t="shared" si="143"/>
        <v>2760686</v>
      </c>
      <c r="X196" s="60">
        <f>SUM(X161:X195)</f>
        <v>153203503</v>
      </c>
      <c r="Y196" s="55">
        <f>SUM(Y161:Y195)</f>
        <v>7061875</v>
      </c>
      <c r="Z196" s="55">
        <f t="shared" ref="Z196:AA196" si="144">SUM(Z161:Z195)</f>
        <v>2380568</v>
      </c>
      <c r="AA196" s="55">
        <f t="shared" si="144"/>
        <v>3073147</v>
      </c>
      <c r="AB196" s="60">
        <f>SUM(AB161:AB195)</f>
        <v>12515590</v>
      </c>
      <c r="AC196" s="55">
        <f>SUM(AC161:AC195)</f>
        <v>17292367</v>
      </c>
      <c r="AD196" s="55">
        <f t="shared" ref="AD196:AE196" si="145">SUM(AD161:AD195)</f>
        <v>2456408</v>
      </c>
      <c r="AE196" s="55">
        <f t="shared" si="145"/>
        <v>3063052</v>
      </c>
      <c r="AF196" s="60">
        <f>SUM(AF161:AF195)</f>
        <v>22811827</v>
      </c>
      <c r="AG196" s="53">
        <f>SUM(AG161:AG195)</f>
        <v>199392444</v>
      </c>
      <c r="AH196" s="54">
        <f>IF(ISERROR(AG196/I196),0,AG196/I196)</f>
        <v>0.99561801620396273</v>
      </c>
      <c r="AI196" s="54">
        <f>IF(ISERROR(AG196/$AG$488),0,AG196/$AG$488)</f>
        <v>4.8280821004283235E-2</v>
      </c>
    </row>
    <row r="197" spans="1:35" ht="12.75">
      <c r="A197" s="36"/>
      <c r="B197" s="229" t="s">
        <v>63</v>
      </c>
      <c r="C197" s="230"/>
      <c r="D197" s="231"/>
      <c r="E197" s="18"/>
      <c r="F197" s="19"/>
      <c r="G197" s="20"/>
      <c r="H197" s="122"/>
      <c r="I197" s="222">
        <v>389851138</v>
      </c>
      <c r="J197" s="22"/>
      <c r="K197" s="23"/>
      <c r="L197" s="24"/>
      <c r="M197" s="24"/>
      <c r="N197" s="24"/>
      <c r="O197" s="19"/>
      <c r="P197" s="25"/>
      <c r="Q197" s="22"/>
      <c r="R197" s="22"/>
      <c r="S197" s="22"/>
      <c r="T197" s="22"/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F197" s="22"/>
      <c r="AG197" s="22"/>
      <c r="AH197" s="26"/>
      <c r="AI197" s="26"/>
    </row>
    <row r="198" spans="1:35">
      <c r="A198" s="36">
        <v>1</v>
      </c>
      <c r="B198" s="95" t="s">
        <v>813</v>
      </c>
      <c r="C198" s="96">
        <v>41708</v>
      </c>
      <c r="D198" s="83" t="s">
        <v>475</v>
      </c>
      <c r="E198" s="97" t="s">
        <v>225</v>
      </c>
      <c r="F198" s="95" t="s">
        <v>203</v>
      </c>
      <c r="G198" s="98">
        <v>41789</v>
      </c>
      <c r="H198" s="151">
        <v>42093</v>
      </c>
      <c r="I198" s="246"/>
      <c r="J198" s="99">
        <v>5530345</v>
      </c>
      <c r="K198" s="99"/>
      <c r="L198" s="91"/>
      <c r="M198" s="91"/>
      <c r="N198" s="91"/>
      <c r="O198" s="19" t="s">
        <v>294</v>
      </c>
      <c r="P198" s="25"/>
      <c r="Q198" s="22"/>
      <c r="R198" s="22"/>
      <c r="S198" s="22"/>
      <c r="T198" s="40">
        <f t="shared" ref="T198:T262" si="146">SUM(Q198:S198)</f>
        <v>0</v>
      </c>
      <c r="U198" s="40"/>
      <c r="V198" s="99">
        <v>5530345</v>
      </c>
      <c r="W198" s="40"/>
      <c r="X198" s="40">
        <f t="shared" ref="X198:X258" si="147">SUM(U198:W198)</f>
        <v>5530345</v>
      </c>
      <c r="Y198" s="35"/>
      <c r="Z198" s="35"/>
      <c r="AA198" s="35"/>
      <c r="AB198" s="40">
        <f t="shared" ref="AB198:AB242" si="148">SUM(Y198:AA198)</f>
        <v>0</v>
      </c>
      <c r="AC198" s="35"/>
      <c r="AD198" s="35"/>
      <c r="AE198" s="35"/>
      <c r="AF198" s="40">
        <f t="shared" ref="AF198:AF242" si="149">SUM(AC198:AE198)</f>
        <v>0</v>
      </c>
      <c r="AG198" s="40">
        <f t="shared" ref="AG198:AG242" si="150">SUM(T198,X198,AB198,AF198)</f>
        <v>5530345</v>
      </c>
      <c r="AH198" s="41">
        <f>IF(ISERROR(AG198/$I$197),0,AG198/$I$197)</f>
        <v>1.4185786473194802E-2</v>
      </c>
      <c r="AI198" s="42">
        <f t="shared" ref="AI198:AI242" si="151">IF(ISERROR(AG198/$AG$488),"-",AG198/$AG$488)</f>
        <v>1.3391159247585769E-3</v>
      </c>
    </row>
    <row r="199" spans="1:35">
      <c r="A199" s="36">
        <v>2</v>
      </c>
      <c r="B199" s="95" t="s">
        <v>473</v>
      </c>
      <c r="C199" s="96">
        <v>41779</v>
      </c>
      <c r="D199" s="83" t="s">
        <v>476</v>
      </c>
      <c r="E199" s="97" t="s">
        <v>225</v>
      </c>
      <c r="F199" s="95" t="s">
        <v>203</v>
      </c>
      <c r="G199" s="98">
        <v>41789</v>
      </c>
      <c r="H199" s="98">
        <v>42093</v>
      </c>
      <c r="I199" s="246"/>
      <c r="J199" s="99">
        <v>1289034</v>
      </c>
      <c r="K199" s="99"/>
      <c r="L199" s="91"/>
      <c r="M199" s="91"/>
      <c r="N199" s="91"/>
      <c r="O199" s="19" t="s">
        <v>294</v>
      </c>
      <c r="P199" s="25"/>
      <c r="Q199" s="22"/>
      <c r="R199" s="22"/>
      <c r="S199" s="22"/>
      <c r="T199" s="40">
        <f t="shared" si="146"/>
        <v>0</v>
      </c>
      <c r="U199" s="40"/>
      <c r="V199" s="99">
        <v>1289034</v>
      </c>
      <c r="W199" s="40"/>
      <c r="X199" s="40">
        <f t="shared" si="147"/>
        <v>1289034</v>
      </c>
      <c r="Y199" s="35"/>
      <c r="Z199" s="35"/>
      <c r="AA199" s="35"/>
      <c r="AB199" s="40">
        <f t="shared" si="148"/>
        <v>0</v>
      </c>
      <c r="AC199" s="35"/>
      <c r="AD199" s="35"/>
      <c r="AE199" s="35"/>
      <c r="AF199" s="40">
        <f t="shared" si="149"/>
        <v>0</v>
      </c>
      <c r="AG199" s="40">
        <f t="shared" si="150"/>
        <v>1289034</v>
      </c>
      <c r="AH199" s="41">
        <f t="shared" ref="AH199:AH262" si="152">IF(ISERROR(AG199/$I$197),0,AG199/$I$197)</f>
        <v>3.3064774585831783E-3</v>
      </c>
      <c r="AI199" s="42">
        <f t="shared" si="151"/>
        <v>3.1212627005281721E-4</v>
      </c>
    </row>
    <row r="200" spans="1:35">
      <c r="A200" s="36">
        <v>3</v>
      </c>
      <c r="B200" s="95" t="s">
        <v>814</v>
      </c>
      <c r="C200" s="96">
        <v>41785</v>
      </c>
      <c r="D200" s="83" t="s">
        <v>477</v>
      </c>
      <c r="E200" s="97" t="s">
        <v>225</v>
      </c>
      <c r="F200" s="95" t="s">
        <v>203</v>
      </c>
      <c r="G200" s="98">
        <v>41789</v>
      </c>
      <c r="H200" s="98">
        <v>42093</v>
      </c>
      <c r="I200" s="246"/>
      <c r="J200" s="99">
        <v>15545150</v>
      </c>
      <c r="K200" s="99"/>
      <c r="L200" s="91"/>
      <c r="M200" s="91"/>
      <c r="N200" s="91"/>
      <c r="O200" s="19" t="s">
        <v>294</v>
      </c>
      <c r="P200" s="25"/>
      <c r="Q200" s="22"/>
      <c r="R200" s="22"/>
      <c r="S200" s="22"/>
      <c r="T200" s="40">
        <f t="shared" si="146"/>
        <v>0</v>
      </c>
      <c r="U200" s="40"/>
      <c r="V200" s="99">
        <v>15545150</v>
      </c>
      <c r="W200" s="40"/>
      <c r="X200" s="40">
        <f t="shared" si="147"/>
        <v>15545150</v>
      </c>
      <c r="Y200" s="35"/>
      <c r="Z200" s="35"/>
      <c r="AA200" s="35"/>
      <c r="AB200" s="40">
        <f t="shared" si="148"/>
        <v>0</v>
      </c>
      <c r="AC200" s="35"/>
      <c r="AD200" s="35"/>
      <c r="AE200" s="35"/>
      <c r="AF200" s="40">
        <f t="shared" si="149"/>
        <v>0</v>
      </c>
      <c r="AG200" s="40">
        <f t="shared" si="150"/>
        <v>15545150</v>
      </c>
      <c r="AH200" s="41">
        <f t="shared" si="152"/>
        <v>3.987457899892035E-2</v>
      </c>
      <c r="AI200" s="42">
        <f t="shared" si="151"/>
        <v>3.764097523348144E-3</v>
      </c>
    </row>
    <row r="201" spans="1:35">
      <c r="A201" s="36">
        <v>4</v>
      </c>
      <c r="B201" s="95" t="s">
        <v>815</v>
      </c>
      <c r="C201" s="96">
        <v>41785</v>
      </c>
      <c r="D201" s="83" t="s">
        <v>478</v>
      </c>
      <c r="E201" s="97" t="s">
        <v>225</v>
      </c>
      <c r="F201" s="95" t="s">
        <v>203</v>
      </c>
      <c r="G201" s="98">
        <v>41789</v>
      </c>
      <c r="H201" s="98">
        <v>42093</v>
      </c>
      <c r="I201" s="246"/>
      <c r="J201" s="99">
        <v>2822942</v>
      </c>
      <c r="K201" s="99"/>
      <c r="L201" s="91"/>
      <c r="M201" s="91"/>
      <c r="N201" s="91"/>
      <c r="O201" s="19" t="s">
        <v>294</v>
      </c>
      <c r="P201" s="25"/>
      <c r="Q201" s="22"/>
      <c r="R201" s="22"/>
      <c r="S201" s="22"/>
      <c r="T201" s="40">
        <f t="shared" si="146"/>
        <v>0</v>
      </c>
      <c r="U201" s="40"/>
      <c r="V201" s="99">
        <v>2822942</v>
      </c>
      <c r="W201" s="40"/>
      <c r="X201" s="40">
        <f t="shared" si="147"/>
        <v>2822942</v>
      </c>
      <c r="Y201" s="35"/>
      <c r="Z201" s="35"/>
      <c r="AA201" s="35"/>
      <c r="AB201" s="40">
        <f t="shared" si="148"/>
        <v>0</v>
      </c>
      <c r="AC201" s="35"/>
      <c r="AD201" s="35"/>
      <c r="AE201" s="35"/>
      <c r="AF201" s="40">
        <f t="shared" si="149"/>
        <v>0</v>
      </c>
      <c r="AG201" s="40">
        <f t="shared" si="150"/>
        <v>2822942</v>
      </c>
      <c r="AH201" s="41">
        <f t="shared" si="152"/>
        <v>7.2410767209303362E-3</v>
      </c>
      <c r="AI201" s="42">
        <f t="shared" si="151"/>
        <v>6.835462501651934E-4</v>
      </c>
    </row>
    <row r="202" spans="1:35">
      <c r="A202" s="36">
        <v>5</v>
      </c>
      <c r="B202" s="95" t="s">
        <v>816</v>
      </c>
      <c r="C202" s="96">
        <v>41785</v>
      </c>
      <c r="D202" s="83" t="s">
        <v>479</v>
      </c>
      <c r="E202" s="97" t="s">
        <v>225</v>
      </c>
      <c r="F202" s="95" t="s">
        <v>203</v>
      </c>
      <c r="G202" s="98">
        <v>41789</v>
      </c>
      <c r="H202" s="98">
        <v>42093</v>
      </c>
      <c r="I202" s="246"/>
      <c r="J202" s="99">
        <v>16728130</v>
      </c>
      <c r="K202" s="99"/>
      <c r="L202" s="91"/>
      <c r="M202" s="91"/>
      <c r="N202" s="91"/>
      <c r="O202" s="19" t="s">
        <v>294</v>
      </c>
      <c r="P202" s="25"/>
      <c r="Q202" s="22"/>
      <c r="R202" s="22"/>
      <c r="S202" s="22"/>
      <c r="T202" s="40">
        <f t="shared" si="146"/>
        <v>0</v>
      </c>
      <c r="U202" s="40"/>
      <c r="V202" s="99">
        <v>16728130</v>
      </c>
      <c r="W202" s="40"/>
      <c r="X202" s="40">
        <f t="shared" si="147"/>
        <v>16728130</v>
      </c>
      <c r="Y202" s="35"/>
      <c r="Z202" s="35"/>
      <c r="AA202" s="35"/>
      <c r="AB202" s="40">
        <f t="shared" si="148"/>
        <v>0</v>
      </c>
      <c r="AC202" s="35"/>
      <c r="AD202" s="35"/>
      <c r="AE202" s="35"/>
      <c r="AF202" s="40">
        <f t="shared" si="149"/>
        <v>0</v>
      </c>
      <c r="AG202" s="40">
        <f t="shared" si="150"/>
        <v>16728130</v>
      </c>
      <c r="AH202" s="41">
        <f t="shared" si="152"/>
        <v>4.2909019288280233E-2</v>
      </c>
      <c r="AI202" s="42">
        <f t="shared" si="151"/>
        <v>4.0505439126187776E-3</v>
      </c>
    </row>
    <row r="203" spans="1:35" ht="12.75">
      <c r="A203" s="36">
        <v>6</v>
      </c>
      <c r="B203" s="95" t="s">
        <v>817</v>
      </c>
      <c r="C203" s="96">
        <v>41785</v>
      </c>
      <c r="D203" s="83" t="s">
        <v>480</v>
      </c>
      <c r="E203" s="97" t="s">
        <v>225</v>
      </c>
      <c r="F203" s="95" t="s">
        <v>203</v>
      </c>
      <c r="G203" s="98">
        <v>41789</v>
      </c>
      <c r="H203" s="98">
        <v>42093</v>
      </c>
      <c r="I203" s="246"/>
      <c r="J203" s="99">
        <v>3881761</v>
      </c>
      <c r="K203" s="142"/>
      <c r="L203" s="91"/>
      <c r="M203" s="91"/>
      <c r="N203" s="91"/>
      <c r="O203" s="19" t="s">
        <v>294</v>
      </c>
      <c r="P203" s="25"/>
      <c r="Q203" s="22"/>
      <c r="R203" s="22"/>
      <c r="S203" s="22"/>
      <c r="T203" s="40">
        <f t="shared" si="146"/>
        <v>0</v>
      </c>
      <c r="U203" s="40"/>
      <c r="V203" s="99">
        <v>3881761</v>
      </c>
      <c r="W203" s="40"/>
      <c r="X203" s="40">
        <f t="shared" si="147"/>
        <v>3881761</v>
      </c>
      <c r="Y203" s="35"/>
      <c r="Z203" s="35"/>
      <c r="AA203" s="35"/>
      <c r="AB203" s="40">
        <f t="shared" si="148"/>
        <v>0</v>
      </c>
      <c r="AC203" s="35"/>
      <c r="AD203" s="35"/>
      <c r="AE203" s="35"/>
      <c r="AF203" s="40">
        <f t="shared" si="149"/>
        <v>0</v>
      </c>
      <c r="AG203" s="40">
        <f t="shared" si="150"/>
        <v>3881761</v>
      </c>
      <c r="AH203" s="41">
        <f t="shared" si="152"/>
        <v>9.9570339076450257E-3</v>
      </c>
      <c r="AI203" s="42">
        <f t="shared" si="151"/>
        <v>9.3992833561139103E-4</v>
      </c>
    </row>
    <row r="204" spans="1:35">
      <c r="A204" s="36">
        <v>7</v>
      </c>
      <c r="B204" s="95" t="s">
        <v>818</v>
      </c>
      <c r="C204" s="96">
        <v>41779</v>
      </c>
      <c r="D204" s="83" t="s">
        <v>481</v>
      </c>
      <c r="E204" s="97" t="s">
        <v>225</v>
      </c>
      <c r="F204" s="95" t="s">
        <v>203</v>
      </c>
      <c r="G204" s="98">
        <v>41789</v>
      </c>
      <c r="H204" s="98">
        <v>42093</v>
      </c>
      <c r="I204" s="246"/>
      <c r="J204" s="99">
        <v>4451695</v>
      </c>
      <c r="K204" s="99"/>
      <c r="L204" s="91"/>
      <c r="M204" s="91"/>
      <c r="N204" s="91"/>
      <c r="O204" s="19" t="s">
        <v>294</v>
      </c>
      <c r="P204" s="25"/>
      <c r="Q204" s="22"/>
      <c r="R204" s="22"/>
      <c r="S204" s="22"/>
      <c r="T204" s="40">
        <f t="shared" si="146"/>
        <v>0</v>
      </c>
      <c r="U204" s="40"/>
      <c r="V204" s="99">
        <v>4451695</v>
      </c>
      <c r="W204" s="40"/>
      <c r="X204" s="40">
        <f t="shared" si="147"/>
        <v>4451695</v>
      </c>
      <c r="Y204" s="35"/>
      <c r="Z204" s="35"/>
      <c r="AA204" s="35"/>
      <c r="AB204" s="40">
        <f t="shared" si="148"/>
        <v>0</v>
      </c>
      <c r="AC204" s="35"/>
      <c r="AD204" s="35"/>
      <c r="AE204" s="35"/>
      <c r="AF204" s="40">
        <f t="shared" si="149"/>
        <v>0</v>
      </c>
      <c r="AG204" s="40">
        <f t="shared" si="150"/>
        <v>4451695</v>
      </c>
      <c r="AH204" s="41">
        <f t="shared" si="152"/>
        <v>1.1418961152295008E-2</v>
      </c>
      <c r="AI204" s="42">
        <f t="shared" si="151"/>
        <v>1.0779319674754709E-3</v>
      </c>
    </row>
    <row r="205" spans="1:35" ht="12.75">
      <c r="A205" s="36">
        <v>8</v>
      </c>
      <c r="B205" s="95" t="s">
        <v>819</v>
      </c>
      <c r="C205" s="96">
        <v>41785</v>
      </c>
      <c r="D205" s="83" t="s">
        <v>482</v>
      </c>
      <c r="E205" s="97" t="s">
        <v>225</v>
      </c>
      <c r="F205" s="95" t="s">
        <v>203</v>
      </c>
      <c r="G205" s="98">
        <v>41789</v>
      </c>
      <c r="H205" s="98">
        <v>42093</v>
      </c>
      <c r="I205" s="246"/>
      <c r="J205" s="99">
        <v>4161123</v>
      </c>
      <c r="K205" s="142"/>
      <c r="L205" s="91"/>
      <c r="M205" s="91"/>
      <c r="N205" s="91"/>
      <c r="O205" s="19" t="s">
        <v>294</v>
      </c>
      <c r="P205" s="25"/>
      <c r="Q205" s="22"/>
      <c r="R205" s="22"/>
      <c r="S205" s="22"/>
      <c r="T205" s="40">
        <f t="shared" si="146"/>
        <v>0</v>
      </c>
      <c r="U205" s="40"/>
      <c r="V205" s="99">
        <v>4161123</v>
      </c>
      <c r="W205" s="40"/>
      <c r="X205" s="40">
        <f t="shared" si="147"/>
        <v>4161123</v>
      </c>
      <c r="Y205" s="35"/>
      <c r="Z205" s="35"/>
      <c r="AA205" s="35"/>
      <c r="AB205" s="40">
        <f t="shared" si="148"/>
        <v>0</v>
      </c>
      <c r="AC205" s="35"/>
      <c r="AD205" s="35"/>
      <c r="AE205" s="35"/>
      <c r="AF205" s="40">
        <f t="shared" si="149"/>
        <v>0</v>
      </c>
      <c r="AG205" s="40">
        <f t="shared" si="150"/>
        <v>4161123</v>
      </c>
      <c r="AH205" s="41">
        <f t="shared" si="152"/>
        <v>1.0673620247326302E-2</v>
      </c>
      <c r="AI205" s="42">
        <f t="shared" si="151"/>
        <v>1.0075729586814536E-3</v>
      </c>
    </row>
    <row r="206" spans="1:35" ht="12.75">
      <c r="A206" s="36">
        <v>9</v>
      </c>
      <c r="B206" s="95" t="s">
        <v>820</v>
      </c>
      <c r="C206" s="96">
        <v>41785</v>
      </c>
      <c r="D206" s="83" t="s">
        <v>483</v>
      </c>
      <c r="E206" s="97" t="s">
        <v>225</v>
      </c>
      <c r="F206" s="95" t="s">
        <v>203</v>
      </c>
      <c r="G206" s="98">
        <v>41789</v>
      </c>
      <c r="H206" s="98">
        <v>42093</v>
      </c>
      <c r="I206" s="246"/>
      <c r="J206" s="99">
        <v>3849858</v>
      </c>
      <c r="K206" s="142"/>
      <c r="L206" s="91"/>
      <c r="M206" s="91"/>
      <c r="N206" s="91"/>
      <c r="O206" s="19" t="s">
        <v>294</v>
      </c>
      <c r="P206" s="25"/>
      <c r="Q206" s="22"/>
      <c r="R206" s="22"/>
      <c r="S206" s="22"/>
      <c r="T206" s="40">
        <f t="shared" si="146"/>
        <v>0</v>
      </c>
      <c r="U206" s="40"/>
      <c r="V206" s="99">
        <v>3849858</v>
      </c>
      <c r="W206" s="40"/>
      <c r="X206" s="40">
        <f t="shared" si="147"/>
        <v>3849858</v>
      </c>
      <c r="Y206" s="35"/>
      <c r="Z206" s="35"/>
      <c r="AA206" s="35"/>
      <c r="AB206" s="40">
        <f t="shared" si="148"/>
        <v>0</v>
      </c>
      <c r="AC206" s="35"/>
      <c r="AD206" s="35"/>
      <c r="AE206" s="35"/>
      <c r="AF206" s="40">
        <f t="shared" si="149"/>
        <v>0</v>
      </c>
      <c r="AG206" s="40">
        <f t="shared" si="150"/>
        <v>3849858</v>
      </c>
      <c r="AH206" s="41">
        <f t="shared" si="152"/>
        <v>9.8752001077908862E-3</v>
      </c>
      <c r="AI206" s="42">
        <f t="shared" si="151"/>
        <v>9.3220335365319987E-4</v>
      </c>
    </row>
    <row r="207" spans="1:35">
      <c r="A207" s="36">
        <v>10</v>
      </c>
      <c r="B207" s="95" t="s">
        <v>821</v>
      </c>
      <c r="C207" s="96">
        <v>41703</v>
      </c>
      <c r="D207" s="83" t="s">
        <v>484</v>
      </c>
      <c r="E207" s="97" t="s">
        <v>225</v>
      </c>
      <c r="F207" s="95" t="s">
        <v>203</v>
      </c>
      <c r="G207" s="98">
        <v>41789</v>
      </c>
      <c r="H207" s="98">
        <v>42093</v>
      </c>
      <c r="I207" s="246"/>
      <c r="J207" s="99">
        <v>1377844</v>
      </c>
      <c r="K207" s="99"/>
      <c r="L207" s="91"/>
      <c r="M207" s="91"/>
      <c r="N207" s="91"/>
      <c r="O207" s="19" t="s">
        <v>294</v>
      </c>
      <c r="P207" s="25"/>
      <c r="Q207" s="22"/>
      <c r="R207" s="22"/>
      <c r="S207" s="22"/>
      <c r="T207" s="40">
        <f t="shared" si="146"/>
        <v>0</v>
      </c>
      <c r="U207" s="40"/>
      <c r="V207" s="99">
        <v>1377844</v>
      </c>
      <c r="W207" s="40"/>
      <c r="X207" s="40">
        <f t="shared" si="147"/>
        <v>1377844</v>
      </c>
      <c r="Y207" s="35"/>
      <c r="Z207" s="35"/>
      <c r="AA207" s="35"/>
      <c r="AB207" s="40">
        <f t="shared" si="148"/>
        <v>0</v>
      </c>
      <c r="AC207" s="35"/>
      <c r="AD207" s="35"/>
      <c r="AE207" s="35"/>
      <c r="AF207" s="40">
        <f t="shared" si="149"/>
        <v>0</v>
      </c>
      <c r="AG207" s="40">
        <f t="shared" si="150"/>
        <v>1377844</v>
      </c>
      <c r="AH207" s="41">
        <f t="shared" si="152"/>
        <v>3.5342823598478249E-3</v>
      </c>
      <c r="AI207" s="42">
        <f t="shared" si="151"/>
        <v>3.3363069432974915E-4</v>
      </c>
    </row>
    <row r="208" spans="1:35">
      <c r="A208" s="36">
        <v>11</v>
      </c>
      <c r="B208" s="95" t="s">
        <v>822</v>
      </c>
      <c r="C208" s="96">
        <v>41779</v>
      </c>
      <c r="D208" s="83" t="s">
        <v>485</v>
      </c>
      <c r="E208" s="97" t="s">
        <v>225</v>
      </c>
      <c r="F208" s="95" t="s">
        <v>203</v>
      </c>
      <c r="G208" s="98">
        <v>41789</v>
      </c>
      <c r="H208" s="98">
        <v>42093</v>
      </c>
      <c r="I208" s="246"/>
      <c r="J208" s="99">
        <v>7831638</v>
      </c>
      <c r="K208" s="99"/>
      <c r="L208" s="91"/>
      <c r="M208" s="91"/>
      <c r="N208" s="91"/>
      <c r="O208" s="19" t="s">
        <v>294</v>
      </c>
      <c r="P208" s="25"/>
      <c r="Q208" s="22"/>
      <c r="R208" s="22"/>
      <c r="S208" s="22"/>
      <c r="T208" s="40">
        <f t="shared" si="146"/>
        <v>0</v>
      </c>
      <c r="U208" s="40"/>
      <c r="V208" s="99">
        <v>7831638</v>
      </c>
      <c r="W208" s="40"/>
      <c r="X208" s="40">
        <f t="shared" si="147"/>
        <v>7831638</v>
      </c>
      <c r="Y208" s="35"/>
      <c r="Z208" s="35"/>
      <c r="AA208" s="35"/>
      <c r="AB208" s="40">
        <f t="shared" si="148"/>
        <v>0</v>
      </c>
      <c r="AC208" s="35"/>
      <c r="AD208" s="35"/>
      <c r="AE208" s="35"/>
      <c r="AF208" s="40">
        <f t="shared" si="149"/>
        <v>0</v>
      </c>
      <c r="AG208" s="40">
        <f t="shared" si="150"/>
        <v>7831638</v>
      </c>
      <c r="AH208" s="41">
        <f t="shared" si="152"/>
        <v>2.0088790916906341E-2</v>
      </c>
      <c r="AI208" s="42">
        <f t="shared" si="151"/>
        <v>1.8963502571258054E-3</v>
      </c>
    </row>
    <row r="209" spans="1:35">
      <c r="A209" s="36">
        <v>12</v>
      </c>
      <c r="B209" s="95" t="s">
        <v>823</v>
      </c>
      <c r="C209" s="96">
        <v>41703</v>
      </c>
      <c r="D209" s="83" t="s">
        <v>486</v>
      </c>
      <c r="E209" s="97" t="s">
        <v>225</v>
      </c>
      <c r="F209" s="95" t="s">
        <v>203</v>
      </c>
      <c r="G209" s="98">
        <v>41789</v>
      </c>
      <c r="H209" s="98">
        <v>42093</v>
      </c>
      <c r="I209" s="246"/>
      <c r="J209" s="99">
        <v>1686522</v>
      </c>
      <c r="K209" s="99"/>
      <c r="L209" s="91"/>
      <c r="M209" s="91"/>
      <c r="N209" s="91"/>
      <c r="O209" s="19" t="s">
        <v>294</v>
      </c>
      <c r="P209" s="25"/>
      <c r="Q209" s="22"/>
      <c r="R209" s="22"/>
      <c r="S209" s="22"/>
      <c r="T209" s="40">
        <f t="shared" si="146"/>
        <v>0</v>
      </c>
      <c r="U209" s="40"/>
      <c r="V209" s="99">
        <v>1686522</v>
      </c>
      <c r="W209" s="40"/>
      <c r="X209" s="40">
        <f t="shared" si="147"/>
        <v>1686522</v>
      </c>
      <c r="Y209" s="35"/>
      <c r="Z209" s="35"/>
      <c r="AA209" s="35"/>
      <c r="AB209" s="40">
        <f t="shared" si="148"/>
        <v>0</v>
      </c>
      <c r="AC209" s="35"/>
      <c r="AD209" s="35"/>
      <c r="AE209" s="35"/>
      <c r="AF209" s="40">
        <f t="shared" si="149"/>
        <v>0</v>
      </c>
      <c r="AG209" s="40">
        <f t="shared" si="150"/>
        <v>1686522</v>
      </c>
      <c r="AH209" s="41">
        <f t="shared" si="152"/>
        <v>4.3260666331567822E-3</v>
      </c>
      <c r="AI209" s="42">
        <f t="shared" si="151"/>
        <v>4.0837388402634639E-4</v>
      </c>
    </row>
    <row r="210" spans="1:35">
      <c r="A210" s="36">
        <v>13</v>
      </c>
      <c r="B210" s="95" t="s">
        <v>824</v>
      </c>
      <c r="C210" s="96">
        <v>41785</v>
      </c>
      <c r="D210" s="83" t="s">
        <v>487</v>
      </c>
      <c r="E210" s="97" t="s">
        <v>225</v>
      </c>
      <c r="F210" s="95" t="s">
        <v>203</v>
      </c>
      <c r="G210" s="98">
        <v>41789</v>
      </c>
      <c r="H210" s="98">
        <v>42093</v>
      </c>
      <c r="I210" s="246"/>
      <c r="J210" s="99">
        <v>1000000</v>
      </c>
      <c r="K210" s="99"/>
      <c r="L210" s="91"/>
      <c r="M210" s="91"/>
      <c r="N210" s="91"/>
      <c r="O210" s="19" t="s">
        <v>294</v>
      </c>
      <c r="P210" s="25"/>
      <c r="Q210" s="22"/>
      <c r="R210" s="22"/>
      <c r="S210" s="22"/>
      <c r="T210" s="40">
        <f t="shared" si="146"/>
        <v>0</v>
      </c>
      <c r="U210" s="40"/>
      <c r="V210" s="99">
        <v>1000000</v>
      </c>
      <c r="W210" s="40"/>
      <c r="X210" s="40">
        <f t="shared" si="147"/>
        <v>1000000</v>
      </c>
      <c r="Y210" s="35"/>
      <c r="Z210" s="35"/>
      <c r="AA210" s="35"/>
      <c r="AB210" s="40">
        <f t="shared" si="148"/>
        <v>0</v>
      </c>
      <c r="AC210" s="35"/>
      <c r="AD210" s="35"/>
      <c r="AE210" s="35"/>
      <c r="AF210" s="40">
        <f t="shared" si="149"/>
        <v>0</v>
      </c>
      <c r="AG210" s="40">
        <f t="shared" si="150"/>
        <v>1000000</v>
      </c>
      <c r="AH210" s="41">
        <f t="shared" si="152"/>
        <v>2.5650816491909279E-3</v>
      </c>
      <c r="AI210" s="42">
        <f t="shared" si="151"/>
        <v>2.421396720744505E-4</v>
      </c>
    </row>
    <row r="211" spans="1:35">
      <c r="A211" s="36">
        <v>14</v>
      </c>
      <c r="B211" s="95" t="s">
        <v>825</v>
      </c>
      <c r="C211" s="96">
        <v>41779</v>
      </c>
      <c r="D211" s="83" t="s">
        <v>488</v>
      </c>
      <c r="E211" s="97" t="s">
        <v>225</v>
      </c>
      <c r="F211" s="95" t="s">
        <v>203</v>
      </c>
      <c r="G211" s="98">
        <v>41789</v>
      </c>
      <c r="H211" s="98">
        <v>42093</v>
      </c>
      <c r="I211" s="246"/>
      <c r="J211" s="99">
        <v>1950365</v>
      </c>
      <c r="K211" s="99"/>
      <c r="L211" s="91"/>
      <c r="M211" s="91"/>
      <c r="N211" s="91"/>
      <c r="O211" s="19" t="s">
        <v>294</v>
      </c>
      <c r="P211" s="25"/>
      <c r="Q211" s="22"/>
      <c r="R211" s="22"/>
      <c r="S211" s="22"/>
      <c r="T211" s="40">
        <f t="shared" si="146"/>
        <v>0</v>
      </c>
      <c r="U211" s="40"/>
      <c r="V211" s="99">
        <v>1950365</v>
      </c>
      <c r="W211" s="40"/>
      <c r="X211" s="40">
        <f t="shared" si="147"/>
        <v>1950365</v>
      </c>
      <c r="Y211" s="35"/>
      <c r="Z211" s="35"/>
      <c r="AA211" s="35"/>
      <c r="AB211" s="40">
        <f t="shared" si="148"/>
        <v>0</v>
      </c>
      <c r="AC211" s="35"/>
      <c r="AD211" s="35"/>
      <c r="AE211" s="35"/>
      <c r="AF211" s="40">
        <f t="shared" si="149"/>
        <v>0</v>
      </c>
      <c r="AG211" s="40">
        <f t="shared" si="150"/>
        <v>1950365</v>
      </c>
      <c r="AH211" s="41">
        <f t="shared" si="152"/>
        <v>5.0028454707242639E-3</v>
      </c>
      <c r="AI211" s="42">
        <f t="shared" si="151"/>
        <v>4.7226074152548566E-4</v>
      </c>
    </row>
    <row r="212" spans="1:35">
      <c r="A212" s="36">
        <v>15</v>
      </c>
      <c r="B212" s="95" t="s">
        <v>826</v>
      </c>
      <c r="C212" s="96">
        <v>41708</v>
      </c>
      <c r="D212" s="83" t="s">
        <v>224</v>
      </c>
      <c r="E212" s="97" t="s">
        <v>225</v>
      </c>
      <c r="F212" s="95" t="s">
        <v>203</v>
      </c>
      <c r="G212" s="98">
        <v>41789</v>
      </c>
      <c r="H212" s="98">
        <v>42093</v>
      </c>
      <c r="I212" s="246"/>
      <c r="J212" s="99">
        <v>2977281</v>
      </c>
      <c r="K212" s="99"/>
      <c r="L212" s="91"/>
      <c r="M212" s="91"/>
      <c r="N212" s="91"/>
      <c r="O212" s="19" t="s">
        <v>294</v>
      </c>
      <c r="P212" s="25"/>
      <c r="Q212" s="22"/>
      <c r="R212" s="22"/>
      <c r="S212" s="22"/>
      <c r="T212" s="40">
        <f t="shared" si="146"/>
        <v>0</v>
      </c>
      <c r="U212" s="40"/>
      <c r="V212" s="99">
        <v>2977281</v>
      </c>
      <c r="W212" s="40"/>
      <c r="X212" s="40">
        <f t="shared" si="147"/>
        <v>2977281</v>
      </c>
      <c r="Y212" s="35"/>
      <c r="Z212" s="35"/>
      <c r="AA212" s="35"/>
      <c r="AB212" s="40">
        <f t="shared" si="148"/>
        <v>0</v>
      </c>
      <c r="AC212" s="35"/>
      <c r="AD212" s="35"/>
      <c r="AE212" s="35"/>
      <c r="AF212" s="40">
        <f t="shared" si="149"/>
        <v>0</v>
      </c>
      <c r="AG212" s="40">
        <f t="shared" si="150"/>
        <v>2977281</v>
      </c>
      <c r="AH212" s="41">
        <f t="shared" si="152"/>
        <v>7.6369688575848148E-3</v>
      </c>
      <c r="AI212" s="42">
        <f t="shared" si="151"/>
        <v>7.2091784501349208E-4</v>
      </c>
    </row>
    <row r="213" spans="1:35">
      <c r="A213" s="36">
        <v>16</v>
      </c>
      <c r="B213" s="95" t="s">
        <v>827</v>
      </c>
      <c r="C213" s="96">
        <v>41708</v>
      </c>
      <c r="D213" s="83" t="s">
        <v>489</v>
      </c>
      <c r="E213" s="97" t="s">
        <v>225</v>
      </c>
      <c r="F213" s="95" t="s">
        <v>203</v>
      </c>
      <c r="G213" s="98">
        <v>41789</v>
      </c>
      <c r="H213" s="98">
        <v>42093</v>
      </c>
      <c r="I213" s="246"/>
      <c r="J213" s="99">
        <v>1385604</v>
      </c>
      <c r="K213" s="99"/>
      <c r="L213" s="91"/>
      <c r="M213" s="91"/>
      <c r="N213" s="91"/>
      <c r="O213" s="19" t="s">
        <v>294</v>
      </c>
      <c r="P213" s="25"/>
      <c r="Q213" s="22"/>
      <c r="R213" s="22"/>
      <c r="S213" s="22"/>
      <c r="T213" s="40">
        <f t="shared" si="146"/>
        <v>0</v>
      </c>
      <c r="U213" s="40"/>
      <c r="V213" s="99">
        <v>1385604</v>
      </c>
      <c r="W213" s="40"/>
      <c r="X213" s="40">
        <f t="shared" si="147"/>
        <v>1385604</v>
      </c>
      <c r="Y213" s="35"/>
      <c r="Z213" s="35"/>
      <c r="AA213" s="35"/>
      <c r="AB213" s="40">
        <f t="shared" si="148"/>
        <v>0</v>
      </c>
      <c r="AC213" s="35"/>
      <c r="AD213" s="35"/>
      <c r="AE213" s="35"/>
      <c r="AF213" s="40">
        <f t="shared" si="149"/>
        <v>0</v>
      </c>
      <c r="AG213" s="40">
        <f t="shared" si="150"/>
        <v>1385604</v>
      </c>
      <c r="AH213" s="41">
        <f t="shared" si="152"/>
        <v>3.5541873934455464E-3</v>
      </c>
      <c r="AI213" s="42">
        <f t="shared" si="151"/>
        <v>3.3550969818504689E-4</v>
      </c>
    </row>
    <row r="214" spans="1:35">
      <c r="A214" s="36">
        <v>17</v>
      </c>
      <c r="B214" s="95" t="s">
        <v>828</v>
      </c>
      <c r="C214" s="96">
        <v>41785</v>
      </c>
      <c r="D214" s="83" t="s">
        <v>490</v>
      </c>
      <c r="E214" s="97" t="s">
        <v>225</v>
      </c>
      <c r="F214" s="95" t="s">
        <v>203</v>
      </c>
      <c r="G214" s="98">
        <v>41789</v>
      </c>
      <c r="H214" s="98">
        <v>42093</v>
      </c>
      <c r="I214" s="246"/>
      <c r="J214" s="99">
        <v>8483484</v>
      </c>
      <c r="K214" s="99"/>
      <c r="L214" s="91"/>
      <c r="M214" s="91"/>
      <c r="N214" s="91"/>
      <c r="O214" s="19" t="s">
        <v>294</v>
      </c>
      <c r="P214" s="25"/>
      <c r="Q214" s="22"/>
      <c r="R214" s="22"/>
      <c r="S214" s="22"/>
      <c r="T214" s="40">
        <f t="shared" si="146"/>
        <v>0</v>
      </c>
      <c r="U214" s="40"/>
      <c r="V214" s="99">
        <v>8483484</v>
      </c>
      <c r="W214" s="40"/>
      <c r="X214" s="40">
        <f t="shared" si="147"/>
        <v>8483484</v>
      </c>
      <c r="Y214" s="35"/>
      <c r="Z214" s="35"/>
      <c r="AA214" s="35"/>
      <c r="AB214" s="40">
        <f t="shared" si="148"/>
        <v>0</v>
      </c>
      <c r="AC214" s="35"/>
      <c r="AD214" s="35"/>
      <c r="AE214" s="35"/>
      <c r="AF214" s="40">
        <f t="shared" si="149"/>
        <v>0</v>
      </c>
      <c r="AG214" s="40">
        <f t="shared" si="150"/>
        <v>8483484</v>
      </c>
      <c r="AH214" s="41">
        <f t="shared" si="152"/>
        <v>2.176082912960485E-2</v>
      </c>
      <c r="AI214" s="42">
        <f t="shared" si="151"/>
        <v>2.0541880338088474E-3</v>
      </c>
    </row>
    <row r="215" spans="1:35">
      <c r="A215" s="36">
        <v>18</v>
      </c>
      <c r="B215" s="95" t="s">
        <v>829</v>
      </c>
      <c r="C215" s="96">
        <v>41779</v>
      </c>
      <c r="D215" s="83" t="s">
        <v>491</v>
      </c>
      <c r="E215" s="97" t="s">
        <v>225</v>
      </c>
      <c r="F215" s="95" t="s">
        <v>203</v>
      </c>
      <c r="G215" s="98">
        <v>41789</v>
      </c>
      <c r="H215" s="98">
        <v>42093</v>
      </c>
      <c r="I215" s="246"/>
      <c r="J215" s="99">
        <v>12163483</v>
      </c>
      <c r="K215" s="99"/>
      <c r="L215" s="91"/>
      <c r="M215" s="91"/>
      <c r="N215" s="91"/>
      <c r="O215" s="19" t="s">
        <v>294</v>
      </c>
      <c r="P215" s="25"/>
      <c r="Q215" s="22"/>
      <c r="R215" s="22"/>
      <c r="S215" s="22"/>
      <c r="T215" s="40">
        <f t="shared" si="146"/>
        <v>0</v>
      </c>
      <c r="U215" s="40"/>
      <c r="V215" s="99">
        <v>12163483</v>
      </c>
      <c r="W215" s="40"/>
      <c r="X215" s="40">
        <f t="shared" si="147"/>
        <v>12163483</v>
      </c>
      <c r="Y215" s="35"/>
      <c r="Z215" s="35"/>
      <c r="AA215" s="35"/>
      <c r="AB215" s="40">
        <f t="shared" si="148"/>
        <v>0</v>
      </c>
      <c r="AC215" s="35"/>
      <c r="AD215" s="35"/>
      <c r="AE215" s="35"/>
      <c r="AF215" s="40">
        <f t="shared" si="149"/>
        <v>0</v>
      </c>
      <c r="AG215" s="40">
        <f t="shared" si="150"/>
        <v>12163483</v>
      </c>
      <c r="AH215" s="41">
        <f t="shared" si="152"/>
        <v>3.1200327033545815E-2</v>
      </c>
      <c r="AI215" s="42">
        <f t="shared" si="151"/>
        <v>2.9452617849031536E-3</v>
      </c>
    </row>
    <row r="216" spans="1:35" ht="22.5">
      <c r="A216" s="36">
        <v>19</v>
      </c>
      <c r="B216" s="95" t="s">
        <v>830</v>
      </c>
      <c r="C216" s="96">
        <v>41708</v>
      </c>
      <c r="D216" s="83" t="s">
        <v>492</v>
      </c>
      <c r="E216" s="97" t="s">
        <v>225</v>
      </c>
      <c r="F216" s="95" t="s">
        <v>203</v>
      </c>
      <c r="G216" s="98">
        <v>41789</v>
      </c>
      <c r="H216" s="98">
        <v>42093</v>
      </c>
      <c r="I216" s="246"/>
      <c r="J216" s="99">
        <v>2814320</v>
      </c>
      <c r="K216" s="99"/>
      <c r="L216" s="91"/>
      <c r="M216" s="91"/>
      <c r="N216" s="91"/>
      <c r="O216" s="19" t="s">
        <v>294</v>
      </c>
      <c r="P216" s="25"/>
      <c r="Q216" s="22"/>
      <c r="R216" s="22"/>
      <c r="S216" s="22"/>
      <c r="T216" s="40">
        <f t="shared" si="146"/>
        <v>0</v>
      </c>
      <c r="U216" s="40"/>
      <c r="V216" s="99">
        <v>2814320</v>
      </c>
      <c r="W216" s="40"/>
      <c r="X216" s="40">
        <f t="shared" si="147"/>
        <v>2814320</v>
      </c>
      <c r="Y216" s="35"/>
      <c r="Z216" s="35"/>
      <c r="AA216" s="35"/>
      <c r="AB216" s="40">
        <f t="shared" si="148"/>
        <v>0</v>
      </c>
      <c r="AC216" s="35"/>
      <c r="AD216" s="35"/>
      <c r="AE216" s="35"/>
      <c r="AF216" s="40">
        <f t="shared" si="149"/>
        <v>0</v>
      </c>
      <c r="AG216" s="40">
        <f t="shared" si="150"/>
        <v>2814320</v>
      </c>
      <c r="AH216" s="41">
        <f t="shared" si="152"/>
        <v>7.2189605869510121E-3</v>
      </c>
      <c r="AI216" s="42">
        <f t="shared" si="151"/>
        <v>6.8145852191256755E-4</v>
      </c>
    </row>
    <row r="217" spans="1:35">
      <c r="A217" s="36">
        <v>20</v>
      </c>
      <c r="B217" s="95" t="s">
        <v>831</v>
      </c>
      <c r="C217" s="96">
        <v>41708</v>
      </c>
      <c r="D217" s="83" t="s">
        <v>226</v>
      </c>
      <c r="E217" s="97" t="s">
        <v>225</v>
      </c>
      <c r="F217" s="95" t="s">
        <v>203</v>
      </c>
      <c r="G217" s="98">
        <v>41789</v>
      </c>
      <c r="H217" s="98">
        <v>42093</v>
      </c>
      <c r="I217" s="246"/>
      <c r="J217" s="99">
        <v>23554407</v>
      </c>
      <c r="K217" s="99"/>
      <c r="L217" s="91"/>
      <c r="M217" s="91"/>
      <c r="N217" s="91"/>
      <c r="O217" s="19" t="s">
        <v>294</v>
      </c>
      <c r="P217" s="25"/>
      <c r="Q217" s="22"/>
      <c r="R217" s="22"/>
      <c r="S217" s="22"/>
      <c r="T217" s="40">
        <f t="shared" si="146"/>
        <v>0</v>
      </c>
      <c r="U217" s="40"/>
      <c r="V217" s="99">
        <v>23554407</v>
      </c>
      <c r="W217" s="40"/>
      <c r="X217" s="40">
        <f t="shared" si="147"/>
        <v>23554407</v>
      </c>
      <c r="Y217" s="35"/>
      <c r="Z217" s="35"/>
      <c r="AA217" s="35"/>
      <c r="AB217" s="40">
        <f t="shared" si="148"/>
        <v>0</v>
      </c>
      <c r="AC217" s="35"/>
      <c r="AD217" s="35"/>
      <c r="AE217" s="35"/>
      <c r="AF217" s="40">
        <f t="shared" si="149"/>
        <v>0</v>
      </c>
      <c r="AG217" s="40">
        <f t="shared" si="150"/>
        <v>23554407</v>
      </c>
      <c r="AH217" s="41">
        <f t="shared" si="152"/>
        <v>6.0418977153274336E-2</v>
      </c>
      <c r="AI217" s="42">
        <f t="shared" si="151"/>
        <v>5.7034563868881413E-3</v>
      </c>
    </row>
    <row r="218" spans="1:35">
      <c r="A218" s="36">
        <v>21</v>
      </c>
      <c r="B218" s="95" t="s">
        <v>832</v>
      </c>
      <c r="C218" s="96">
        <v>41779</v>
      </c>
      <c r="D218" s="83" t="s">
        <v>493</v>
      </c>
      <c r="E218" s="97" t="s">
        <v>225</v>
      </c>
      <c r="F218" s="95" t="s">
        <v>203</v>
      </c>
      <c r="G218" s="98">
        <v>41789</v>
      </c>
      <c r="H218" s="98">
        <v>42093</v>
      </c>
      <c r="I218" s="246"/>
      <c r="J218" s="99">
        <v>2653945</v>
      </c>
      <c r="K218" s="99"/>
      <c r="L218" s="91"/>
      <c r="M218" s="91"/>
      <c r="N218" s="91"/>
      <c r="O218" s="19" t="s">
        <v>294</v>
      </c>
      <c r="P218" s="25"/>
      <c r="Q218" s="22"/>
      <c r="R218" s="22"/>
      <c r="S218" s="22"/>
      <c r="T218" s="40">
        <f t="shared" si="146"/>
        <v>0</v>
      </c>
      <c r="U218" s="40"/>
      <c r="V218" s="99">
        <v>2653945</v>
      </c>
      <c r="W218" s="40"/>
      <c r="X218" s="40">
        <f t="shared" si="147"/>
        <v>2653945</v>
      </c>
      <c r="Y218" s="35"/>
      <c r="Z218" s="35"/>
      <c r="AA218" s="35"/>
      <c r="AB218" s="40">
        <f t="shared" si="148"/>
        <v>0</v>
      </c>
      <c r="AC218" s="35"/>
      <c r="AD218" s="35"/>
      <c r="AE218" s="35"/>
      <c r="AF218" s="40">
        <f t="shared" si="149"/>
        <v>0</v>
      </c>
      <c r="AG218" s="40">
        <f t="shared" si="150"/>
        <v>2653945</v>
      </c>
      <c r="AH218" s="41">
        <f t="shared" si="152"/>
        <v>6.807585617462017E-3</v>
      </c>
      <c r="AI218" s="42">
        <f t="shared" si="151"/>
        <v>6.4262537200362752E-4</v>
      </c>
    </row>
    <row r="219" spans="1:35" ht="12.75">
      <c r="A219" s="36">
        <v>22</v>
      </c>
      <c r="B219" s="95" t="s">
        <v>833</v>
      </c>
      <c r="C219" s="96">
        <v>41792</v>
      </c>
      <c r="D219" s="83" t="s">
        <v>494</v>
      </c>
      <c r="E219" s="97" t="s">
        <v>225</v>
      </c>
      <c r="F219" s="95" t="s">
        <v>203</v>
      </c>
      <c r="G219" s="98">
        <v>41796</v>
      </c>
      <c r="H219" s="98">
        <v>42093</v>
      </c>
      <c r="I219" s="246"/>
      <c r="J219" s="99">
        <v>1376120</v>
      </c>
      <c r="K219" s="142"/>
      <c r="L219" s="91"/>
      <c r="M219" s="91"/>
      <c r="N219" s="91"/>
      <c r="O219" s="19" t="s">
        <v>294</v>
      </c>
      <c r="P219" s="25"/>
      <c r="Q219" s="22"/>
      <c r="R219" s="22"/>
      <c r="S219" s="22"/>
      <c r="T219" s="40">
        <f t="shared" si="146"/>
        <v>0</v>
      </c>
      <c r="U219" s="99">
        <v>1376120</v>
      </c>
      <c r="V219" s="40"/>
      <c r="W219" s="40"/>
      <c r="X219" s="40">
        <f t="shared" si="147"/>
        <v>1376120</v>
      </c>
      <c r="Y219" s="35"/>
      <c r="Z219" s="35"/>
      <c r="AA219" s="35"/>
      <c r="AB219" s="40">
        <f t="shared" si="148"/>
        <v>0</v>
      </c>
      <c r="AC219" s="35"/>
      <c r="AD219" s="35"/>
      <c r="AE219" s="35"/>
      <c r="AF219" s="40">
        <f t="shared" si="149"/>
        <v>0</v>
      </c>
      <c r="AG219" s="40">
        <f t="shared" si="150"/>
        <v>1376120</v>
      </c>
      <c r="AH219" s="41">
        <f t="shared" si="152"/>
        <v>3.5298601590846197E-3</v>
      </c>
      <c r="AI219" s="42">
        <f t="shared" si="151"/>
        <v>3.3321324553509281E-4</v>
      </c>
    </row>
    <row r="220" spans="1:35">
      <c r="A220" s="36">
        <v>23</v>
      </c>
      <c r="B220" s="95" t="s">
        <v>834</v>
      </c>
      <c r="C220" s="96">
        <v>41792</v>
      </c>
      <c r="D220" s="83" t="s">
        <v>495</v>
      </c>
      <c r="E220" s="97" t="s">
        <v>225</v>
      </c>
      <c r="F220" s="95" t="s">
        <v>203</v>
      </c>
      <c r="G220" s="98">
        <v>41796</v>
      </c>
      <c r="H220" s="98">
        <v>42093</v>
      </c>
      <c r="I220" s="246"/>
      <c r="J220" s="99">
        <v>1000000</v>
      </c>
      <c r="K220" s="23"/>
      <c r="L220" s="91"/>
      <c r="M220" s="91"/>
      <c r="N220" s="91"/>
      <c r="O220" s="19" t="s">
        <v>294</v>
      </c>
      <c r="P220" s="25"/>
      <c r="Q220" s="22"/>
      <c r="R220" s="22"/>
      <c r="S220" s="22"/>
      <c r="T220" s="40">
        <f t="shared" si="146"/>
        <v>0</v>
      </c>
      <c r="U220" s="99">
        <v>1000000</v>
      </c>
      <c r="V220" s="40"/>
      <c r="W220" s="40"/>
      <c r="X220" s="40">
        <f t="shared" si="147"/>
        <v>1000000</v>
      </c>
      <c r="Y220" s="35"/>
      <c r="Z220" s="35"/>
      <c r="AA220" s="35"/>
      <c r="AB220" s="40">
        <f t="shared" si="148"/>
        <v>0</v>
      </c>
      <c r="AC220" s="35"/>
      <c r="AD220" s="35"/>
      <c r="AE220" s="35"/>
      <c r="AF220" s="40">
        <f t="shared" si="149"/>
        <v>0</v>
      </c>
      <c r="AG220" s="40">
        <f t="shared" si="150"/>
        <v>1000000</v>
      </c>
      <c r="AH220" s="41">
        <f t="shared" si="152"/>
        <v>2.5650816491909279E-3</v>
      </c>
      <c r="AI220" s="42">
        <f t="shared" si="151"/>
        <v>2.421396720744505E-4</v>
      </c>
    </row>
    <row r="221" spans="1:35">
      <c r="A221" s="36">
        <v>24</v>
      </c>
      <c r="B221" s="95" t="s">
        <v>835</v>
      </c>
      <c r="C221" s="96">
        <v>41786</v>
      </c>
      <c r="D221" s="83" t="s">
        <v>496</v>
      </c>
      <c r="E221" s="97" t="s">
        <v>225</v>
      </c>
      <c r="F221" s="95" t="s">
        <v>203</v>
      </c>
      <c r="G221" s="98">
        <v>41793</v>
      </c>
      <c r="H221" s="98">
        <v>42093</v>
      </c>
      <c r="I221" s="246"/>
      <c r="J221" s="99">
        <v>7692819</v>
      </c>
      <c r="K221" s="23"/>
      <c r="L221" s="91"/>
      <c r="M221" s="91"/>
      <c r="N221" s="91"/>
      <c r="O221" s="19" t="s">
        <v>294</v>
      </c>
      <c r="P221" s="25"/>
      <c r="Q221" s="22"/>
      <c r="R221" s="22"/>
      <c r="S221" s="22"/>
      <c r="T221" s="40">
        <f t="shared" si="146"/>
        <v>0</v>
      </c>
      <c r="U221" s="99">
        <v>7692819</v>
      </c>
      <c r="V221" s="40"/>
      <c r="W221" s="40"/>
      <c r="X221" s="40">
        <f t="shared" si="147"/>
        <v>7692819</v>
      </c>
      <c r="Y221" s="35"/>
      <c r="Z221" s="35"/>
      <c r="AA221" s="35"/>
      <c r="AB221" s="40">
        <f t="shared" si="148"/>
        <v>0</v>
      </c>
      <c r="AC221" s="35"/>
      <c r="AD221" s="35"/>
      <c r="AE221" s="35"/>
      <c r="AF221" s="40">
        <f t="shared" si="149"/>
        <v>0</v>
      </c>
      <c r="AG221" s="40">
        <f t="shared" si="150"/>
        <v>7692819</v>
      </c>
      <c r="AH221" s="41">
        <f t="shared" si="152"/>
        <v>1.9732708847447305E-2</v>
      </c>
      <c r="AI221" s="42">
        <f t="shared" si="151"/>
        <v>1.8627366699881021E-3</v>
      </c>
    </row>
    <row r="222" spans="1:35">
      <c r="A222" s="36">
        <v>25</v>
      </c>
      <c r="B222" s="95" t="s">
        <v>836</v>
      </c>
      <c r="C222" s="96">
        <v>41792</v>
      </c>
      <c r="D222" s="83" t="s">
        <v>497</v>
      </c>
      <c r="E222" s="97" t="s">
        <v>225</v>
      </c>
      <c r="F222" s="95" t="s">
        <v>203</v>
      </c>
      <c r="G222" s="98">
        <v>41796</v>
      </c>
      <c r="H222" s="98">
        <v>42093</v>
      </c>
      <c r="I222" s="246"/>
      <c r="J222" s="99">
        <v>4481011</v>
      </c>
      <c r="K222" s="23"/>
      <c r="L222" s="91"/>
      <c r="M222" s="91"/>
      <c r="N222" s="91"/>
      <c r="O222" s="19" t="s">
        <v>294</v>
      </c>
      <c r="P222" s="25"/>
      <c r="Q222" s="22"/>
      <c r="R222" s="22"/>
      <c r="S222" s="22"/>
      <c r="T222" s="40">
        <f t="shared" si="146"/>
        <v>0</v>
      </c>
      <c r="U222" s="99">
        <v>4481011</v>
      </c>
      <c r="V222" s="40"/>
      <c r="W222" s="40"/>
      <c r="X222" s="40">
        <f t="shared" si="147"/>
        <v>4481011</v>
      </c>
      <c r="Y222" s="35"/>
      <c r="Z222" s="35"/>
      <c r="AA222" s="35"/>
      <c r="AB222" s="40">
        <f t="shared" si="148"/>
        <v>0</v>
      </c>
      <c r="AC222" s="35"/>
      <c r="AD222" s="35"/>
      <c r="AE222" s="35"/>
      <c r="AF222" s="40">
        <f t="shared" si="149"/>
        <v>0</v>
      </c>
      <c r="AG222" s="40">
        <f t="shared" si="150"/>
        <v>4481011</v>
      </c>
      <c r="AH222" s="41">
        <f t="shared" si="152"/>
        <v>1.1494159085922689E-2</v>
      </c>
      <c r="AI222" s="42">
        <f t="shared" si="151"/>
        <v>1.0850305341020055E-3</v>
      </c>
    </row>
    <row r="223" spans="1:35">
      <c r="A223" s="36">
        <v>26</v>
      </c>
      <c r="B223" s="95" t="s">
        <v>837</v>
      </c>
      <c r="C223" s="96">
        <v>41792</v>
      </c>
      <c r="D223" s="83" t="s">
        <v>498</v>
      </c>
      <c r="E223" s="97" t="s">
        <v>225</v>
      </c>
      <c r="F223" s="95" t="s">
        <v>203</v>
      </c>
      <c r="G223" s="98">
        <v>41796</v>
      </c>
      <c r="H223" s="98">
        <v>42093</v>
      </c>
      <c r="I223" s="246"/>
      <c r="J223" s="99">
        <v>3951601</v>
      </c>
      <c r="K223" s="23"/>
      <c r="L223" s="91"/>
      <c r="M223" s="91"/>
      <c r="N223" s="91"/>
      <c r="O223" s="19" t="s">
        <v>294</v>
      </c>
      <c r="P223" s="25"/>
      <c r="Q223" s="22"/>
      <c r="R223" s="22"/>
      <c r="S223" s="22"/>
      <c r="T223" s="40">
        <f t="shared" si="146"/>
        <v>0</v>
      </c>
      <c r="U223" s="99">
        <v>3951601</v>
      </c>
      <c r="V223" s="40"/>
      <c r="W223" s="40"/>
      <c r="X223" s="40">
        <f t="shared" si="147"/>
        <v>3951601</v>
      </c>
      <c r="Y223" s="35"/>
      <c r="Z223" s="35"/>
      <c r="AA223" s="35"/>
      <c r="AB223" s="40">
        <f t="shared" si="148"/>
        <v>0</v>
      </c>
      <c r="AC223" s="35"/>
      <c r="AD223" s="35"/>
      <c r="AE223" s="35"/>
      <c r="AF223" s="40">
        <f t="shared" si="149"/>
        <v>0</v>
      </c>
      <c r="AG223" s="40">
        <f t="shared" si="150"/>
        <v>3951601</v>
      </c>
      <c r="AH223" s="41">
        <f t="shared" si="152"/>
        <v>1.0136179210024519E-2</v>
      </c>
      <c r="AI223" s="42">
        <f t="shared" si="151"/>
        <v>9.5683937030907064E-4</v>
      </c>
    </row>
    <row r="224" spans="1:35" ht="12.75">
      <c r="A224" s="36">
        <v>27</v>
      </c>
      <c r="B224" s="95" t="s">
        <v>838</v>
      </c>
      <c r="C224" s="96">
        <v>41793</v>
      </c>
      <c r="D224" s="83" t="s">
        <v>499</v>
      </c>
      <c r="E224" s="97" t="s">
        <v>225</v>
      </c>
      <c r="F224" s="95" t="s">
        <v>203</v>
      </c>
      <c r="G224" s="98">
        <v>41801</v>
      </c>
      <c r="H224" s="98">
        <v>42093</v>
      </c>
      <c r="I224" s="246"/>
      <c r="J224" s="99">
        <v>10432987</v>
      </c>
      <c r="K224" s="122"/>
      <c r="L224" s="91"/>
      <c r="M224" s="91"/>
      <c r="N224" s="91"/>
      <c r="O224" s="19" t="s">
        <v>294</v>
      </c>
      <c r="P224" s="25"/>
      <c r="Q224" s="22"/>
      <c r="R224" s="22"/>
      <c r="S224" s="22"/>
      <c r="T224" s="40">
        <f t="shared" si="146"/>
        <v>0</v>
      </c>
      <c r="U224" s="99">
        <v>10432987</v>
      </c>
      <c r="V224" s="40"/>
      <c r="W224" s="40"/>
      <c r="X224" s="40">
        <f t="shared" si="147"/>
        <v>10432987</v>
      </c>
      <c r="Y224" s="35"/>
      <c r="Z224" s="35"/>
      <c r="AA224" s="35"/>
      <c r="AB224" s="40">
        <f t="shared" si="148"/>
        <v>0</v>
      </c>
      <c r="AC224" s="35"/>
      <c r="AD224" s="35"/>
      <c r="AE224" s="35"/>
      <c r="AF224" s="40">
        <f t="shared" si="149"/>
        <v>0</v>
      </c>
      <c r="AG224" s="40">
        <f t="shared" si="150"/>
        <v>10432987</v>
      </c>
      <c r="AH224" s="41">
        <f t="shared" si="152"/>
        <v>2.676146349994751E-2</v>
      </c>
      <c r="AI224" s="42">
        <f t="shared" si="151"/>
        <v>2.526240050937005E-3</v>
      </c>
    </row>
    <row r="225" spans="1:35">
      <c r="A225" s="36">
        <v>28</v>
      </c>
      <c r="B225" s="95" t="s">
        <v>839</v>
      </c>
      <c r="C225" s="96">
        <v>41787</v>
      </c>
      <c r="D225" s="83" t="s">
        <v>500</v>
      </c>
      <c r="E225" s="97" t="s">
        <v>225</v>
      </c>
      <c r="F225" s="95" t="s">
        <v>203</v>
      </c>
      <c r="G225" s="98">
        <v>41793</v>
      </c>
      <c r="H225" s="98">
        <v>42093</v>
      </c>
      <c r="I225" s="246"/>
      <c r="J225" s="99">
        <v>18029236</v>
      </c>
      <c r="K225" s="23"/>
      <c r="L225" s="91"/>
      <c r="M225" s="91"/>
      <c r="N225" s="91"/>
      <c r="O225" s="19" t="s">
        <v>294</v>
      </c>
      <c r="P225" s="25"/>
      <c r="Q225" s="22"/>
      <c r="R225" s="22"/>
      <c r="S225" s="22"/>
      <c r="T225" s="40">
        <f t="shared" si="146"/>
        <v>0</v>
      </c>
      <c r="U225" s="99">
        <v>18029236</v>
      </c>
      <c r="V225" s="40"/>
      <c r="W225" s="40"/>
      <c r="X225" s="40">
        <f t="shared" si="147"/>
        <v>18029236</v>
      </c>
      <c r="Y225" s="35"/>
      <c r="Z225" s="35"/>
      <c r="AA225" s="35"/>
      <c r="AB225" s="40">
        <f t="shared" si="148"/>
        <v>0</v>
      </c>
      <c r="AC225" s="35"/>
      <c r="AD225" s="35"/>
      <c r="AE225" s="35"/>
      <c r="AF225" s="40">
        <f t="shared" si="149"/>
        <v>0</v>
      </c>
      <c r="AG225" s="40">
        <f t="shared" si="150"/>
        <v>18029236</v>
      </c>
      <c r="AH225" s="41">
        <f t="shared" si="152"/>
        <v>4.6246462412532448E-2</v>
      </c>
      <c r="AI225" s="42">
        <f t="shared" si="151"/>
        <v>4.3655932927928777E-3</v>
      </c>
    </row>
    <row r="226" spans="1:35">
      <c r="A226" s="36">
        <v>29</v>
      </c>
      <c r="B226" s="95" t="s">
        <v>840</v>
      </c>
      <c r="C226" s="96">
        <v>41792</v>
      </c>
      <c r="D226" s="83" t="s">
        <v>501</v>
      </c>
      <c r="E226" s="97" t="s">
        <v>225</v>
      </c>
      <c r="F226" s="95" t="s">
        <v>203</v>
      </c>
      <c r="G226" s="98">
        <v>41796</v>
      </c>
      <c r="H226" s="98">
        <v>42093</v>
      </c>
      <c r="I226" s="246"/>
      <c r="J226" s="99">
        <v>4360299</v>
      </c>
      <c r="K226" s="23"/>
      <c r="L226" s="91"/>
      <c r="M226" s="91"/>
      <c r="N226" s="91"/>
      <c r="O226" s="19" t="s">
        <v>294</v>
      </c>
      <c r="P226" s="25"/>
      <c r="Q226" s="22"/>
      <c r="R226" s="22"/>
      <c r="S226" s="22"/>
      <c r="T226" s="40">
        <f t="shared" si="146"/>
        <v>0</v>
      </c>
      <c r="U226" s="99">
        <v>4360299</v>
      </c>
      <c r="V226" s="40"/>
      <c r="W226" s="40"/>
      <c r="X226" s="40">
        <f t="shared" si="147"/>
        <v>4360299</v>
      </c>
      <c r="Y226" s="35"/>
      <c r="Z226" s="35"/>
      <c r="AA226" s="35"/>
      <c r="AB226" s="40">
        <f t="shared" si="148"/>
        <v>0</v>
      </c>
      <c r="AC226" s="35"/>
      <c r="AD226" s="35"/>
      <c r="AE226" s="35"/>
      <c r="AF226" s="40">
        <f t="shared" si="149"/>
        <v>0</v>
      </c>
      <c r="AG226" s="40">
        <f t="shared" si="150"/>
        <v>4360299</v>
      </c>
      <c r="AH226" s="41">
        <f t="shared" si="152"/>
        <v>1.1184522949885553E-2</v>
      </c>
      <c r="AI226" s="42">
        <f t="shared" si="151"/>
        <v>1.0558013700065544E-3</v>
      </c>
    </row>
    <row r="227" spans="1:35">
      <c r="A227" s="36">
        <v>30</v>
      </c>
      <c r="B227" s="95" t="s">
        <v>841</v>
      </c>
      <c r="C227" s="96">
        <v>41708</v>
      </c>
      <c r="D227" s="83" t="s">
        <v>502</v>
      </c>
      <c r="E227" s="97" t="s">
        <v>225</v>
      </c>
      <c r="F227" s="95" t="s">
        <v>203</v>
      </c>
      <c r="G227" s="98">
        <v>41793</v>
      </c>
      <c r="H227" s="98">
        <v>42093</v>
      </c>
      <c r="I227" s="246"/>
      <c r="J227" s="99">
        <v>3223879</v>
      </c>
      <c r="K227" s="23"/>
      <c r="L227" s="91"/>
      <c r="M227" s="91"/>
      <c r="N227" s="91"/>
      <c r="O227" s="19" t="s">
        <v>294</v>
      </c>
      <c r="P227" s="25"/>
      <c r="Q227" s="22"/>
      <c r="R227" s="22"/>
      <c r="S227" s="22"/>
      <c r="T227" s="40">
        <f t="shared" si="146"/>
        <v>0</v>
      </c>
      <c r="U227" s="99">
        <v>3223879</v>
      </c>
      <c r="V227" s="40"/>
      <c r="W227" s="40"/>
      <c r="X227" s="40">
        <f t="shared" si="147"/>
        <v>3223879</v>
      </c>
      <c r="Y227" s="35"/>
      <c r="Z227" s="35"/>
      <c r="AA227" s="35"/>
      <c r="AB227" s="40">
        <f t="shared" si="148"/>
        <v>0</v>
      </c>
      <c r="AC227" s="35"/>
      <c r="AD227" s="35"/>
      <c r="AE227" s="35"/>
      <c r="AF227" s="40">
        <f t="shared" si="149"/>
        <v>0</v>
      </c>
      <c r="AG227" s="40">
        <f t="shared" si="150"/>
        <v>3223879</v>
      </c>
      <c r="AH227" s="41">
        <f t="shared" si="152"/>
        <v>8.2695128621119995E-3</v>
      </c>
      <c r="AI227" s="42">
        <f t="shared" si="151"/>
        <v>7.8062900386770739E-4</v>
      </c>
    </row>
    <row r="228" spans="1:35">
      <c r="A228" s="36">
        <v>31</v>
      </c>
      <c r="B228" s="95" t="s">
        <v>842</v>
      </c>
      <c r="C228" s="96">
        <v>41792</v>
      </c>
      <c r="D228" s="83" t="s">
        <v>503</v>
      </c>
      <c r="E228" s="97" t="s">
        <v>225</v>
      </c>
      <c r="F228" s="95" t="s">
        <v>203</v>
      </c>
      <c r="G228" s="98">
        <v>41796</v>
      </c>
      <c r="H228" s="98">
        <v>42093</v>
      </c>
      <c r="I228" s="246"/>
      <c r="J228" s="99">
        <v>5213907</v>
      </c>
      <c r="K228" s="23"/>
      <c r="L228" s="91"/>
      <c r="M228" s="91"/>
      <c r="N228" s="91"/>
      <c r="O228" s="19" t="s">
        <v>294</v>
      </c>
      <c r="P228" s="25"/>
      <c r="Q228" s="22"/>
      <c r="R228" s="22"/>
      <c r="S228" s="22"/>
      <c r="T228" s="40">
        <f t="shared" si="146"/>
        <v>0</v>
      </c>
      <c r="U228" s="99">
        <v>5213907</v>
      </c>
      <c r="V228" s="40"/>
      <c r="W228" s="40"/>
      <c r="X228" s="40">
        <f t="shared" si="147"/>
        <v>5213907</v>
      </c>
      <c r="Y228" s="35"/>
      <c r="Z228" s="35"/>
      <c r="AA228" s="35"/>
      <c r="AB228" s="40">
        <f t="shared" si="148"/>
        <v>0</v>
      </c>
      <c r="AC228" s="35"/>
      <c r="AD228" s="35"/>
      <c r="AE228" s="35"/>
      <c r="AF228" s="40">
        <f t="shared" si="149"/>
        <v>0</v>
      </c>
      <c r="AG228" s="40">
        <f t="shared" si="150"/>
        <v>5213907</v>
      </c>
      <c r="AH228" s="41">
        <f t="shared" si="152"/>
        <v>1.3374097166288124E-2</v>
      </c>
      <c r="AI228" s="42">
        <f t="shared" si="151"/>
        <v>1.262493731206682E-3</v>
      </c>
    </row>
    <row r="229" spans="1:35">
      <c r="A229" s="36">
        <v>32</v>
      </c>
      <c r="B229" s="95" t="s">
        <v>843</v>
      </c>
      <c r="C229" s="96">
        <v>41787</v>
      </c>
      <c r="D229" s="83" t="s">
        <v>504</v>
      </c>
      <c r="E229" s="97" t="s">
        <v>225</v>
      </c>
      <c r="F229" s="95" t="s">
        <v>203</v>
      </c>
      <c r="G229" s="98">
        <v>41793</v>
      </c>
      <c r="H229" s="98">
        <v>42093</v>
      </c>
      <c r="I229" s="246"/>
      <c r="J229" s="99">
        <v>19413115</v>
      </c>
      <c r="K229" s="23"/>
      <c r="L229" s="91"/>
      <c r="M229" s="91"/>
      <c r="N229" s="91"/>
      <c r="O229" s="19" t="s">
        <v>294</v>
      </c>
      <c r="P229" s="25"/>
      <c r="Q229" s="22"/>
      <c r="R229" s="22"/>
      <c r="S229" s="74"/>
      <c r="T229" s="40">
        <f t="shared" si="146"/>
        <v>0</v>
      </c>
      <c r="U229" s="99">
        <v>19413115</v>
      </c>
      <c r="V229" s="40"/>
      <c r="W229" s="40"/>
      <c r="X229" s="40">
        <f t="shared" si="147"/>
        <v>19413115</v>
      </c>
      <c r="Y229" s="35"/>
      <c r="Z229" s="35"/>
      <c r="AA229" s="35"/>
      <c r="AB229" s="40">
        <f t="shared" si="148"/>
        <v>0</v>
      </c>
      <c r="AC229" s="35"/>
      <c r="AD229" s="35"/>
      <c r="AE229" s="35"/>
      <c r="AF229" s="40">
        <f t="shared" si="149"/>
        <v>0</v>
      </c>
      <c r="AG229" s="40">
        <f t="shared" si="150"/>
        <v>19413115</v>
      </c>
      <c r="AH229" s="41">
        <f t="shared" si="152"/>
        <v>4.9796225040133139E-2</v>
      </c>
      <c r="AI229" s="42">
        <f t="shared" si="151"/>
        <v>4.7006853000435963E-3</v>
      </c>
    </row>
    <row r="230" spans="1:35">
      <c r="A230" s="36">
        <v>33</v>
      </c>
      <c r="B230" s="95" t="s">
        <v>844</v>
      </c>
      <c r="C230" s="96">
        <v>41787</v>
      </c>
      <c r="D230" s="83" t="s">
        <v>505</v>
      </c>
      <c r="E230" s="97" t="s">
        <v>225</v>
      </c>
      <c r="F230" s="95" t="s">
        <v>203</v>
      </c>
      <c r="G230" s="98">
        <v>41793</v>
      </c>
      <c r="H230" s="98">
        <v>42093</v>
      </c>
      <c r="I230" s="246"/>
      <c r="J230" s="99">
        <v>1165735</v>
      </c>
      <c r="K230" s="23"/>
      <c r="L230" s="91"/>
      <c r="M230" s="91"/>
      <c r="N230" s="91"/>
      <c r="O230" s="19" t="s">
        <v>294</v>
      </c>
      <c r="P230" s="25"/>
      <c r="Q230" s="22"/>
      <c r="R230" s="22"/>
      <c r="S230" s="74"/>
      <c r="T230" s="40">
        <f t="shared" si="146"/>
        <v>0</v>
      </c>
      <c r="U230" s="99">
        <v>1165735</v>
      </c>
      <c r="V230" s="40"/>
      <c r="W230" s="40"/>
      <c r="X230" s="40">
        <f t="shared" si="147"/>
        <v>1165735</v>
      </c>
      <c r="Y230" s="35"/>
      <c r="Z230" s="35"/>
      <c r="AA230" s="35"/>
      <c r="AB230" s="40">
        <f t="shared" si="148"/>
        <v>0</v>
      </c>
      <c r="AC230" s="35"/>
      <c r="AD230" s="35"/>
      <c r="AE230" s="35"/>
      <c r="AF230" s="40">
        <f t="shared" si="149"/>
        <v>0</v>
      </c>
      <c r="AG230" s="40">
        <f t="shared" si="150"/>
        <v>1165735</v>
      </c>
      <c r="AH230" s="41">
        <f t="shared" si="152"/>
        <v>2.9902054563195864E-3</v>
      </c>
      <c r="AI230" s="42">
        <f t="shared" si="151"/>
        <v>2.8227069062570955E-4</v>
      </c>
    </row>
    <row r="231" spans="1:35">
      <c r="A231" s="36">
        <v>34</v>
      </c>
      <c r="B231" s="95" t="s">
        <v>845</v>
      </c>
      <c r="C231" s="96">
        <v>41786</v>
      </c>
      <c r="D231" s="83" t="s">
        <v>506</v>
      </c>
      <c r="E231" s="97" t="s">
        <v>225</v>
      </c>
      <c r="F231" s="95" t="s">
        <v>203</v>
      </c>
      <c r="G231" s="98">
        <v>41793</v>
      </c>
      <c r="H231" s="98">
        <v>42093</v>
      </c>
      <c r="I231" s="246"/>
      <c r="J231" s="99">
        <v>5297543</v>
      </c>
      <c r="K231" s="23"/>
      <c r="L231" s="91"/>
      <c r="M231" s="91"/>
      <c r="N231" s="91"/>
      <c r="O231" s="19" t="s">
        <v>294</v>
      </c>
      <c r="P231" s="25"/>
      <c r="Q231" s="22"/>
      <c r="R231" s="22"/>
      <c r="S231" s="35"/>
      <c r="T231" s="40">
        <f t="shared" si="146"/>
        <v>0</v>
      </c>
      <c r="U231" s="99">
        <v>5297543</v>
      </c>
      <c r="V231" s="40"/>
      <c r="W231" s="40"/>
      <c r="X231" s="40">
        <f t="shared" si="147"/>
        <v>5297543</v>
      </c>
      <c r="Y231" s="35"/>
      <c r="Z231" s="35"/>
      <c r="AA231" s="35"/>
      <c r="AB231" s="40">
        <f t="shared" si="148"/>
        <v>0</v>
      </c>
      <c r="AC231" s="35"/>
      <c r="AD231" s="35"/>
      <c r="AE231" s="35"/>
      <c r="AF231" s="40">
        <f t="shared" si="149"/>
        <v>0</v>
      </c>
      <c r="AG231" s="40">
        <f t="shared" si="150"/>
        <v>5297543</v>
      </c>
      <c r="AH231" s="41">
        <f t="shared" si="152"/>
        <v>1.3588630335099855E-2</v>
      </c>
      <c r="AI231" s="42">
        <f t="shared" si="151"/>
        <v>1.2827453248203007E-3</v>
      </c>
    </row>
    <row r="232" spans="1:35">
      <c r="A232" s="36">
        <v>35</v>
      </c>
      <c r="B232" s="95" t="s">
        <v>846</v>
      </c>
      <c r="C232" s="96">
        <v>41787</v>
      </c>
      <c r="D232" s="83" t="s">
        <v>507</v>
      </c>
      <c r="E232" s="97" t="s">
        <v>225</v>
      </c>
      <c r="F232" s="95" t="s">
        <v>203</v>
      </c>
      <c r="G232" s="98">
        <v>41793</v>
      </c>
      <c r="H232" s="98">
        <v>42093</v>
      </c>
      <c r="I232" s="246"/>
      <c r="J232" s="99">
        <v>7532444</v>
      </c>
      <c r="K232" s="23"/>
      <c r="L232" s="91"/>
      <c r="M232" s="91"/>
      <c r="N232" s="91"/>
      <c r="O232" s="19" t="s">
        <v>294</v>
      </c>
      <c r="P232" s="25"/>
      <c r="Q232" s="22"/>
      <c r="R232" s="22"/>
      <c r="S232" s="35"/>
      <c r="T232" s="40">
        <f t="shared" si="146"/>
        <v>0</v>
      </c>
      <c r="U232" s="99">
        <v>7532444</v>
      </c>
      <c r="V232" s="40"/>
      <c r="W232" s="40"/>
      <c r="X232" s="40">
        <f t="shared" si="147"/>
        <v>7532444</v>
      </c>
      <c r="Y232" s="35"/>
      <c r="Z232" s="35"/>
      <c r="AA232" s="35"/>
      <c r="AB232" s="40">
        <f t="shared" si="148"/>
        <v>0</v>
      </c>
      <c r="AC232" s="35"/>
      <c r="AD232" s="35"/>
      <c r="AE232" s="35"/>
      <c r="AF232" s="40">
        <f t="shared" si="149"/>
        <v>0</v>
      </c>
      <c r="AG232" s="40">
        <f t="shared" si="150"/>
        <v>7532444</v>
      </c>
      <c r="AH232" s="41">
        <f t="shared" si="152"/>
        <v>1.932133387795831E-2</v>
      </c>
      <c r="AI232" s="42">
        <f t="shared" si="151"/>
        <v>1.8239035200791622E-3</v>
      </c>
    </row>
    <row r="233" spans="1:35">
      <c r="A233" s="36">
        <v>36</v>
      </c>
      <c r="B233" s="95" t="s">
        <v>847</v>
      </c>
      <c r="C233" s="96">
        <v>41792</v>
      </c>
      <c r="D233" s="83" t="s">
        <v>508</v>
      </c>
      <c r="E233" s="97" t="s">
        <v>225</v>
      </c>
      <c r="F233" s="95" t="s">
        <v>203</v>
      </c>
      <c r="G233" s="98">
        <v>41796</v>
      </c>
      <c r="H233" s="98">
        <v>42093</v>
      </c>
      <c r="I233" s="246"/>
      <c r="J233" s="99">
        <v>5251845</v>
      </c>
      <c r="K233" s="23"/>
      <c r="L233" s="91"/>
      <c r="M233" s="91"/>
      <c r="N233" s="91"/>
      <c r="O233" s="19" t="s">
        <v>294</v>
      </c>
      <c r="P233" s="25"/>
      <c r="Q233" s="22"/>
      <c r="R233" s="22"/>
      <c r="S233" s="35"/>
      <c r="T233" s="40">
        <f t="shared" si="146"/>
        <v>0</v>
      </c>
      <c r="U233" s="99">
        <v>5251845</v>
      </c>
      <c r="V233" s="40"/>
      <c r="W233" s="40"/>
      <c r="X233" s="40">
        <f t="shared" si="147"/>
        <v>5251845</v>
      </c>
      <c r="Y233" s="35"/>
      <c r="Z233" s="35"/>
      <c r="AA233" s="35"/>
      <c r="AB233" s="40">
        <f t="shared" si="148"/>
        <v>0</v>
      </c>
      <c r="AC233" s="35"/>
      <c r="AD233" s="35"/>
      <c r="AE233" s="35"/>
      <c r="AF233" s="40">
        <f t="shared" si="149"/>
        <v>0</v>
      </c>
      <c r="AG233" s="40">
        <f t="shared" si="150"/>
        <v>5251845</v>
      </c>
      <c r="AH233" s="41">
        <f t="shared" si="152"/>
        <v>1.3471411233895128E-2</v>
      </c>
      <c r="AI233" s="42">
        <f t="shared" si="151"/>
        <v>1.2716800260858425E-3</v>
      </c>
    </row>
    <row r="234" spans="1:35">
      <c r="A234" s="36">
        <v>37</v>
      </c>
      <c r="B234" s="95" t="s">
        <v>848</v>
      </c>
      <c r="C234" s="96">
        <v>41708</v>
      </c>
      <c r="D234" s="83" t="s">
        <v>509</v>
      </c>
      <c r="E234" s="97" t="s">
        <v>225</v>
      </c>
      <c r="F234" s="95" t="s">
        <v>203</v>
      </c>
      <c r="G234" s="98">
        <v>41793</v>
      </c>
      <c r="H234" s="98">
        <v>42093</v>
      </c>
      <c r="I234" s="246"/>
      <c r="J234" s="99">
        <v>2327160</v>
      </c>
      <c r="K234" s="23"/>
      <c r="L234" s="91"/>
      <c r="M234" s="91"/>
      <c r="N234" s="91"/>
      <c r="O234" s="19" t="s">
        <v>294</v>
      </c>
      <c r="P234" s="25"/>
      <c r="Q234" s="22"/>
      <c r="R234" s="22"/>
      <c r="S234" s="35"/>
      <c r="T234" s="40">
        <f t="shared" si="146"/>
        <v>0</v>
      </c>
      <c r="U234" s="99">
        <v>2327160</v>
      </c>
      <c r="V234" s="40"/>
      <c r="W234" s="40"/>
      <c r="X234" s="40">
        <f t="shared" si="147"/>
        <v>2327160</v>
      </c>
      <c r="Y234" s="35"/>
      <c r="Z234" s="35"/>
      <c r="AA234" s="35"/>
      <c r="AB234" s="40">
        <f t="shared" si="148"/>
        <v>0</v>
      </c>
      <c r="AC234" s="35"/>
      <c r="AD234" s="35"/>
      <c r="AE234" s="35"/>
      <c r="AF234" s="40">
        <f t="shared" si="149"/>
        <v>0</v>
      </c>
      <c r="AG234" s="40">
        <f t="shared" si="150"/>
        <v>2327160</v>
      </c>
      <c r="AH234" s="41">
        <f t="shared" si="152"/>
        <v>5.96935541073116E-3</v>
      </c>
      <c r="AI234" s="42">
        <f t="shared" si="151"/>
        <v>5.6349775926477826E-4</v>
      </c>
    </row>
    <row r="235" spans="1:35" ht="12.75">
      <c r="A235" s="36">
        <v>38</v>
      </c>
      <c r="B235" s="95" t="s">
        <v>849</v>
      </c>
      <c r="C235" s="96">
        <v>41708</v>
      </c>
      <c r="D235" s="83" t="s">
        <v>510</v>
      </c>
      <c r="E235" s="97" t="s">
        <v>225</v>
      </c>
      <c r="F235" s="95" t="s">
        <v>203</v>
      </c>
      <c r="G235" s="98">
        <v>41793</v>
      </c>
      <c r="H235" s="98">
        <v>42093</v>
      </c>
      <c r="I235" s="246"/>
      <c r="J235" s="99">
        <v>1364048</v>
      </c>
      <c r="K235" s="122"/>
      <c r="L235" s="91"/>
      <c r="M235" s="91"/>
      <c r="N235" s="91"/>
      <c r="O235" s="19" t="s">
        <v>294</v>
      </c>
      <c r="P235" s="25"/>
      <c r="Q235" s="22"/>
      <c r="R235" s="22"/>
      <c r="S235" s="35"/>
      <c r="T235" s="40">
        <f t="shared" si="146"/>
        <v>0</v>
      </c>
      <c r="U235" s="99">
        <v>1364048</v>
      </c>
      <c r="V235" s="40"/>
      <c r="W235" s="40"/>
      <c r="X235" s="40">
        <f t="shared" si="147"/>
        <v>1364048</v>
      </c>
      <c r="Y235" s="35"/>
      <c r="Z235" s="35"/>
      <c r="AA235" s="35"/>
      <c r="AB235" s="40">
        <f t="shared" si="148"/>
        <v>0</v>
      </c>
      <c r="AC235" s="35"/>
      <c r="AD235" s="35"/>
      <c r="AE235" s="35"/>
      <c r="AF235" s="40">
        <f t="shared" si="149"/>
        <v>0</v>
      </c>
      <c r="AG235" s="40">
        <f t="shared" si="150"/>
        <v>1364048</v>
      </c>
      <c r="AH235" s="41">
        <f t="shared" si="152"/>
        <v>3.4988944934155868E-3</v>
      </c>
      <c r="AI235" s="42">
        <f t="shared" si="151"/>
        <v>3.3029013541381006E-4</v>
      </c>
    </row>
    <row r="236" spans="1:35">
      <c r="A236" s="36">
        <v>39</v>
      </c>
      <c r="B236" s="95" t="s">
        <v>850</v>
      </c>
      <c r="C236" s="96">
        <v>41703</v>
      </c>
      <c r="D236" s="83" t="s">
        <v>511</v>
      </c>
      <c r="E236" s="97" t="s">
        <v>225</v>
      </c>
      <c r="F236" s="95" t="s">
        <v>203</v>
      </c>
      <c r="G236" s="98">
        <v>41793</v>
      </c>
      <c r="H236" s="98">
        <v>42093</v>
      </c>
      <c r="I236" s="246"/>
      <c r="J236" s="99">
        <v>3325622</v>
      </c>
      <c r="K236" s="23"/>
      <c r="L236" s="91"/>
      <c r="M236" s="91"/>
      <c r="N236" s="91"/>
      <c r="O236" s="19" t="s">
        <v>294</v>
      </c>
      <c r="P236" s="25"/>
      <c r="Q236" s="22"/>
      <c r="R236" s="22"/>
      <c r="S236" s="35"/>
      <c r="T236" s="40">
        <f t="shared" si="146"/>
        <v>0</v>
      </c>
      <c r="U236" s="99">
        <v>3325622</v>
      </c>
      <c r="V236" s="40"/>
      <c r="W236" s="40"/>
      <c r="X236" s="40">
        <f t="shared" si="147"/>
        <v>3325622</v>
      </c>
      <c r="Y236" s="35"/>
      <c r="Z236" s="35"/>
      <c r="AA236" s="35"/>
      <c r="AB236" s="40">
        <f t="shared" si="148"/>
        <v>0</v>
      </c>
      <c r="AC236" s="35"/>
      <c r="AD236" s="35"/>
      <c r="AE236" s="35"/>
      <c r="AF236" s="40">
        <f t="shared" si="149"/>
        <v>0</v>
      </c>
      <c r="AG236" s="40">
        <f t="shared" si="150"/>
        <v>3325622</v>
      </c>
      <c r="AH236" s="41">
        <f t="shared" si="152"/>
        <v>8.5304919643456323E-3</v>
      </c>
      <c r="AI236" s="42">
        <f t="shared" si="151"/>
        <v>8.0526502052357817E-4</v>
      </c>
    </row>
    <row r="237" spans="1:35">
      <c r="A237" s="36">
        <v>40</v>
      </c>
      <c r="B237" s="95" t="s">
        <v>851</v>
      </c>
      <c r="C237" s="96">
        <v>41785</v>
      </c>
      <c r="D237" s="83" t="s">
        <v>512</v>
      </c>
      <c r="E237" s="97" t="s">
        <v>225</v>
      </c>
      <c r="F237" s="95" t="s">
        <v>203</v>
      </c>
      <c r="G237" s="98">
        <v>41796</v>
      </c>
      <c r="H237" s="98">
        <v>42093</v>
      </c>
      <c r="I237" s="246"/>
      <c r="J237" s="99">
        <v>2108153</v>
      </c>
      <c r="K237" s="23"/>
      <c r="L237" s="91"/>
      <c r="M237" s="91"/>
      <c r="N237" s="91"/>
      <c r="O237" s="19" t="s">
        <v>294</v>
      </c>
      <c r="P237" s="25"/>
      <c r="Q237" s="22"/>
      <c r="R237" s="22"/>
      <c r="S237" s="35"/>
      <c r="T237" s="40">
        <f t="shared" si="146"/>
        <v>0</v>
      </c>
      <c r="U237" s="99">
        <v>2108153</v>
      </c>
      <c r="V237" s="40"/>
      <c r="W237" s="40"/>
      <c r="X237" s="40">
        <f t="shared" si="147"/>
        <v>2108153</v>
      </c>
      <c r="Y237" s="35"/>
      <c r="Z237" s="35"/>
      <c r="AA237" s="35"/>
      <c r="AB237" s="40">
        <f t="shared" si="148"/>
        <v>0</v>
      </c>
      <c r="AC237" s="35"/>
      <c r="AD237" s="35"/>
      <c r="AE237" s="35"/>
      <c r="AF237" s="40">
        <f t="shared" si="149"/>
        <v>0</v>
      </c>
      <c r="AG237" s="40">
        <f t="shared" si="150"/>
        <v>2108153</v>
      </c>
      <c r="AH237" s="41">
        <f t="shared" si="152"/>
        <v>5.4075845739868025E-3</v>
      </c>
      <c r="AI237" s="42">
        <f t="shared" si="151"/>
        <v>5.1046747610276899E-4</v>
      </c>
    </row>
    <row r="238" spans="1:35">
      <c r="A238" s="36">
        <v>41</v>
      </c>
      <c r="B238" s="95" t="s">
        <v>852</v>
      </c>
      <c r="C238" s="96">
        <v>41793</v>
      </c>
      <c r="D238" s="83" t="s">
        <v>513</v>
      </c>
      <c r="E238" s="97" t="s">
        <v>225</v>
      </c>
      <c r="F238" s="95" t="s">
        <v>203</v>
      </c>
      <c r="G238" s="98">
        <v>41796</v>
      </c>
      <c r="H238" s="98">
        <v>42093</v>
      </c>
      <c r="I238" s="246"/>
      <c r="J238" s="99">
        <v>1019156</v>
      </c>
      <c r="K238" s="23"/>
      <c r="L238" s="91"/>
      <c r="M238" s="91"/>
      <c r="N238" s="91"/>
      <c r="O238" s="19" t="s">
        <v>294</v>
      </c>
      <c r="P238" s="25"/>
      <c r="Q238" s="22"/>
      <c r="R238" s="22"/>
      <c r="S238" s="35"/>
      <c r="T238" s="40">
        <f t="shared" si="146"/>
        <v>0</v>
      </c>
      <c r="U238" s="99">
        <v>1019156</v>
      </c>
      <c r="V238" s="40"/>
      <c r="W238" s="40"/>
      <c r="X238" s="40">
        <f t="shared" si="147"/>
        <v>1019156</v>
      </c>
      <c r="Y238" s="35"/>
      <c r="Z238" s="35"/>
      <c r="AA238" s="35"/>
      <c r="AB238" s="40">
        <f t="shared" si="148"/>
        <v>0</v>
      </c>
      <c r="AC238" s="35"/>
      <c r="AD238" s="35"/>
      <c r="AE238" s="35"/>
      <c r="AF238" s="40">
        <f t="shared" si="149"/>
        <v>0</v>
      </c>
      <c r="AG238" s="40">
        <f t="shared" si="150"/>
        <v>1019156</v>
      </c>
      <c r="AH238" s="41">
        <f t="shared" si="152"/>
        <v>2.6142183532628293E-3</v>
      </c>
      <c r="AI238" s="42">
        <f t="shared" si="151"/>
        <v>2.4677809963270867E-4</v>
      </c>
    </row>
    <row r="239" spans="1:35">
      <c r="A239" s="36">
        <v>42</v>
      </c>
      <c r="B239" s="95" t="s">
        <v>853</v>
      </c>
      <c r="C239" s="96">
        <v>41786</v>
      </c>
      <c r="D239" s="83" t="s">
        <v>514</v>
      </c>
      <c r="E239" s="97" t="s">
        <v>225</v>
      </c>
      <c r="F239" s="95" t="s">
        <v>203</v>
      </c>
      <c r="G239" s="98">
        <v>41793</v>
      </c>
      <c r="H239" s="98">
        <v>42093</v>
      </c>
      <c r="I239" s="246"/>
      <c r="J239" s="99">
        <v>3133345</v>
      </c>
      <c r="K239" s="23"/>
      <c r="L239" s="91"/>
      <c r="M239" s="91"/>
      <c r="N239" s="91"/>
      <c r="O239" s="19" t="s">
        <v>294</v>
      </c>
      <c r="P239" s="25"/>
      <c r="Q239" s="22"/>
      <c r="R239" s="22"/>
      <c r="S239" s="35"/>
      <c r="T239" s="40">
        <f t="shared" si="146"/>
        <v>0</v>
      </c>
      <c r="U239" s="99">
        <v>3133345</v>
      </c>
      <c r="V239" s="40"/>
      <c r="W239" s="40"/>
      <c r="X239" s="40">
        <f t="shared" si="147"/>
        <v>3133345</v>
      </c>
      <c r="Y239" s="35"/>
      <c r="Z239" s="35"/>
      <c r="AA239" s="35"/>
      <c r="AB239" s="40">
        <f t="shared" si="148"/>
        <v>0</v>
      </c>
      <c r="AC239" s="35"/>
      <c r="AD239" s="35"/>
      <c r="AE239" s="35"/>
      <c r="AF239" s="40">
        <f t="shared" si="149"/>
        <v>0</v>
      </c>
      <c r="AG239" s="40">
        <f t="shared" si="150"/>
        <v>3133345</v>
      </c>
      <c r="AH239" s="41">
        <f t="shared" si="152"/>
        <v>8.0372857600841483E-3</v>
      </c>
      <c r="AI239" s="42">
        <f t="shared" si="151"/>
        <v>7.5870713079611912E-4</v>
      </c>
    </row>
    <row r="240" spans="1:35">
      <c r="A240" s="36">
        <v>43</v>
      </c>
      <c r="B240" s="95" t="s">
        <v>854</v>
      </c>
      <c r="C240" s="96">
        <v>41792</v>
      </c>
      <c r="D240" s="83" t="s">
        <v>515</v>
      </c>
      <c r="E240" s="97" t="s">
        <v>225</v>
      </c>
      <c r="F240" s="95" t="s">
        <v>203</v>
      </c>
      <c r="G240" s="98">
        <v>41796</v>
      </c>
      <c r="H240" s="98">
        <v>42093</v>
      </c>
      <c r="I240" s="246"/>
      <c r="J240" s="99">
        <v>8445546</v>
      </c>
      <c r="K240" s="23"/>
      <c r="L240" s="91"/>
      <c r="M240" s="91"/>
      <c r="N240" s="91"/>
      <c r="O240" s="19" t="s">
        <v>294</v>
      </c>
      <c r="P240" s="25"/>
      <c r="Q240" s="22"/>
      <c r="R240" s="22"/>
      <c r="S240" s="35"/>
      <c r="T240" s="40">
        <f t="shared" si="146"/>
        <v>0</v>
      </c>
      <c r="U240" s="99">
        <v>8445546</v>
      </c>
      <c r="V240" s="40"/>
      <c r="W240" s="40"/>
      <c r="X240" s="40">
        <f t="shared" si="147"/>
        <v>8445546</v>
      </c>
      <c r="Y240" s="35"/>
      <c r="Z240" s="35"/>
      <c r="AA240" s="35"/>
      <c r="AB240" s="40">
        <f t="shared" si="148"/>
        <v>0</v>
      </c>
      <c r="AC240" s="35"/>
      <c r="AD240" s="35"/>
      <c r="AE240" s="35"/>
      <c r="AF240" s="40">
        <f t="shared" si="149"/>
        <v>0</v>
      </c>
      <c r="AG240" s="40">
        <f t="shared" si="150"/>
        <v>8445546</v>
      </c>
      <c r="AH240" s="41">
        <f t="shared" si="152"/>
        <v>2.1663515061997846E-2</v>
      </c>
      <c r="AI240" s="42">
        <f t="shared" si="151"/>
        <v>2.0450017389296873E-3</v>
      </c>
    </row>
    <row r="241" spans="1:35">
      <c r="A241" s="36">
        <v>44</v>
      </c>
      <c r="B241" s="95" t="s">
        <v>855</v>
      </c>
      <c r="C241" s="96">
        <v>41786</v>
      </c>
      <c r="D241" s="83" t="s">
        <v>516</v>
      </c>
      <c r="E241" s="97" t="s">
        <v>225</v>
      </c>
      <c r="F241" s="95" t="s">
        <v>203</v>
      </c>
      <c r="G241" s="98">
        <v>41793</v>
      </c>
      <c r="H241" s="98">
        <v>42093</v>
      </c>
      <c r="I241" s="246"/>
      <c r="J241" s="99">
        <v>1289897</v>
      </c>
      <c r="K241" s="23"/>
      <c r="L241" s="91"/>
      <c r="M241" s="91"/>
      <c r="N241" s="91"/>
      <c r="O241" s="19" t="s">
        <v>294</v>
      </c>
      <c r="P241" s="25"/>
      <c r="Q241" s="22"/>
      <c r="R241" s="22"/>
      <c r="S241" s="35"/>
      <c r="T241" s="40">
        <f t="shared" si="146"/>
        <v>0</v>
      </c>
      <c r="U241" s="99">
        <v>1289897</v>
      </c>
      <c r="V241" s="40"/>
      <c r="W241" s="40"/>
      <c r="X241" s="40">
        <f t="shared" si="147"/>
        <v>1289897</v>
      </c>
      <c r="Y241" s="35"/>
      <c r="Z241" s="35"/>
      <c r="AA241" s="35"/>
      <c r="AB241" s="40">
        <f t="shared" si="148"/>
        <v>0</v>
      </c>
      <c r="AC241" s="35"/>
      <c r="AD241" s="35"/>
      <c r="AE241" s="35"/>
      <c r="AF241" s="40">
        <f t="shared" si="149"/>
        <v>0</v>
      </c>
      <c r="AG241" s="40">
        <f t="shared" si="150"/>
        <v>1289897</v>
      </c>
      <c r="AH241" s="41">
        <f t="shared" si="152"/>
        <v>3.3086911240464301E-3</v>
      </c>
      <c r="AI241" s="42">
        <f t="shared" si="151"/>
        <v>3.1233523658981746E-4</v>
      </c>
    </row>
    <row r="242" spans="1:35">
      <c r="A242" s="36">
        <v>45</v>
      </c>
      <c r="B242" s="95" t="s">
        <v>856</v>
      </c>
      <c r="C242" s="96">
        <v>41786</v>
      </c>
      <c r="D242" s="83" t="s">
        <v>517</v>
      </c>
      <c r="E242" s="97" t="s">
        <v>225</v>
      </c>
      <c r="F242" s="95" t="s">
        <v>203</v>
      </c>
      <c r="G242" s="98">
        <v>41793</v>
      </c>
      <c r="H242" s="98">
        <v>42093</v>
      </c>
      <c r="I242" s="246"/>
      <c r="J242" s="99">
        <v>3022979</v>
      </c>
      <c r="K242" s="23"/>
      <c r="L242" s="91"/>
      <c r="M242" s="91"/>
      <c r="N242" s="91"/>
      <c r="O242" s="19" t="s">
        <v>294</v>
      </c>
      <c r="P242" s="25"/>
      <c r="Q242" s="22"/>
      <c r="R242" s="22"/>
      <c r="S242" s="35"/>
      <c r="T242" s="40">
        <f t="shared" si="146"/>
        <v>0</v>
      </c>
      <c r="U242" s="99">
        <v>3022979</v>
      </c>
      <c r="V242" s="40"/>
      <c r="W242" s="40"/>
      <c r="X242" s="40">
        <f t="shared" si="147"/>
        <v>3022979</v>
      </c>
      <c r="Y242" s="35"/>
      <c r="Z242" s="35"/>
      <c r="AA242" s="35"/>
      <c r="AB242" s="40">
        <f t="shared" si="148"/>
        <v>0</v>
      </c>
      <c r="AC242" s="35"/>
      <c r="AD242" s="35"/>
      <c r="AE242" s="35"/>
      <c r="AF242" s="40">
        <f t="shared" si="149"/>
        <v>0</v>
      </c>
      <c r="AG242" s="40">
        <f t="shared" si="150"/>
        <v>3022979</v>
      </c>
      <c r="AH242" s="41">
        <f t="shared" si="152"/>
        <v>7.7541879587895417E-3</v>
      </c>
      <c r="AI242" s="42">
        <f t="shared" si="151"/>
        <v>7.3198314374795024E-4</v>
      </c>
    </row>
    <row r="243" spans="1:35">
      <c r="A243" s="36">
        <v>46</v>
      </c>
      <c r="B243" s="95" t="s">
        <v>857</v>
      </c>
      <c r="C243" s="96">
        <v>41844</v>
      </c>
      <c r="D243" s="83" t="s">
        <v>715</v>
      </c>
      <c r="E243" s="97" t="s">
        <v>225</v>
      </c>
      <c r="F243" s="95" t="s">
        <v>203</v>
      </c>
      <c r="G243" s="98"/>
      <c r="H243" s="98"/>
      <c r="I243" s="246"/>
      <c r="J243" s="99">
        <v>1858969</v>
      </c>
      <c r="K243" s="23"/>
      <c r="L243" s="91"/>
      <c r="M243" s="91"/>
      <c r="N243" s="91"/>
      <c r="O243" s="19"/>
      <c r="P243" s="25"/>
      <c r="Q243" s="22"/>
      <c r="R243" s="22"/>
      <c r="S243" s="35"/>
      <c r="T243" s="40">
        <f t="shared" si="146"/>
        <v>0</v>
      </c>
      <c r="U243" s="110"/>
      <c r="V243" s="40"/>
      <c r="W243" s="40"/>
      <c r="X243" s="40">
        <f t="shared" si="147"/>
        <v>0</v>
      </c>
      <c r="Y243" s="35">
        <v>1858969</v>
      </c>
      <c r="Z243" s="35"/>
      <c r="AA243" s="35"/>
      <c r="AB243" s="40">
        <f t="shared" ref="AB243:AB258" si="153">SUM(Y243:AA243)</f>
        <v>1858969</v>
      </c>
      <c r="AC243" s="35"/>
      <c r="AD243" s="35"/>
      <c r="AE243" s="35"/>
      <c r="AF243" s="40">
        <f t="shared" ref="AF243:AF258" si="154">SUM(AC243:AE243)</f>
        <v>0</v>
      </c>
      <c r="AG243" s="40">
        <f t="shared" ref="AG243:AG258" si="155">SUM(T243,X243,AB243,AF243)</f>
        <v>1858969</v>
      </c>
      <c r="AH243" s="41">
        <f t="shared" ref="AH243:AH250" si="156">IF(ISERROR(AG243/$I$197),0,AG243/$I$197)</f>
        <v>4.7684072683148102E-3</v>
      </c>
      <c r="AI243" s="42">
        <f t="shared" ref="AI243:AI250" si="157">IF(ISERROR(AG243/$AG$488),"-",AG243/$AG$488)</f>
        <v>4.5013014405656917E-4</v>
      </c>
    </row>
    <row r="244" spans="1:35">
      <c r="A244" s="36">
        <v>47</v>
      </c>
      <c r="B244" s="95" t="s">
        <v>858</v>
      </c>
      <c r="C244" s="96">
        <v>41850</v>
      </c>
      <c r="D244" s="83" t="s">
        <v>717</v>
      </c>
      <c r="E244" s="97" t="s">
        <v>225</v>
      </c>
      <c r="F244" s="95" t="s">
        <v>203</v>
      </c>
      <c r="G244" s="98"/>
      <c r="H244" s="98"/>
      <c r="I244" s="246"/>
      <c r="J244" s="99">
        <v>3446335</v>
      </c>
      <c r="K244" s="23"/>
      <c r="L244" s="91"/>
      <c r="M244" s="91"/>
      <c r="N244" s="91"/>
      <c r="O244" s="19"/>
      <c r="P244" s="25"/>
      <c r="Q244" s="22"/>
      <c r="R244" s="22"/>
      <c r="S244" s="35"/>
      <c r="T244" s="40">
        <f t="shared" si="146"/>
        <v>0</v>
      </c>
      <c r="U244" s="110"/>
      <c r="V244" s="40"/>
      <c r="W244" s="40"/>
      <c r="X244" s="40">
        <f t="shared" si="147"/>
        <v>0</v>
      </c>
      <c r="Y244" s="35"/>
      <c r="Z244" s="99">
        <v>3446335</v>
      </c>
      <c r="AA244" s="35"/>
      <c r="AB244" s="40">
        <f t="shared" si="153"/>
        <v>3446335</v>
      </c>
      <c r="AC244" s="35"/>
      <c r="AD244" s="35"/>
      <c r="AE244" s="35"/>
      <c r="AF244" s="40">
        <f t="shared" si="154"/>
        <v>0</v>
      </c>
      <c r="AG244" s="40">
        <f t="shared" si="155"/>
        <v>3446335</v>
      </c>
      <c r="AH244" s="41">
        <f t="shared" si="156"/>
        <v>8.8401306654644161E-3</v>
      </c>
      <c r="AI244" s="42">
        <f t="shared" si="157"/>
        <v>8.3449442675870137E-4</v>
      </c>
    </row>
    <row r="245" spans="1:35" ht="12.75">
      <c r="A245" s="36">
        <v>48</v>
      </c>
      <c r="B245" s="95" t="s">
        <v>859</v>
      </c>
      <c r="C245" s="96">
        <v>41865</v>
      </c>
      <c r="D245" s="83" t="s">
        <v>711</v>
      </c>
      <c r="E245" s="97" t="s">
        <v>225</v>
      </c>
      <c r="F245" s="95" t="s">
        <v>203</v>
      </c>
      <c r="G245" s="98"/>
      <c r="H245" s="88"/>
      <c r="I245" s="246"/>
      <c r="J245" s="99">
        <v>2141780</v>
      </c>
      <c r="K245" s="23"/>
      <c r="L245" s="91"/>
      <c r="M245" s="91"/>
      <c r="N245" s="91"/>
      <c r="O245" s="19"/>
      <c r="P245" s="25"/>
      <c r="Q245" s="22"/>
      <c r="R245" s="22"/>
      <c r="S245" s="35"/>
      <c r="T245" s="40">
        <f t="shared" si="146"/>
        <v>0</v>
      </c>
      <c r="U245" s="110"/>
      <c r="V245" s="40"/>
      <c r="W245" s="40"/>
      <c r="X245" s="40">
        <f t="shared" si="147"/>
        <v>0</v>
      </c>
      <c r="Y245" s="35"/>
      <c r="Z245" s="99">
        <v>2141780</v>
      </c>
      <c r="AA245" s="35"/>
      <c r="AB245" s="40">
        <f t="shared" si="153"/>
        <v>2141780</v>
      </c>
      <c r="AC245" s="35"/>
      <c r="AD245" s="35"/>
      <c r="AE245" s="35"/>
      <c r="AF245" s="40">
        <f t="shared" si="154"/>
        <v>0</v>
      </c>
      <c r="AG245" s="40">
        <f t="shared" si="155"/>
        <v>2141780</v>
      </c>
      <c r="AH245" s="41">
        <f t="shared" si="156"/>
        <v>5.4938405746041453E-3</v>
      </c>
      <c r="AI245" s="42">
        <f t="shared" si="157"/>
        <v>5.186099068556166E-4</v>
      </c>
    </row>
    <row r="246" spans="1:35" ht="12.75">
      <c r="A246" s="36">
        <v>49</v>
      </c>
      <c r="B246" s="95" t="s">
        <v>860</v>
      </c>
      <c r="C246" s="96">
        <v>41865</v>
      </c>
      <c r="D246" s="83" t="s">
        <v>714</v>
      </c>
      <c r="E246" s="97" t="s">
        <v>225</v>
      </c>
      <c r="F246" s="95" t="s">
        <v>203</v>
      </c>
      <c r="G246" s="98"/>
      <c r="H246" s="88"/>
      <c r="I246" s="246"/>
      <c r="J246" s="99">
        <v>2085735</v>
      </c>
      <c r="K246" s="23"/>
      <c r="L246" s="91"/>
      <c r="M246" s="91"/>
      <c r="N246" s="91"/>
      <c r="O246" s="19"/>
      <c r="P246" s="25"/>
      <c r="Q246" s="22"/>
      <c r="R246" s="22"/>
      <c r="S246" s="35"/>
      <c r="T246" s="40">
        <f t="shared" si="146"/>
        <v>0</v>
      </c>
      <c r="U246" s="110"/>
      <c r="V246" s="40"/>
      <c r="W246" s="40"/>
      <c r="X246" s="40">
        <f t="shared" si="147"/>
        <v>0</v>
      </c>
      <c r="Y246" s="35"/>
      <c r="Z246" s="99">
        <v>2085735</v>
      </c>
      <c r="AA246" s="35"/>
      <c r="AB246" s="40">
        <f t="shared" si="153"/>
        <v>2085735</v>
      </c>
      <c r="AC246" s="35"/>
      <c r="AD246" s="35"/>
      <c r="AE246" s="35"/>
      <c r="AF246" s="40">
        <f t="shared" si="154"/>
        <v>0</v>
      </c>
      <c r="AG246" s="40">
        <f t="shared" si="155"/>
        <v>2085735</v>
      </c>
      <c r="AH246" s="41">
        <f t="shared" si="156"/>
        <v>5.3500805735752395E-3</v>
      </c>
      <c r="AI246" s="42">
        <f t="shared" si="157"/>
        <v>5.0503918893420399E-4</v>
      </c>
    </row>
    <row r="247" spans="1:35" ht="12.75">
      <c r="A247" s="36">
        <v>50</v>
      </c>
      <c r="B247" s="95" t="s">
        <v>861</v>
      </c>
      <c r="C247" s="96">
        <v>41872</v>
      </c>
      <c r="D247" s="83" t="s">
        <v>713</v>
      </c>
      <c r="E247" s="97" t="s">
        <v>225</v>
      </c>
      <c r="F247" s="95" t="s">
        <v>203</v>
      </c>
      <c r="G247" s="98"/>
      <c r="H247" s="88"/>
      <c r="I247" s="246"/>
      <c r="J247" s="99">
        <v>3266991</v>
      </c>
      <c r="K247" s="23"/>
      <c r="L247" s="91"/>
      <c r="M247" s="91"/>
      <c r="N247" s="91"/>
      <c r="O247" s="19"/>
      <c r="P247" s="25"/>
      <c r="Q247" s="22"/>
      <c r="R247" s="22"/>
      <c r="S247" s="35"/>
      <c r="T247" s="40">
        <f t="shared" si="146"/>
        <v>0</v>
      </c>
      <c r="U247" s="110"/>
      <c r="V247" s="40"/>
      <c r="W247" s="40"/>
      <c r="X247" s="40">
        <f t="shared" si="147"/>
        <v>0</v>
      </c>
      <c r="Y247" s="35"/>
      <c r="Z247" s="99">
        <v>3266991</v>
      </c>
      <c r="AA247" s="35"/>
      <c r="AB247" s="40">
        <f t="shared" si="153"/>
        <v>3266991</v>
      </c>
      <c r="AC247" s="35"/>
      <c r="AD247" s="35"/>
      <c r="AE247" s="35"/>
      <c r="AF247" s="40">
        <f t="shared" si="154"/>
        <v>0</v>
      </c>
      <c r="AG247" s="40">
        <f t="shared" si="155"/>
        <v>3266991</v>
      </c>
      <c r="AH247" s="41">
        <f t="shared" si="156"/>
        <v>8.3800986621719187E-3</v>
      </c>
      <c r="AI247" s="42">
        <f t="shared" si="157"/>
        <v>7.9106812941018105E-4</v>
      </c>
    </row>
    <row r="248" spans="1:35" ht="12.75">
      <c r="A248" s="36">
        <v>51</v>
      </c>
      <c r="B248" s="95" t="s">
        <v>862</v>
      </c>
      <c r="C248" s="96">
        <v>41894</v>
      </c>
      <c r="D248" s="83" t="s">
        <v>712</v>
      </c>
      <c r="E248" s="97" t="s">
        <v>225</v>
      </c>
      <c r="F248" s="95" t="s">
        <v>203</v>
      </c>
      <c r="G248" s="98"/>
      <c r="H248" s="88"/>
      <c r="I248" s="246"/>
      <c r="J248" s="99">
        <v>1000000</v>
      </c>
      <c r="K248" s="23"/>
      <c r="L248" s="91"/>
      <c r="M248" s="91"/>
      <c r="N248" s="91"/>
      <c r="O248" s="19"/>
      <c r="P248" s="25"/>
      <c r="Q248" s="22"/>
      <c r="R248" s="22"/>
      <c r="S248" s="35"/>
      <c r="T248" s="40">
        <f t="shared" si="146"/>
        <v>0</v>
      </c>
      <c r="U248" s="110"/>
      <c r="V248" s="40"/>
      <c r="W248" s="40"/>
      <c r="X248" s="40">
        <f t="shared" si="147"/>
        <v>0</v>
      </c>
      <c r="Y248" s="35"/>
      <c r="Z248" s="35"/>
      <c r="AA248" s="99">
        <v>1000000</v>
      </c>
      <c r="AB248" s="40">
        <f t="shared" si="153"/>
        <v>1000000</v>
      </c>
      <c r="AC248" s="35"/>
      <c r="AD248" s="35"/>
      <c r="AE248" s="35"/>
      <c r="AF248" s="40">
        <f t="shared" si="154"/>
        <v>0</v>
      </c>
      <c r="AG248" s="40">
        <f t="shared" si="155"/>
        <v>1000000</v>
      </c>
      <c r="AH248" s="41">
        <f t="shared" si="156"/>
        <v>2.5650816491909279E-3</v>
      </c>
      <c r="AI248" s="42">
        <f t="shared" si="157"/>
        <v>2.421396720744505E-4</v>
      </c>
    </row>
    <row r="249" spans="1:35" ht="12.75">
      <c r="A249" s="36">
        <v>52</v>
      </c>
      <c r="B249" s="95" t="s">
        <v>863</v>
      </c>
      <c r="C249" s="96">
        <v>41894</v>
      </c>
      <c r="D249" s="83" t="s">
        <v>716</v>
      </c>
      <c r="E249" s="97" t="s">
        <v>225</v>
      </c>
      <c r="F249" s="95" t="s">
        <v>203</v>
      </c>
      <c r="G249" s="98"/>
      <c r="H249" s="88"/>
      <c r="I249" s="246"/>
      <c r="J249" s="99">
        <v>3677412</v>
      </c>
      <c r="K249" s="23"/>
      <c r="L249" s="91"/>
      <c r="M249" s="91"/>
      <c r="N249" s="91"/>
      <c r="O249" s="19"/>
      <c r="P249" s="25"/>
      <c r="Q249" s="22"/>
      <c r="R249" s="22"/>
      <c r="S249" s="35"/>
      <c r="T249" s="40">
        <f t="shared" si="146"/>
        <v>0</v>
      </c>
      <c r="U249" s="110"/>
      <c r="V249" s="40"/>
      <c r="W249" s="40"/>
      <c r="X249" s="40">
        <f t="shared" si="147"/>
        <v>0</v>
      </c>
      <c r="Y249" s="35"/>
      <c r="Z249" s="35"/>
      <c r="AA249" s="99">
        <v>3677412</v>
      </c>
      <c r="AB249" s="40">
        <f t="shared" si="153"/>
        <v>3677412</v>
      </c>
      <c r="AC249" s="35"/>
      <c r="AD249" s="35"/>
      <c r="AE249" s="35"/>
      <c r="AF249" s="40">
        <f t="shared" si="154"/>
        <v>0</v>
      </c>
      <c r="AG249" s="40">
        <f t="shared" si="155"/>
        <v>3677412</v>
      </c>
      <c r="AH249" s="41">
        <f t="shared" si="156"/>
        <v>9.4328620377145088E-3</v>
      </c>
      <c r="AI249" s="42">
        <f t="shared" si="157"/>
        <v>8.9044733576264918E-4</v>
      </c>
    </row>
    <row r="250" spans="1:35" ht="12.75">
      <c r="A250" s="36">
        <v>53</v>
      </c>
      <c r="B250" s="95" t="s">
        <v>864</v>
      </c>
      <c r="C250" s="96">
        <v>41894</v>
      </c>
      <c r="D250" s="83" t="s">
        <v>718</v>
      </c>
      <c r="E250" s="97" t="s">
        <v>225</v>
      </c>
      <c r="F250" s="95" t="s">
        <v>203</v>
      </c>
      <c r="G250" s="98"/>
      <c r="H250" s="88"/>
      <c r="I250" s="246"/>
      <c r="J250" s="99">
        <v>2119362</v>
      </c>
      <c r="K250" s="23"/>
      <c r="L250" s="91"/>
      <c r="M250" s="91"/>
      <c r="N250" s="91"/>
      <c r="O250" s="19"/>
      <c r="P250" s="25"/>
      <c r="Q250" s="22"/>
      <c r="R250" s="22"/>
      <c r="S250" s="35"/>
      <c r="T250" s="40">
        <f t="shared" si="146"/>
        <v>0</v>
      </c>
      <c r="U250" s="110"/>
      <c r="V250" s="40"/>
      <c r="W250" s="40"/>
      <c r="X250" s="40">
        <f t="shared" si="147"/>
        <v>0</v>
      </c>
      <c r="Y250" s="35"/>
      <c r="Z250" s="35"/>
      <c r="AA250" s="99">
        <v>2119362</v>
      </c>
      <c r="AB250" s="40">
        <f t="shared" si="153"/>
        <v>2119362</v>
      </c>
      <c r="AC250" s="35"/>
      <c r="AD250" s="35"/>
      <c r="AE250" s="35"/>
      <c r="AF250" s="40">
        <f t="shared" si="154"/>
        <v>0</v>
      </c>
      <c r="AG250" s="40">
        <f t="shared" si="155"/>
        <v>2119362</v>
      </c>
      <c r="AH250" s="41">
        <f t="shared" si="156"/>
        <v>5.4363365741925832E-3</v>
      </c>
      <c r="AI250" s="42">
        <f t="shared" si="157"/>
        <v>5.131816196870516E-4</v>
      </c>
    </row>
    <row r="251" spans="1:35" ht="12.75">
      <c r="A251" s="36">
        <v>54</v>
      </c>
      <c r="B251" s="95" t="s">
        <v>939</v>
      </c>
      <c r="C251" s="96">
        <v>41942</v>
      </c>
      <c r="D251" s="83" t="s">
        <v>500</v>
      </c>
      <c r="E251" s="97" t="s">
        <v>225</v>
      </c>
      <c r="F251" s="95" t="s">
        <v>203</v>
      </c>
      <c r="G251" s="98"/>
      <c r="H251" s="88"/>
      <c r="I251" s="246"/>
      <c r="J251" s="99">
        <v>5000000</v>
      </c>
      <c r="K251" s="23"/>
      <c r="L251" s="91"/>
      <c r="M251" s="91"/>
      <c r="N251" s="91"/>
      <c r="O251" s="19"/>
      <c r="P251" s="25"/>
      <c r="Q251" s="22"/>
      <c r="R251" s="22"/>
      <c r="S251" s="35"/>
      <c r="T251" s="40">
        <f t="shared" si="146"/>
        <v>0</v>
      </c>
      <c r="U251" s="110"/>
      <c r="V251" s="40"/>
      <c r="W251" s="40"/>
      <c r="X251" s="40">
        <f t="shared" si="147"/>
        <v>0</v>
      </c>
      <c r="Y251" s="35"/>
      <c r="Z251" s="35"/>
      <c r="AA251" s="110"/>
      <c r="AB251" s="40">
        <f t="shared" si="153"/>
        <v>0</v>
      </c>
      <c r="AC251" s="35"/>
      <c r="AD251" s="99">
        <v>5000000</v>
      </c>
      <c r="AE251" s="35"/>
      <c r="AF251" s="40">
        <f t="shared" si="154"/>
        <v>5000000</v>
      </c>
      <c r="AG251" s="40">
        <f t="shared" si="155"/>
        <v>5000000</v>
      </c>
      <c r="AH251" s="41">
        <f t="shared" ref="AH251:AH258" si="158">IF(ISERROR(AG251/$I$197),0,AG251/$I$197)</f>
        <v>1.2825408245954639E-2</v>
      </c>
      <c r="AI251" s="42">
        <f t="shared" ref="AI251:AI258" si="159">IF(ISERROR(AG251/$AG$488),"-",AG251/$AG$488)</f>
        <v>1.2106983603722525E-3</v>
      </c>
    </row>
    <row r="252" spans="1:35" ht="12.75">
      <c r="A252" s="36">
        <v>55</v>
      </c>
      <c r="B252" s="95" t="s">
        <v>940</v>
      </c>
      <c r="C252" s="96">
        <v>41942</v>
      </c>
      <c r="D252" s="83" t="s">
        <v>497</v>
      </c>
      <c r="E252" s="97" t="s">
        <v>225</v>
      </c>
      <c r="F252" s="95" t="s">
        <v>203</v>
      </c>
      <c r="G252" s="98"/>
      <c r="H252" s="88"/>
      <c r="I252" s="246"/>
      <c r="J252" s="99">
        <v>2500000</v>
      </c>
      <c r="K252" s="23"/>
      <c r="L252" s="91"/>
      <c r="M252" s="91"/>
      <c r="N252" s="91"/>
      <c r="O252" s="19"/>
      <c r="P252" s="25"/>
      <c r="Q252" s="22"/>
      <c r="R252" s="22"/>
      <c r="S252" s="35"/>
      <c r="T252" s="40">
        <f t="shared" si="146"/>
        <v>0</v>
      </c>
      <c r="U252" s="110"/>
      <c r="V252" s="40"/>
      <c r="W252" s="40"/>
      <c r="X252" s="40">
        <f t="shared" si="147"/>
        <v>0</v>
      </c>
      <c r="Y252" s="35"/>
      <c r="Z252" s="35"/>
      <c r="AA252" s="110"/>
      <c r="AB252" s="40">
        <f t="shared" si="153"/>
        <v>0</v>
      </c>
      <c r="AC252" s="35"/>
      <c r="AD252" s="99">
        <v>2500000</v>
      </c>
      <c r="AE252" s="35"/>
      <c r="AF252" s="40">
        <f t="shared" si="154"/>
        <v>2500000</v>
      </c>
      <c r="AG252" s="40">
        <f t="shared" si="155"/>
        <v>2500000</v>
      </c>
      <c r="AH252" s="41">
        <f t="shared" si="158"/>
        <v>6.4127041229773193E-3</v>
      </c>
      <c r="AI252" s="42">
        <f t="shared" si="159"/>
        <v>6.0534918018612625E-4</v>
      </c>
    </row>
    <row r="253" spans="1:35" ht="12.75">
      <c r="A253" s="36">
        <v>56</v>
      </c>
      <c r="B253" s="95" t="s">
        <v>941</v>
      </c>
      <c r="C253" s="96">
        <v>41942</v>
      </c>
      <c r="D253" s="83" t="s">
        <v>942</v>
      </c>
      <c r="E253" s="97" t="s">
        <v>225</v>
      </c>
      <c r="F253" s="95" t="s">
        <v>203</v>
      </c>
      <c r="G253" s="98"/>
      <c r="H253" s="88"/>
      <c r="I253" s="246"/>
      <c r="J253" s="99">
        <v>10000000</v>
      </c>
      <c r="K253" s="23"/>
      <c r="L253" s="91"/>
      <c r="M253" s="91"/>
      <c r="N253" s="91"/>
      <c r="O253" s="19"/>
      <c r="P253" s="25"/>
      <c r="Q253" s="22"/>
      <c r="R253" s="22"/>
      <c r="S253" s="35"/>
      <c r="T253" s="40">
        <f t="shared" si="146"/>
        <v>0</v>
      </c>
      <c r="U253" s="110"/>
      <c r="V253" s="40"/>
      <c r="W253" s="40"/>
      <c r="X253" s="40">
        <f t="shared" si="147"/>
        <v>0</v>
      </c>
      <c r="Y253" s="35"/>
      <c r="Z253" s="35"/>
      <c r="AA253" s="110"/>
      <c r="AB253" s="40">
        <f t="shared" si="153"/>
        <v>0</v>
      </c>
      <c r="AC253" s="35"/>
      <c r="AD253" s="99">
        <v>10000000</v>
      </c>
      <c r="AE253" s="35"/>
      <c r="AF253" s="40">
        <f t="shared" si="154"/>
        <v>10000000</v>
      </c>
      <c r="AG253" s="40">
        <f t="shared" si="155"/>
        <v>10000000</v>
      </c>
      <c r="AH253" s="41">
        <f t="shared" si="158"/>
        <v>2.5650816491909277E-2</v>
      </c>
      <c r="AI253" s="42">
        <f t="shared" si="159"/>
        <v>2.421396720744505E-3</v>
      </c>
    </row>
    <row r="254" spans="1:35" ht="12.75">
      <c r="A254" s="36">
        <v>57</v>
      </c>
      <c r="B254" s="95" t="s">
        <v>943</v>
      </c>
      <c r="C254" s="96">
        <v>41942</v>
      </c>
      <c r="D254" s="83" t="s">
        <v>226</v>
      </c>
      <c r="E254" s="97" t="s">
        <v>225</v>
      </c>
      <c r="F254" s="95" t="s">
        <v>203</v>
      </c>
      <c r="G254" s="98"/>
      <c r="H254" s="88"/>
      <c r="I254" s="246"/>
      <c r="J254" s="99">
        <v>5000000</v>
      </c>
      <c r="K254" s="23"/>
      <c r="L254" s="91"/>
      <c r="M254" s="91"/>
      <c r="N254" s="91"/>
      <c r="O254" s="19"/>
      <c r="P254" s="25"/>
      <c r="Q254" s="22"/>
      <c r="R254" s="22"/>
      <c r="S254" s="35"/>
      <c r="T254" s="40">
        <f t="shared" si="146"/>
        <v>0</v>
      </c>
      <c r="U254" s="110"/>
      <c r="V254" s="40"/>
      <c r="W254" s="40"/>
      <c r="X254" s="40">
        <f t="shared" si="147"/>
        <v>0</v>
      </c>
      <c r="Y254" s="35"/>
      <c r="Z254" s="35"/>
      <c r="AA254" s="110"/>
      <c r="AB254" s="40">
        <f t="shared" si="153"/>
        <v>0</v>
      </c>
      <c r="AC254" s="35"/>
      <c r="AD254" s="99">
        <v>5000000</v>
      </c>
      <c r="AE254" s="35"/>
      <c r="AF254" s="40">
        <f t="shared" si="154"/>
        <v>5000000</v>
      </c>
      <c r="AG254" s="40">
        <f t="shared" si="155"/>
        <v>5000000</v>
      </c>
      <c r="AH254" s="41">
        <f t="shared" si="158"/>
        <v>1.2825408245954639E-2</v>
      </c>
      <c r="AI254" s="42">
        <f t="shared" si="159"/>
        <v>1.2106983603722525E-3</v>
      </c>
    </row>
    <row r="255" spans="1:35" ht="12.75">
      <c r="A255" s="36">
        <v>58</v>
      </c>
      <c r="B255" s="95" t="s">
        <v>944</v>
      </c>
      <c r="C255" s="96">
        <v>41942</v>
      </c>
      <c r="D255" s="83" t="s">
        <v>945</v>
      </c>
      <c r="E255" s="97" t="s">
        <v>225</v>
      </c>
      <c r="F255" s="95" t="s">
        <v>203</v>
      </c>
      <c r="G255" s="98"/>
      <c r="H255" s="88"/>
      <c r="I255" s="246"/>
      <c r="J255" s="99">
        <v>5000000</v>
      </c>
      <c r="K255" s="23"/>
      <c r="L255" s="91"/>
      <c r="M255" s="91"/>
      <c r="N255" s="91"/>
      <c r="O255" s="19"/>
      <c r="P255" s="25"/>
      <c r="Q255" s="22"/>
      <c r="R255" s="22"/>
      <c r="S255" s="35"/>
      <c r="T255" s="40">
        <f t="shared" si="146"/>
        <v>0</v>
      </c>
      <c r="U255" s="110"/>
      <c r="V255" s="40"/>
      <c r="W255" s="40"/>
      <c r="X255" s="40">
        <f t="shared" si="147"/>
        <v>0</v>
      </c>
      <c r="Y255" s="35"/>
      <c r="Z255" s="35"/>
      <c r="AA255" s="110"/>
      <c r="AB255" s="40">
        <f t="shared" si="153"/>
        <v>0</v>
      </c>
      <c r="AC255" s="35"/>
      <c r="AD255" s="99">
        <v>5000000</v>
      </c>
      <c r="AE255" s="35"/>
      <c r="AF255" s="40">
        <f t="shared" si="154"/>
        <v>5000000</v>
      </c>
      <c r="AG255" s="40">
        <f t="shared" si="155"/>
        <v>5000000</v>
      </c>
      <c r="AH255" s="41">
        <f t="shared" si="158"/>
        <v>1.2825408245954639E-2</v>
      </c>
      <c r="AI255" s="42">
        <f t="shared" si="159"/>
        <v>1.2106983603722525E-3</v>
      </c>
    </row>
    <row r="256" spans="1:35" ht="12.75">
      <c r="A256" s="36">
        <v>59</v>
      </c>
      <c r="B256" s="95" t="s">
        <v>946</v>
      </c>
      <c r="C256" s="96">
        <v>41942</v>
      </c>
      <c r="D256" s="83" t="s">
        <v>479</v>
      </c>
      <c r="E256" s="97" t="s">
        <v>225</v>
      </c>
      <c r="F256" s="95" t="s">
        <v>203</v>
      </c>
      <c r="G256" s="98"/>
      <c r="H256" s="88"/>
      <c r="I256" s="246"/>
      <c r="J256" s="99">
        <v>5000000</v>
      </c>
      <c r="K256" s="23"/>
      <c r="L256" s="91"/>
      <c r="M256" s="91"/>
      <c r="N256" s="91"/>
      <c r="O256" s="19"/>
      <c r="P256" s="25"/>
      <c r="Q256" s="22"/>
      <c r="R256" s="22"/>
      <c r="S256" s="35"/>
      <c r="T256" s="40">
        <f t="shared" si="146"/>
        <v>0</v>
      </c>
      <c r="U256" s="110"/>
      <c r="V256" s="40"/>
      <c r="W256" s="40"/>
      <c r="X256" s="40">
        <f t="shared" si="147"/>
        <v>0</v>
      </c>
      <c r="Y256" s="35"/>
      <c r="Z256" s="35"/>
      <c r="AA256" s="110"/>
      <c r="AB256" s="40">
        <f t="shared" si="153"/>
        <v>0</v>
      </c>
      <c r="AC256" s="35"/>
      <c r="AD256" s="99">
        <v>5000000</v>
      </c>
      <c r="AE256" s="35"/>
      <c r="AF256" s="40">
        <f t="shared" si="154"/>
        <v>5000000</v>
      </c>
      <c r="AG256" s="40">
        <f t="shared" si="155"/>
        <v>5000000</v>
      </c>
      <c r="AH256" s="41">
        <f t="shared" si="158"/>
        <v>1.2825408245954639E-2</v>
      </c>
      <c r="AI256" s="42">
        <f t="shared" si="159"/>
        <v>1.2106983603722525E-3</v>
      </c>
    </row>
    <row r="257" spans="1:36" ht="12.75">
      <c r="A257" s="36">
        <v>60</v>
      </c>
      <c r="B257" s="95" t="s">
        <v>947</v>
      </c>
      <c r="C257" s="96">
        <v>41942</v>
      </c>
      <c r="D257" s="83" t="s">
        <v>948</v>
      </c>
      <c r="E257" s="97" t="s">
        <v>225</v>
      </c>
      <c r="F257" s="95" t="s">
        <v>203</v>
      </c>
      <c r="G257" s="98"/>
      <c r="H257" s="88"/>
      <c r="I257" s="246"/>
      <c r="J257" s="99">
        <v>2500000</v>
      </c>
      <c r="K257" s="23"/>
      <c r="L257" s="91"/>
      <c r="M257" s="91"/>
      <c r="N257" s="91"/>
      <c r="O257" s="19"/>
      <c r="P257" s="25"/>
      <c r="Q257" s="22"/>
      <c r="R257" s="22"/>
      <c r="S257" s="35"/>
      <c r="T257" s="40">
        <f t="shared" si="146"/>
        <v>0</v>
      </c>
      <c r="U257" s="110"/>
      <c r="V257" s="40"/>
      <c r="W257" s="40"/>
      <c r="X257" s="40">
        <f t="shared" si="147"/>
        <v>0</v>
      </c>
      <c r="Y257" s="35"/>
      <c r="Z257" s="35"/>
      <c r="AA257" s="110"/>
      <c r="AB257" s="40">
        <f t="shared" si="153"/>
        <v>0</v>
      </c>
      <c r="AC257" s="35"/>
      <c r="AD257" s="99">
        <v>2500000</v>
      </c>
      <c r="AE257" s="35"/>
      <c r="AF257" s="40">
        <f t="shared" si="154"/>
        <v>2500000</v>
      </c>
      <c r="AG257" s="40">
        <f t="shared" si="155"/>
        <v>2500000</v>
      </c>
      <c r="AH257" s="41">
        <f t="shared" si="158"/>
        <v>6.4127041229773193E-3</v>
      </c>
      <c r="AI257" s="42">
        <f t="shared" si="159"/>
        <v>6.0534918018612625E-4</v>
      </c>
    </row>
    <row r="258" spans="1:36" ht="12.75">
      <c r="A258" s="36">
        <v>61</v>
      </c>
      <c r="B258" s="95" t="s">
        <v>947</v>
      </c>
      <c r="C258" s="96">
        <v>41942</v>
      </c>
      <c r="D258" s="83" t="s">
        <v>499</v>
      </c>
      <c r="E258" s="97" t="s">
        <v>225</v>
      </c>
      <c r="F258" s="95" t="s">
        <v>203</v>
      </c>
      <c r="G258" s="98"/>
      <c r="H258" s="88"/>
      <c r="I258" s="246"/>
      <c r="J258" s="99">
        <v>5000000</v>
      </c>
      <c r="K258" s="23"/>
      <c r="L258" s="91"/>
      <c r="M258" s="91"/>
      <c r="N258" s="91"/>
      <c r="O258" s="19"/>
      <c r="P258" s="25"/>
      <c r="Q258" s="22"/>
      <c r="R258" s="22"/>
      <c r="S258" s="35"/>
      <c r="T258" s="40">
        <f t="shared" si="146"/>
        <v>0</v>
      </c>
      <c r="U258" s="110"/>
      <c r="V258" s="40"/>
      <c r="W258" s="40"/>
      <c r="X258" s="40">
        <f t="shared" si="147"/>
        <v>0</v>
      </c>
      <c r="Y258" s="35"/>
      <c r="Z258" s="35"/>
      <c r="AA258" s="110"/>
      <c r="AB258" s="40">
        <f t="shared" si="153"/>
        <v>0</v>
      </c>
      <c r="AC258" s="35"/>
      <c r="AD258" s="99">
        <v>5000000</v>
      </c>
      <c r="AE258" s="35"/>
      <c r="AF258" s="40">
        <f t="shared" si="154"/>
        <v>5000000</v>
      </c>
      <c r="AG258" s="40">
        <f t="shared" si="155"/>
        <v>5000000</v>
      </c>
      <c r="AH258" s="41">
        <f t="shared" si="158"/>
        <v>1.2825408245954639E-2</v>
      </c>
      <c r="AI258" s="42">
        <f t="shared" si="159"/>
        <v>1.2106983603722525E-3</v>
      </c>
    </row>
    <row r="259" spans="1:36">
      <c r="A259" s="36">
        <v>62</v>
      </c>
      <c r="B259" s="95" t="s">
        <v>706</v>
      </c>
      <c r="C259" s="96">
        <v>41973</v>
      </c>
      <c r="D259" s="83" t="s">
        <v>487</v>
      </c>
      <c r="E259" s="97" t="s">
        <v>225</v>
      </c>
      <c r="F259" s="95" t="s">
        <v>203</v>
      </c>
      <c r="G259" s="98"/>
      <c r="H259" s="98"/>
      <c r="I259" s="246"/>
      <c r="J259" s="99">
        <v>1000000</v>
      </c>
      <c r="K259" s="23"/>
      <c r="L259" s="91"/>
      <c r="M259" s="91"/>
      <c r="N259" s="91"/>
      <c r="O259" s="19"/>
      <c r="P259" s="25"/>
      <c r="Q259" s="22"/>
      <c r="R259" s="22"/>
      <c r="S259" s="35"/>
      <c r="T259" s="40">
        <f t="shared" ref="T259:T260" si="160">SUM(Q259:S259)</f>
        <v>0</v>
      </c>
      <c r="U259" s="110"/>
      <c r="V259" s="40"/>
      <c r="W259" s="40"/>
      <c r="X259" s="40">
        <f t="shared" ref="X259:X260" si="161">SUM(U259:W259)</f>
        <v>0</v>
      </c>
      <c r="Y259" s="35"/>
      <c r="Z259" s="35"/>
      <c r="AA259" s="110"/>
      <c r="AB259" s="40">
        <f t="shared" ref="AB259:AB260" si="162">SUM(Y259:AA259)</f>
        <v>0</v>
      </c>
      <c r="AC259" s="35"/>
      <c r="AD259" s="35"/>
      <c r="AE259" s="35">
        <v>1000000</v>
      </c>
      <c r="AF259" s="40">
        <f t="shared" ref="AF259:AF260" si="163">SUM(AC259:AE259)</f>
        <v>1000000</v>
      </c>
      <c r="AG259" s="40">
        <f t="shared" ref="AG259:AG260" si="164">SUM(T259,X259,AB259,AF259)</f>
        <v>1000000</v>
      </c>
      <c r="AH259" s="41">
        <f t="shared" ref="AH259:AH260" si="165">IF(ISERROR(AG259/$I$197),0,AG259/$I$197)</f>
        <v>2.5650816491909279E-3</v>
      </c>
      <c r="AI259" s="42">
        <f t="shared" ref="AI259:AI260" si="166">IF(ISERROR(AG259/$AG$488),"-",AG259/$AG$488)</f>
        <v>2.421396720744505E-4</v>
      </c>
    </row>
    <row r="260" spans="1:36">
      <c r="A260" s="36">
        <v>63</v>
      </c>
      <c r="B260" s="95" t="s">
        <v>706</v>
      </c>
      <c r="C260" s="96">
        <v>41973</v>
      </c>
      <c r="D260" s="83" t="s">
        <v>959</v>
      </c>
      <c r="E260" s="97" t="s">
        <v>225</v>
      </c>
      <c r="F260" s="95" t="s">
        <v>203</v>
      </c>
      <c r="G260" s="98"/>
      <c r="H260" s="98"/>
      <c r="I260" s="246"/>
      <c r="J260" s="99">
        <v>6500000</v>
      </c>
      <c r="K260" s="23"/>
      <c r="L260" s="91"/>
      <c r="M260" s="91"/>
      <c r="N260" s="91"/>
      <c r="O260" s="19"/>
      <c r="P260" s="25"/>
      <c r="Q260" s="22"/>
      <c r="R260" s="22"/>
      <c r="S260" s="35"/>
      <c r="T260" s="40">
        <f t="shared" si="160"/>
        <v>0</v>
      </c>
      <c r="U260" s="110"/>
      <c r="V260" s="40"/>
      <c r="W260" s="40"/>
      <c r="X260" s="40">
        <f t="shared" si="161"/>
        <v>0</v>
      </c>
      <c r="Y260" s="35"/>
      <c r="Z260" s="35"/>
      <c r="AA260" s="110"/>
      <c r="AB260" s="40">
        <f t="shared" si="162"/>
        <v>0</v>
      </c>
      <c r="AC260" s="35"/>
      <c r="AD260" s="35"/>
      <c r="AE260" s="74">
        <v>6500000</v>
      </c>
      <c r="AF260" s="40">
        <f t="shared" si="163"/>
        <v>6500000</v>
      </c>
      <c r="AG260" s="40">
        <f t="shared" si="164"/>
        <v>6500000</v>
      </c>
      <c r="AH260" s="41">
        <f t="shared" si="165"/>
        <v>1.6673030719741033E-2</v>
      </c>
      <c r="AI260" s="42">
        <f t="shared" si="166"/>
        <v>1.5739078684839283E-3</v>
      </c>
    </row>
    <row r="261" spans="1:36" ht="12.75" outlineLevel="1">
      <c r="A261" s="36">
        <v>64</v>
      </c>
      <c r="B261" s="88"/>
      <c r="C261" s="31"/>
      <c r="D261" s="39"/>
      <c r="E261" s="39"/>
      <c r="F261" s="152"/>
      <c r="G261" s="31"/>
      <c r="H261" s="88"/>
      <c r="I261" s="247"/>
      <c r="J261" s="72">
        <v>66027198</v>
      </c>
      <c r="K261" s="73" t="s">
        <v>84</v>
      </c>
      <c r="L261" s="35"/>
      <c r="M261" s="35"/>
      <c r="N261" s="35"/>
      <c r="O261" s="39"/>
      <c r="P261" s="39"/>
      <c r="Q261" s="74"/>
      <c r="R261" s="74">
        <v>8755126</v>
      </c>
      <c r="S261" s="22">
        <v>4302327</v>
      </c>
      <c r="T261" s="40">
        <f t="shared" si="146"/>
        <v>13057453</v>
      </c>
      <c r="U261" s="35">
        <v>4643107</v>
      </c>
      <c r="V261" s="35">
        <v>4364287</v>
      </c>
      <c r="W261" s="35">
        <v>216860</v>
      </c>
      <c r="X261" s="40">
        <f>SUM(U261:W261)</f>
        <v>9224254</v>
      </c>
      <c r="Y261" s="35">
        <v>8939214</v>
      </c>
      <c r="Z261" s="35">
        <v>4215021</v>
      </c>
      <c r="AA261" s="35">
        <v>3510542</v>
      </c>
      <c r="AB261" s="40">
        <f>SUM(Y261:AA261)</f>
        <v>16664777</v>
      </c>
      <c r="AC261" s="35">
        <v>10236964</v>
      </c>
      <c r="AD261" s="35">
        <v>4736047</v>
      </c>
      <c r="AE261" s="74">
        <v>6880452</v>
      </c>
      <c r="AF261" s="40">
        <f>SUM(AC261:AE261)</f>
        <v>21853463</v>
      </c>
      <c r="AG261" s="40">
        <f t="shared" ref="AG261:AG262" si="167">SUM(T261,X261,AB261,AF261)</f>
        <v>60799947</v>
      </c>
      <c r="AH261" s="41">
        <f t="shared" si="152"/>
        <v>0.155956828321481</v>
      </c>
      <c r="AI261" s="42">
        <f>IF(ISERROR(AG261/$AG$488),"-",AG261/$AG$488)</f>
        <v>1.4722079228723971E-2</v>
      </c>
    </row>
    <row r="262" spans="1:36" ht="12.75" outlineLevel="1">
      <c r="A262" s="36">
        <v>65</v>
      </c>
      <c r="B262" s="39"/>
      <c r="C262" s="31"/>
      <c r="D262" s="39"/>
      <c r="E262" s="39"/>
      <c r="F262" s="38"/>
      <c r="G262" s="27"/>
      <c r="H262" s="88"/>
      <c r="I262" s="221"/>
      <c r="J262" s="72">
        <v>5492448</v>
      </c>
      <c r="K262" s="73" t="s">
        <v>85</v>
      </c>
      <c r="L262" s="35"/>
      <c r="M262" s="35"/>
      <c r="N262" s="35"/>
      <c r="O262" s="28"/>
      <c r="P262" s="28"/>
      <c r="Q262" s="74"/>
      <c r="R262" s="74">
        <v>86965</v>
      </c>
      <c r="S262" s="74">
        <v>762678</v>
      </c>
      <c r="T262" s="40">
        <f t="shared" si="146"/>
        <v>849643</v>
      </c>
      <c r="U262" s="35"/>
      <c r="V262" s="35"/>
      <c r="W262" s="35">
        <v>35400</v>
      </c>
      <c r="X262" s="40">
        <f t="shared" ref="X262" si="168">SUM(U262:W262)</f>
        <v>35400</v>
      </c>
      <c r="Y262" s="35"/>
      <c r="Z262" s="35"/>
      <c r="AA262" s="35">
        <v>1495749</v>
      </c>
      <c r="AB262" s="40">
        <f t="shared" ref="AB262" si="169">SUM(Y262:AA262)</f>
        <v>1495749</v>
      </c>
      <c r="AC262" s="35">
        <v>66988</v>
      </c>
      <c r="AD262" s="35">
        <v>326868</v>
      </c>
      <c r="AE262" s="74">
        <v>2717800</v>
      </c>
      <c r="AF262" s="40">
        <f t="shared" ref="AF262" si="170">SUM(AC262:AE262)</f>
        <v>3111656</v>
      </c>
      <c r="AG262" s="40">
        <f t="shared" si="167"/>
        <v>5492448</v>
      </c>
      <c r="AH262" s="41">
        <f t="shared" si="152"/>
        <v>1.4088577573935413E-2</v>
      </c>
      <c r="AI262" s="42">
        <f>IF(ISERROR(AG262/$AG$488),"-",AG262/$AG$488)</f>
        <v>1.3299395576059714E-3</v>
      </c>
    </row>
    <row r="263" spans="1:36">
      <c r="A263" s="223" t="s">
        <v>64</v>
      </c>
      <c r="B263" s="224"/>
      <c r="C263" s="224"/>
      <c r="D263" s="224"/>
      <c r="E263" s="224"/>
      <c r="F263" s="224"/>
      <c r="G263" s="224"/>
      <c r="H263" s="225"/>
      <c r="I263" s="55">
        <f>I197</f>
        <v>389851138</v>
      </c>
      <c r="J263" s="55">
        <f>SUM(J198:J262)</f>
        <v>389213608</v>
      </c>
      <c r="K263" s="56"/>
      <c r="L263" s="55">
        <f>SUM(L261:L262)</f>
        <v>0</v>
      </c>
      <c r="M263" s="55">
        <f>SUM(M261:M262)</f>
        <v>0</v>
      </c>
      <c r="N263" s="55">
        <f>SUM(N261:N262)</f>
        <v>0</v>
      </c>
      <c r="O263" s="57"/>
      <c r="P263" s="59"/>
      <c r="Q263" s="55">
        <f t="shared" ref="Q263:W263" si="171">SUM(Q198:Q262)</f>
        <v>0</v>
      </c>
      <c r="R263" s="55">
        <f t="shared" si="171"/>
        <v>8842091</v>
      </c>
      <c r="S263" s="55">
        <f t="shared" si="171"/>
        <v>5065005</v>
      </c>
      <c r="T263" s="60">
        <f>SUM(T198:T262)</f>
        <v>13907096</v>
      </c>
      <c r="U263" s="55">
        <f t="shared" si="171"/>
        <v>129101554</v>
      </c>
      <c r="V263" s="55">
        <f t="shared" si="171"/>
        <v>130503218</v>
      </c>
      <c r="W263" s="55">
        <f t="shared" si="171"/>
        <v>252260</v>
      </c>
      <c r="X263" s="60">
        <f>SUM(X198:X262)</f>
        <v>259857032</v>
      </c>
      <c r="Y263" s="55">
        <f>SUM(Y198:Y262)</f>
        <v>10798183</v>
      </c>
      <c r="Z263" s="55">
        <f t="shared" ref="Z263:AA263" si="172">SUM(Z198:Z262)</f>
        <v>15155862</v>
      </c>
      <c r="AA263" s="55">
        <f t="shared" si="172"/>
        <v>11803065</v>
      </c>
      <c r="AB263" s="60">
        <f>SUM(AB198:AB262)</f>
        <v>37757110</v>
      </c>
      <c r="AC263" s="55">
        <f>SUM(AC198:AC262)</f>
        <v>10303952</v>
      </c>
      <c r="AD263" s="55">
        <f t="shared" ref="AD263:AE263" si="173">SUM(AD198:AD262)</f>
        <v>45062915</v>
      </c>
      <c r="AE263" s="55">
        <f t="shared" si="173"/>
        <v>17098252</v>
      </c>
      <c r="AF263" s="60">
        <f>SUM(AF198:AF262)</f>
        <v>72465119</v>
      </c>
      <c r="AG263" s="53">
        <f>SUM(AG198:AG262)</f>
        <v>383986357</v>
      </c>
      <c r="AH263" s="54">
        <f>IF(ISERROR(AG263/I263),0,AG263/I263)</f>
        <v>0.98495635788037639</v>
      </c>
      <c r="AI263" s="54">
        <f>IF(ISERROR(AG263/$AG$488),0,AG263/$AG$488)</f>
        <v>9.2978330565042885E-2</v>
      </c>
    </row>
    <row r="264" spans="1:36">
      <c r="A264" s="36"/>
      <c r="B264" s="229" t="s">
        <v>65</v>
      </c>
      <c r="C264" s="230"/>
      <c r="D264" s="231"/>
      <c r="E264" s="18"/>
      <c r="F264" s="19"/>
      <c r="G264" s="20"/>
      <c r="H264" s="20"/>
      <c r="I264" s="222">
        <v>226259212</v>
      </c>
      <c r="J264" s="22"/>
      <c r="K264" s="23"/>
      <c r="L264" s="24"/>
      <c r="M264" s="24"/>
      <c r="N264" s="24"/>
      <c r="O264" s="19"/>
      <c r="P264" s="25"/>
      <c r="Q264" s="22"/>
      <c r="R264" s="22"/>
      <c r="S264" s="22"/>
      <c r="T264" s="22"/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F264" s="22"/>
      <c r="AG264" s="22"/>
      <c r="AH264" s="26"/>
      <c r="AI264" s="26"/>
    </row>
    <row r="265" spans="1:36">
      <c r="A265" s="89">
        <v>1</v>
      </c>
      <c r="B265" s="149" t="s">
        <v>865</v>
      </c>
      <c r="C265" s="153">
        <v>41785</v>
      </c>
      <c r="D265" s="150" t="s">
        <v>518</v>
      </c>
      <c r="E265" s="97" t="s">
        <v>225</v>
      </c>
      <c r="F265" s="101" t="s">
        <v>203</v>
      </c>
      <c r="G265" s="153">
        <v>41788</v>
      </c>
      <c r="H265" s="153">
        <v>42004</v>
      </c>
      <c r="I265" s="246"/>
      <c r="J265" s="154">
        <v>4726746</v>
      </c>
      <c r="K265" s="23"/>
      <c r="L265" s="91"/>
      <c r="M265" s="91"/>
      <c r="N265" s="91"/>
      <c r="O265" s="19" t="s">
        <v>294</v>
      </c>
      <c r="P265" s="25"/>
      <c r="Q265" s="22"/>
      <c r="R265" s="22"/>
      <c r="S265" s="40"/>
      <c r="T265" s="40">
        <f t="shared" ref="T265:T296" si="174">SUM(Q265:S265)</f>
        <v>0</v>
      </c>
      <c r="U265" s="40"/>
      <c r="V265" s="35">
        <v>4726746</v>
      </c>
      <c r="W265" s="35"/>
      <c r="X265" s="40">
        <f t="shared" ref="X265:X296" si="175">SUM(U265:W265)</f>
        <v>4726746</v>
      </c>
      <c r="Y265" s="40"/>
      <c r="Z265" s="40"/>
      <c r="AA265" s="40"/>
      <c r="AB265" s="40">
        <f t="shared" ref="AB265:AB296" si="176">SUM(Y265:AA265)</f>
        <v>0</v>
      </c>
      <c r="AC265" s="35"/>
      <c r="AD265" s="35"/>
      <c r="AE265" s="35"/>
      <c r="AF265" s="40">
        <f t="shared" ref="AF265:AF297" si="177">SUM(AC265:AE265)</f>
        <v>0</v>
      </c>
      <c r="AG265" s="40">
        <f t="shared" ref="AG265:AG297" si="178">SUM(T265,X265,AB265,AF265)</f>
        <v>4726746</v>
      </c>
      <c r="AH265" s="41">
        <f>IF(ISERROR(AG265/$I$264),0,AG265/$I$264)</f>
        <v>2.0890844435540595E-2</v>
      </c>
      <c r="AI265" s="42">
        <f t="shared" ref="AI265:AI287" si="179">IF(ISERROR(AG265/$AG$488),"-",AG265/$AG$488)</f>
        <v>1.1445327264192205E-3</v>
      </c>
      <c r="AJ265" s="207"/>
    </row>
    <row r="266" spans="1:36">
      <c r="A266" s="89">
        <v>2</v>
      </c>
      <c r="B266" s="149" t="s">
        <v>866</v>
      </c>
      <c r="C266" s="153">
        <v>41785</v>
      </c>
      <c r="D266" s="150" t="s">
        <v>519</v>
      </c>
      <c r="E266" s="97" t="s">
        <v>225</v>
      </c>
      <c r="F266" s="101" t="s">
        <v>203</v>
      </c>
      <c r="G266" s="153">
        <v>41788</v>
      </c>
      <c r="H266" s="153">
        <v>42004</v>
      </c>
      <c r="I266" s="246"/>
      <c r="J266" s="154">
        <v>3742079</v>
      </c>
      <c r="K266" s="23"/>
      <c r="L266" s="91"/>
      <c r="M266" s="91"/>
      <c r="N266" s="91"/>
      <c r="O266" s="19" t="s">
        <v>294</v>
      </c>
      <c r="P266" s="25"/>
      <c r="Q266" s="22"/>
      <c r="R266" s="22"/>
      <c r="S266" s="40"/>
      <c r="T266" s="40">
        <f t="shared" si="174"/>
        <v>0</v>
      </c>
      <c r="U266" s="40"/>
      <c r="V266" s="35">
        <v>3742079</v>
      </c>
      <c r="W266" s="35"/>
      <c r="X266" s="40">
        <f t="shared" si="175"/>
        <v>3742079</v>
      </c>
      <c r="Y266" s="40"/>
      <c r="Z266" s="40"/>
      <c r="AA266" s="40"/>
      <c r="AB266" s="40">
        <f t="shared" si="176"/>
        <v>0</v>
      </c>
      <c r="AC266" s="35"/>
      <c r="AD266" s="35"/>
      <c r="AE266" s="35"/>
      <c r="AF266" s="40">
        <f t="shared" si="177"/>
        <v>0</v>
      </c>
      <c r="AG266" s="40">
        <f t="shared" si="178"/>
        <v>3742079</v>
      </c>
      <c r="AH266" s="41">
        <f t="shared" ref="AH266:AH303" si="180">IF(ISERROR(AG266/$I$264),0,AG266/$I$264)</f>
        <v>1.6538902292296501E-2</v>
      </c>
      <c r="AI266" s="42">
        <f t="shared" si="179"/>
        <v>9.0610578193668764E-4</v>
      </c>
      <c r="AJ266" s="207"/>
    </row>
    <row r="267" spans="1:36">
      <c r="A267" s="89">
        <v>3</v>
      </c>
      <c r="B267" s="149" t="s">
        <v>867</v>
      </c>
      <c r="C267" s="153">
        <v>41785</v>
      </c>
      <c r="D267" s="150" t="s">
        <v>520</v>
      </c>
      <c r="E267" s="97" t="s">
        <v>225</v>
      </c>
      <c r="F267" s="101" t="s">
        <v>203</v>
      </c>
      <c r="G267" s="153">
        <v>41788</v>
      </c>
      <c r="H267" s="153">
        <v>42004</v>
      </c>
      <c r="I267" s="246"/>
      <c r="J267" s="154">
        <v>2620318</v>
      </c>
      <c r="K267" s="23"/>
      <c r="L267" s="91"/>
      <c r="M267" s="91"/>
      <c r="N267" s="91"/>
      <c r="O267" s="19" t="s">
        <v>294</v>
      </c>
      <c r="P267" s="25"/>
      <c r="Q267" s="22"/>
      <c r="R267" s="22"/>
      <c r="S267" s="40"/>
      <c r="T267" s="40">
        <f t="shared" si="174"/>
        <v>0</v>
      </c>
      <c r="U267" s="40"/>
      <c r="V267" s="35">
        <v>2620318</v>
      </c>
      <c r="W267" s="35"/>
      <c r="X267" s="40">
        <f t="shared" si="175"/>
        <v>2620318</v>
      </c>
      <c r="Y267" s="40"/>
      <c r="Z267" s="40"/>
      <c r="AA267" s="40"/>
      <c r="AB267" s="40">
        <f t="shared" si="176"/>
        <v>0</v>
      </c>
      <c r="AC267" s="35"/>
      <c r="AD267" s="35"/>
      <c r="AE267" s="35"/>
      <c r="AF267" s="40">
        <f t="shared" si="177"/>
        <v>0</v>
      </c>
      <c r="AG267" s="40">
        <f t="shared" si="178"/>
        <v>2620318</v>
      </c>
      <c r="AH267" s="41">
        <f t="shared" si="180"/>
        <v>1.1581044488036138E-2</v>
      </c>
      <c r="AI267" s="42">
        <f t="shared" si="179"/>
        <v>6.3448294125078002E-4</v>
      </c>
      <c r="AJ267" s="207"/>
    </row>
    <row r="268" spans="1:36">
      <c r="A268" s="89">
        <v>4</v>
      </c>
      <c r="B268" s="149" t="s">
        <v>868</v>
      </c>
      <c r="C268" s="153">
        <v>41785</v>
      </c>
      <c r="D268" s="150" t="s">
        <v>521</v>
      </c>
      <c r="E268" s="97" t="s">
        <v>225</v>
      </c>
      <c r="F268" s="101" t="s">
        <v>203</v>
      </c>
      <c r="G268" s="153">
        <v>41788</v>
      </c>
      <c r="H268" s="153">
        <v>42004</v>
      </c>
      <c r="I268" s="246"/>
      <c r="J268" s="154">
        <v>1836551</v>
      </c>
      <c r="K268" s="23"/>
      <c r="L268" s="91"/>
      <c r="M268" s="91"/>
      <c r="N268" s="91"/>
      <c r="O268" s="19" t="s">
        <v>294</v>
      </c>
      <c r="P268" s="25"/>
      <c r="Q268" s="22"/>
      <c r="R268" s="22"/>
      <c r="S268" s="40"/>
      <c r="T268" s="40">
        <f t="shared" si="174"/>
        <v>0</v>
      </c>
      <c r="U268" s="40"/>
      <c r="V268" s="35">
        <v>1836551</v>
      </c>
      <c r="W268" s="35"/>
      <c r="X268" s="40">
        <f t="shared" si="175"/>
        <v>1836551</v>
      </c>
      <c r="Y268" s="40"/>
      <c r="Z268" s="40"/>
      <c r="AA268" s="40"/>
      <c r="AB268" s="40">
        <f t="shared" si="176"/>
        <v>0</v>
      </c>
      <c r="AC268" s="35"/>
      <c r="AD268" s="35"/>
      <c r="AE268" s="35"/>
      <c r="AF268" s="40">
        <f t="shared" si="177"/>
        <v>0</v>
      </c>
      <c r="AG268" s="40">
        <f t="shared" si="178"/>
        <v>1836551</v>
      </c>
      <c r="AH268" s="41">
        <f t="shared" si="180"/>
        <v>8.1170219933409827E-3</v>
      </c>
      <c r="AI268" s="42">
        <f t="shared" si="179"/>
        <v>4.4470185688800411E-4</v>
      </c>
      <c r="AJ268" s="207"/>
    </row>
    <row r="269" spans="1:36">
      <c r="A269" s="89">
        <v>5</v>
      </c>
      <c r="B269" s="149" t="s">
        <v>869</v>
      </c>
      <c r="C269" s="153">
        <v>41785</v>
      </c>
      <c r="D269" s="150" t="s">
        <v>522</v>
      </c>
      <c r="E269" s="97" t="s">
        <v>225</v>
      </c>
      <c r="F269" s="101" t="s">
        <v>203</v>
      </c>
      <c r="G269" s="153">
        <v>41788</v>
      </c>
      <c r="H269" s="153">
        <v>42004</v>
      </c>
      <c r="I269" s="246"/>
      <c r="J269" s="154">
        <v>6410682</v>
      </c>
      <c r="K269" s="23"/>
      <c r="L269" s="91"/>
      <c r="M269" s="91"/>
      <c r="N269" s="91"/>
      <c r="O269" s="19" t="s">
        <v>294</v>
      </c>
      <c r="P269" s="25"/>
      <c r="Q269" s="22"/>
      <c r="R269" s="22"/>
      <c r="S269" s="40"/>
      <c r="T269" s="40">
        <f t="shared" si="174"/>
        <v>0</v>
      </c>
      <c r="U269" s="40"/>
      <c r="V269" s="35">
        <v>6410682</v>
      </c>
      <c r="W269" s="35"/>
      <c r="X269" s="40">
        <f t="shared" si="175"/>
        <v>6410682</v>
      </c>
      <c r="Y269" s="40"/>
      <c r="Z269" s="40"/>
      <c r="AA269" s="40"/>
      <c r="AB269" s="40">
        <f t="shared" si="176"/>
        <v>0</v>
      </c>
      <c r="AC269" s="35"/>
      <c r="AD269" s="35"/>
      <c r="AE269" s="35"/>
      <c r="AF269" s="40">
        <f t="shared" si="177"/>
        <v>0</v>
      </c>
      <c r="AG269" s="40">
        <f t="shared" si="178"/>
        <v>6410682</v>
      </c>
      <c r="AH269" s="41">
        <f t="shared" si="180"/>
        <v>2.8333352455943317E-2</v>
      </c>
      <c r="AI269" s="42">
        <f t="shared" si="179"/>
        <v>1.5522804372535824E-3</v>
      </c>
      <c r="AJ269" s="207"/>
    </row>
    <row r="270" spans="1:36">
      <c r="A270" s="89">
        <v>6</v>
      </c>
      <c r="B270" s="149" t="s">
        <v>852</v>
      </c>
      <c r="C270" s="153">
        <v>41785</v>
      </c>
      <c r="D270" s="150" t="s">
        <v>523</v>
      </c>
      <c r="E270" s="97" t="s">
        <v>225</v>
      </c>
      <c r="F270" s="101" t="s">
        <v>203</v>
      </c>
      <c r="G270" s="153">
        <v>41788</v>
      </c>
      <c r="H270" s="153">
        <v>42004</v>
      </c>
      <c r="I270" s="246"/>
      <c r="J270" s="154">
        <v>4184404</v>
      </c>
      <c r="K270" s="23"/>
      <c r="L270" s="91"/>
      <c r="M270" s="91"/>
      <c r="N270" s="91"/>
      <c r="O270" s="19" t="s">
        <v>294</v>
      </c>
      <c r="P270" s="25"/>
      <c r="Q270" s="22"/>
      <c r="R270" s="22"/>
      <c r="S270" s="40"/>
      <c r="T270" s="40">
        <f t="shared" si="174"/>
        <v>0</v>
      </c>
      <c r="U270" s="40"/>
      <c r="V270" s="35">
        <v>4184404</v>
      </c>
      <c r="W270" s="35"/>
      <c r="X270" s="40">
        <f t="shared" si="175"/>
        <v>4184404</v>
      </c>
      <c r="Y270" s="40"/>
      <c r="Z270" s="40"/>
      <c r="AA270" s="40"/>
      <c r="AB270" s="40">
        <f t="shared" si="176"/>
        <v>0</v>
      </c>
      <c r="AC270" s="35"/>
      <c r="AD270" s="35"/>
      <c r="AE270" s="35"/>
      <c r="AF270" s="40">
        <f t="shared" si="177"/>
        <v>0</v>
      </c>
      <c r="AG270" s="40">
        <f t="shared" si="178"/>
        <v>4184404</v>
      </c>
      <c r="AH270" s="41">
        <f t="shared" si="180"/>
        <v>1.8493850318898841E-2</v>
      </c>
      <c r="AI270" s="42">
        <f t="shared" si="179"/>
        <v>1.0132102123870191E-3</v>
      </c>
      <c r="AJ270" s="207"/>
    </row>
    <row r="271" spans="1:36">
      <c r="A271" s="89">
        <v>7</v>
      </c>
      <c r="B271" s="149" t="s">
        <v>838</v>
      </c>
      <c r="C271" s="153">
        <v>41785</v>
      </c>
      <c r="D271" s="150" t="s">
        <v>524</v>
      </c>
      <c r="E271" s="97" t="s">
        <v>225</v>
      </c>
      <c r="F271" s="101" t="s">
        <v>203</v>
      </c>
      <c r="G271" s="153">
        <v>41788</v>
      </c>
      <c r="H271" s="153">
        <v>42004</v>
      </c>
      <c r="I271" s="246"/>
      <c r="J271" s="154">
        <v>1858969</v>
      </c>
      <c r="K271" s="23"/>
      <c r="L271" s="91"/>
      <c r="M271" s="91"/>
      <c r="N271" s="91"/>
      <c r="O271" s="19" t="s">
        <v>294</v>
      </c>
      <c r="P271" s="25"/>
      <c r="Q271" s="22"/>
      <c r="R271" s="22"/>
      <c r="S271" s="40"/>
      <c r="T271" s="40">
        <f t="shared" si="174"/>
        <v>0</v>
      </c>
      <c r="U271" s="40"/>
      <c r="V271" s="35">
        <v>1858969</v>
      </c>
      <c r="W271" s="35"/>
      <c r="X271" s="40">
        <f t="shared" si="175"/>
        <v>1858969</v>
      </c>
      <c r="Y271" s="40"/>
      <c r="Z271" s="40"/>
      <c r="AA271" s="40"/>
      <c r="AB271" s="40">
        <f t="shared" si="176"/>
        <v>0</v>
      </c>
      <c r="AC271" s="35"/>
      <c r="AD271" s="35"/>
      <c r="AE271" s="35"/>
      <c r="AF271" s="40">
        <f t="shared" si="177"/>
        <v>0</v>
      </c>
      <c r="AG271" s="40">
        <f t="shared" si="178"/>
        <v>1858969</v>
      </c>
      <c r="AH271" s="41">
        <f t="shared" si="180"/>
        <v>8.216103042027743E-3</v>
      </c>
      <c r="AI271" s="42">
        <f t="shared" si="179"/>
        <v>4.5013014405656917E-4</v>
      </c>
      <c r="AJ271" s="207"/>
    </row>
    <row r="272" spans="1:36">
      <c r="A272" s="89">
        <v>8</v>
      </c>
      <c r="B272" s="149" t="s">
        <v>870</v>
      </c>
      <c r="C272" s="153">
        <v>41785</v>
      </c>
      <c r="D272" s="150" t="s">
        <v>525</v>
      </c>
      <c r="E272" s="97" t="s">
        <v>225</v>
      </c>
      <c r="F272" s="101" t="s">
        <v>203</v>
      </c>
      <c r="G272" s="153">
        <v>41788</v>
      </c>
      <c r="H272" s="153">
        <v>42004</v>
      </c>
      <c r="I272" s="246"/>
      <c r="J272" s="154">
        <v>2500468</v>
      </c>
      <c r="K272" s="23"/>
      <c r="L272" s="91"/>
      <c r="M272" s="91"/>
      <c r="N272" s="91"/>
      <c r="O272" s="19" t="s">
        <v>294</v>
      </c>
      <c r="P272" s="25"/>
      <c r="Q272" s="22"/>
      <c r="R272" s="22"/>
      <c r="S272" s="40"/>
      <c r="T272" s="40">
        <f t="shared" si="174"/>
        <v>0</v>
      </c>
      <c r="U272" s="40"/>
      <c r="V272" s="35">
        <v>2500468</v>
      </c>
      <c r="W272" s="35"/>
      <c r="X272" s="40">
        <f t="shared" si="175"/>
        <v>2500468</v>
      </c>
      <c r="Y272" s="40"/>
      <c r="Z272" s="40"/>
      <c r="AA272" s="40"/>
      <c r="AB272" s="40">
        <f t="shared" si="176"/>
        <v>0</v>
      </c>
      <c r="AC272" s="35"/>
      <c r="AD272" s="35"/>
      <c r="AE272" s="35"/>
      <c r="AF272" s="40">
        <f t="shared" si="177"/>
        <v>0</v>
      </c>
      <c r="AG272" s="40">
        <f t="shared" si="178"/>
        <v>2500468</v>
      </c>
      <c r="AH272" s="41">
        <f t="shared" si="180"/>
        <v>1.1051342298496115E-2</v>
      </c>
      <c r="AI272" s="42">
        <f t="shared" si="179"/>
        <v>6.0546250155265712E-4</v>
      </c>
      <c r="AJ272" s="207"/>
    </row>
    <row r="273" spans="1:36">
      <c r="A273" s="89">
        <v>9</v>
      </c>
      <c r="B273" s="149" t="s">
        <v>871</v>
      </c>
      <c r="C273" s="153">
        <v>41785</v>
      </c>
      <c r="D273" s="150" t="s">
        <v>526</v>
      </c>
      <c r="E273" s="97" t="s">
        <v>225</v>
      </c>
      <c r="F273" s="101" t="s">
        <v>203</v>
      </c>
      <c r="G273" s="153">
        <v>41788</v>
      </c>
      <c r="H273" s="153">
        <v>42004</v>
      </c>
      <c r="I273" s="246"/>
      <c r="J273" s="154">
        <v>3179905</v>
      </c>
      <c r="K273" s="23"/>
      <c r="L273" s="91"/>
      <c r="M273" s="91"/>
      <c r="N273" s="91"/>
      <c r="O273" s="19" t="s">
        <v>294</v>
      </c>
      <c r="P273" s="25"/>
      <c r="Q273" s="22"/>
      <c r="R273" s="22"/>
      <c r="S273" s="40"/>
      <c r="T273" s="40">
        <f t="shared" si="174"/>
        <v>0</v>
      </c>
      <c r="U273" s="40"/>
      <c r="V273" s="35">
        <v>3179905</v>
      </c>
      <c r="W273" s="35"/>
      <c r="X273" s="40">
        <f t="shared" si="175"/>
        <v>3179905</v>
      </c>
      <c r="Y273" s="40"/>
      <c r="Z273" s="40"/>
      <c r="AA273" s="40"/>
      <c r="AB273" s="40">
        <f t="shared" si="176"/>
        <v>0</v>
      </c>
      <c r="AC273" s="35"/>
      <c r="AD273" s="35"/>
      <c r="AE273" s="35"/>
      <c r="AF273" s="40">
        <f t="shared" si="177"/>
        <v>0</v>
      </c>
      <c r="AG273" s="40">
        <f t="shared" si="178"/>
        <v>3179905</v>
      </c>
      <c r="AH273" s="41">
        <f t="shared" si="180"/>
        <v>1.4054256495863691E-2</v>
      </c>
      <c r="AI273" s="42">
        <f t="shared" si="179"/>
        <v>7.6998115392790546E-4</v>
      </c>
      <c r="AJ273" s="207"/>
    </row>
    <row r="274" spans="1:36" ht="22.5">
      <c r="A274" s="89">
        <v>10</v>
      </c>
      <c r="B274" s="149" t="s">
        <v>872</v>
      </c>
      <c r="C274" s="153">
        <v>41785</v>
      </c>
      <c r="D274" s="150" t="s">
        <v>527</v>
      </c>
      <c r="E274" s="97" t="s">
        <v>225</v>
      </c>
      <c r="F274" s="101" t="s">
        <v>203</v>
      </c>
      <c r="G274" s="153">
        <v>41788</v>
      </c>
      <c r="H274" s="153">
        <v>42004</v>
      </c>
      <c r="I274" s="246"/>
      <c r="J274" s="154">
        <v>3330796</v>
      </c>
      <c r="K274" s="23"/>
      <c r="L274" s="91"/>
      <c r="M274" s="91"/>
      <c r="N274" s="91"/>
      <c r="O274" s="19" t="s">
        <v>294</v>
      </c>
      <c r="P274" s="25"/>
      <c r="Q274" s="22"/>
      <c r="R274" s="22"/>
      <c r="S274" s="40"/>
      <c r="T274" s="40">
        <f t="shared" si="174"/>
        <v>0</v>
      </c>
      <c r="U274" s="40"/>
      <c r="V274" s="35">
        <v>3330796</v>
      </c>
      <c r="W274" s="35"/>
      <c r="X274" s="40">
        <f t="shared" si="175"/>
        <v>3330796</v>
      </c>
      <c r="Y274" s="40"/>
      <c r="Z274" s="40"/>
      <c r="AA274" s="40"/>
      <c r="AB274" s="40">
        <f t="shared" si="176"/>
        <v>0</v>
      </c>
      <c r="AC274" s="35"/>
      <c r="AD274" s="35"/>
      <c r="AE274" s="35"/>
      <c r="AF274" s="40">
        <f t="shared" si="177"/>
        <v>0</v>
      </c>
      <c r="AG274" s="40">
        <f t="shared" si="178"/>
        <v>3330796</v>
      </c>
      <c r="AH274" s="41">
        <f t="shared" si="180"/>
        <v>1.4721150889538147E-2</v>
      </c>
      <c r="AI274" s="42">
        <f t="shared" si="179"/>
        <v>8.0651785118689145E-4</v>
      </c>
      <c r="AJ274" s="207"/>
    </row>
    <row r="275" spans="1:36">
      <c r="A275" s="89">
        <v>11</v>
      </c>
      <c r="B275" s="149" t="s">
        <v>873</v>
      </c>
      <c r="C275" s="153">
        <v>41785</v>
      </c>
      <c r="D275" s="150" t="s">
        <v>528</v>
      </c>
      <c r="E275" s="97" t="s">
        <v>225</v>
      </c>
      <c r="F275" s="101" t="s">
        <v>203</v>
      </c>
      <c r="G275" s="153">
        <v>41788</v>
      </c>
      <c r="H275" s="153">
        <v>42004</v>
      </c>
      <c r="I275" s="246"/>
      <c r="J275" s="154">
        <v>4102492</v>
      </c>
      <c r="K275" s="23"/>
      <c r="L275" s="91"/>
      <c r="M275" s="91"/>
      <c r="N275" s="91"/>
      <c r="O275" s="19" t="s">
        <v>294</v>
      </c>
      <c r="P275" s="25"/>
      <c r="Q275" s="22"/>
      <c r="R275" s="22"/>
      <c r="S275" s="40"/>
      <c r="T275" s="40">
        <f t="shared" si="174"/>
        <v>0</v>
      </c>
      <c r="U275" s="40"/>
      <c r="V275" s="35">
        <v>4102492</v>
      </c>
      <c r="W275" s="35"/>
      <c r="X275" s="40">
        <f t="shared" si="175"/>
        <v>4102492</v>
      </c>
      <c r="Y275" s="40"/>
      <c r="Z275" s="40"/>
      <c r="AA275" s="40"/>
      <c r="AB275" s="40">
        <f t="shared" si="176"/>
        <v>0</v>
      </c>
      <c r="AC275" s="35"/>
      <c r="AD275" s="35"/>
      <c r="AE275" s="35"/>
      <c r="AF275" s="40">
        <f t="shared" si="177"/>
        <v>0</v>
      </c>
      <c r="AG275" s="40">
        <f t="shared" si="178"/>
        <v>4102492</v>
      </c>
      <c r="AH275" s="41">
        <f t="shared" si="180"/>
        <v>1.813182307025802E-2</v>
      </c>
      <c r="AI275" s="42">
        <f t="shared" si="179"/>
        <v>9.9337606756805664E-4</v>
      </c>
      <c r="AJ275" s="207"/>
    </row>
    <row r="276" spans="1:36">
      <c r="A276" s="89">
        <v>12</v>
      </c>
      <c r="B276" s="149" t="s">
        <v>874</v>
      </c>
      <c r="C276" s="153">
        <v>41785</v>
      </c>
      <c r="D276" s="150" t="s">
        <v>529</v>
      </c>
      <c r="E276" s="97" t="s">
        <v>225</v>
      </c>
      <c r="F276" s="101" t="s">
        <v>203</v>
      </c>
      <c r="G276" s="153">
        <v>41788</v>
      </c>
      <c r="H276" s="153">
        <v>42004</v>
      </c>
      <c r="I276" s="246"/>
      <c r="J276" s="154">
        <v>4117150</v>
      </c>
      <c r="K276" s="23"/>
      <c r="L276" s="91"/>
      <c r="M276" s="91"/>
      <c r="N276" s="91"/>
      <c r="O276" s="19" t="s">
        <v>294</v>
      </c>
      <c r="P276" s="25"/>
      <c r="Q276" s="22"/>
      <c r="R276" s="22"/>
      <c r="S276" s="40"/>
      <c r="T276" s="40">
        <f t="shared" si="174"/>
        <v>0</v>
      </c>
      <c r="U276" s="40"/>
      <c r="V276" s="35">
        <v>4117150</v>
      </c>
      <c r="W276" s="35"/>
      <c r="X276" s="40">
        <f t="shared" si="175"/>
        <v>4117150</v>
      </c>
      <c r="Y276" s="40"/>
      <c r="Z276" s="40"/>
      <c r="AA276" s="40"/>
      <c r="AB276" s="40">
        <f t="shared" si="176"/>
        <v>0</v>
      </c>
      <c r="AC276" s="35"/>
      <c r="AD276" s="35"/>
      <c r="AE276" s="35"/>
      <c r="AF276" s="40">
        <f t="shared" si="177"/>
        <v>0</v>
      </c>
      <c r="AG276" s="40">
        <f t="shared" si="178"/>
        <v>4117150</v>
      </c>
      <c r="AH276" s="41">
        <f t="shared" si="180"/>
        <v>1.8196607172838559E-2</v>
      </c>
      <c r="AI276" s="42">
        <f t="shared" si="179"/>
        <v>9.9692535088132385E-4</v>
      </c>
      <c r="AJ276" s="207"/>
    </row>
    <row r="277" spans="1:36">
      <c r="A277" s="89">
        <v>13</v>
      </c>
      <c r="B277" s="149" t="s">
        <v>875</v>
      </c>
      <c r="C277" s="153">
        <v>41785</v>
      </c>
      <c r="D277" s="150" t="s">
        <v>530</v>
      </c>
      <c r="E277" s="97" t="s">
        <v>225</v>
      </c>
      <c r="F277" s="101" t="s">
        <v>203</v>
      </c>
      <c r="G277" s="153">
        <v>41788</v>
      </c>
      <c r="H277" s="153">
        <v>42004</v>
      </c>
      <c r="I277" s="246"/>
      <c r="J277" s="154">
        <v>1408884</v>
      </c>
      <c r="K277" s="23"/>
      <c r="L277" s="91"/>
      <c r="M277" s="91"/>
      <c r="N277" s="91"/>
      <c r="O277" s="19" t="s">
        <v>294</v>
      </c>
      <c r="P277" s="25"/>
      <c r="Q277" s="22"/>
      <c r="R277" s="22"/>
      <c r="S277" s="40"/>
      <c r="T277" s="40">
        <f t="shared" si="174"/>
        <v>0</v>
      </c>
      <c r="U277" s="40"/>
      <c r="V277" s="35">
        <v>1408884</v>
      </c>
      <c r="W277" s="35"/>
      <c r="X277" s="40">
        <f t="shared" si="175"/>
        <v>1408884</v>
      </c>
      <c r="Y277" s="40"/>
      <c r="Z277" s="40"/>
      <c r="AA277" s="40"/>
      <c r="AB277" s="40">
        <f t="shared" si="176"/>
        <v>0</v>
      </c>
      <c r="AC277" s="35"/>
      <c r="AD277" s="35"/>
      <c r="AE277" s="35"/>
      <c r="AF277" s="40">
        <f t="shared" si="177"/>
        <v>0</v>
      </c>
      <c r="AG277" s="40">
        <f t="shared" si="178"/>
        <v>1408884</v>
      </c>
      <c r="AH277" s="41">
        <f t="shared" si="180"/>
        <v>6.2268580693191841E-3</v>
      </c>
      <c r="AI277" s="42">
        <f t="shared" si="179"/>
        <v>3.4114670975094011E-4</v>
      </c>
      <c r="AJ277" s="207"/>
    </row>
    <row r="278" spans="1:36">
      <c r="A278" s="89">
        <v>14</v>
      </c>
      <c r="B278" s="149" t="s">
        <v>876</v>
      </c>
      <c r="C278" s="153">
        <v>41785</v>
      </c>
      <c r="D278" s="150" t="s">
        <v>531</v>
      </c>
      <c r="E278" s="97" t="s">
        <v>225</v>
      </c>
      <c r="F278" s="101" t="s">
        <v>203</v>
      </c>
      <c r="G278" s="153">
        <v>41788</v>
      </c>
      <c r="H278" s="153">
        <v>42004</v>
      </c>
      <c r="I278" s="246"/>
      <c r="J278" s="154">
        <v>3500655</v>
      </c>
      <c r="K278" s="23"/>
      <c r="L278" s="91"/>
      <c r="M278" s="91"/>
      <c r="N278" s="91"/>
      <c r="O278" s="19" t="s">
        <v>294</v>
      </c>
      <c r="P278" s="25"/>
      <c r="Q278" s="22"/>
      <c r="R278" s="22"/>
      <c r="S278" s="40"/>
      <c r="T278" s="40">
        <f t="shared" si="174"/>
        <v>0</v>
      </c>
      <c r="U278" s="40"/>
      <c r="V278" s="35">
        <v>3500655</v>
      </c>
      <c r="W278" s="35"/>
      <c r="X278" s="40">
        <f t="shared" si="175"/>
        <v>3500655</v>
      </c>
      <c r="Y278" s="40"/>
      <c r="Z278" s="40"/>
      <c r="AA278" s="40"/>
      <c r="AB278" s="40">
        <f t="shared" si="176"/>
        <v>0</v>
      </c>
      <c r="AC278" s="35"/>
      <c r="AD278" s="35"/>
      <c r="AE278" s="35"/>
      <c r="AF278" s="40">
        <f t="shared" si="177"/>
        <v>0</v>
      </c>
      <c r="AG278" s="40">
        <f t="shared" si="178"/>
        <v>3500655</v>
      </c>
      <c r="AH278" s="41">
        <f t="shared" si="180"/>
        <v>1.5471878333952652E-2</v>
      </c>
      <c r="AI278" s="42">
        <f t="shared" si="179"/>
        <v>8.476474537457855E-4</v>
      </c>
      <c r="AJ278" s="207"/>
    </row>
    <row r="279" spans="1:36" ht="22.5">
      <c r="A279" s="89">
        <v>15</v>
      </c>
      <c r="B279" s="149" t="s">
        <v>877</v>
      </c>
      <c r="C279" s="153">
        <v>41785</v>
      </c>
      <c r="D279" s="150" t="s">
        <v>532</v>
      </c>
      <c r="E279" s="97" t="s">
        <v>225</v>
      </c>
      <c r="F279" s="101" t="s">
        <v>203</v>
      </c>
      <c r="G279" s="153">
        <v>41788</v>
      </c>
      <c r="H279" s="153">
        <v>42004</v>
      </c>
      <c r="I279" s="246"/>
      <c r="J279" s="154">
        <v>10211393</v>
      </c>
      <c r="K279" s="23"/>
      <c r="L279" s="91"/>
      <c r="M279" s="91"/>
      <c r="N279" s="91"/>
      <c r="O279" s="19" t="s">
        <v>294</v>
      </c>
      <c r="P279" s="25"/>
      <c r="Q279" s="22"/>
      <c r="R279" s="22"/>
      <c r="S279" s="40"/>
      <c r="T279" s="40">
        <f t="shared" si="174"/>
        <v>0</v>
      </c>
      <c r="U279" s="40"/>
      <c r="V279" s="35">
        <v>10211393</v>
      </c>
      <c r="W279" s="35"/>
      <c r="X279" s="40">
        <f t="shared" si="175"/>
        <v>10211393</v>
      </c>
      <c r="Y279" s="40"/>
      <c r="Z279" s="40"/>
      <c r="AA279" s="40"/>
      <c r="AB279" s="40">
        <f t="shared" si="176"/>
        <v>0</v>
      </c>
      <c r="AC279" s="35"/>
      <c r="AD279" s="35"/>
      <c r="AE279" s="35"/>
      <c r="AF279" s="40">
        <f t="shared" si="177"/>
        <v>0</v>
      </c>
      <c r="AG279" s="40">
        <f t="shared" si="178"/>
        <v>10211393</v>
      </c>
      <c r="AH279" s="41">
        <f t="shared" si="180"/>
        <v>4.5131391158561976E-2</v>
      </c>
      <c r="AI279" s="42">
        <f t="shared" si="179"/>
        <v>2.4725833524433393E-3</v>
      </c>
      <c r="AJ279" s="207"/>
    </row>
    <row r="280" spans="1:36">
      <c r="A280" s="89">
        <v>16</v>
      </c>
      <c r="B280" s="149" t="s">
        <v>878</v>
      </c>
      <c r="C280" s="153">
        <v>41785</v>
      </c>
      <c r="D280" s="150" t="s">
        <v>533</v>
      </c>
      <c r="E280" s="97" t="s">
        <v>225</v>
      </c>
      <c r="F280" s="101" t="s">
        <v>203</v>
      </c>
      <c r="G280" s="153">
        <v>41788</v>
      </c>
      <c r="H280" s="153">
        <v>42004</v>
      </c>
      <c r="I280" s="246"/>
      <c r="J280" s="154">
        <v>2501330</v>
      </c>
      <c r="K280" s="23"/>
      <c r="L280" s="91"/>
      <c r="M280" s="91"/>
      <c r="N280" s="91"/>
      <c r="O280" s="19" t="s">
        <v>294</v>
      </c>
      <c r="P280" s="25"/>
      <c r="Q280" s="22"/>
      <c r="R280" s="22"/>
      <c r="S280" s="40"/>
      <c r="T280" s="40">
        <f t="shared" si="174"/>
        <v>0</v>
      </c>
      <c r="U280" s="40"/>
      <c r="V280" s="35">
        <v>2501330</v>
      </c>
      <c r="W280" s="35"/>
      <c r="X280" s="40">
        <f t="shared" si="175"/>
        <v>2501330</v>
      </c>
      <c r="Y280" s="40"/>
      <c r="Z280" s="40"/>
      <c r="AA280" s="40"/>
      <c r="AB280" s="40">
        <f t="shared" si="176"/>
        <v>0</v>
      </c>
      <c r="AC280" s="35"/>
      <c r="AD280" s="35"/>
      <c r="AE280" s="35"/>
      <c r="AF280" s="40">
        <f t="shared" si="177"/>
        <v>0</v>
      </c>
      <c r="AG280" s="40">
        <f t="shared" si="178"/>
        <v>2501330</v>
      </c>
      <c r="AH280" s="41">
        <f t="shared" si="180"/>
        <v>1.1055152088128019E-2</v>
      </c>
      <c r="AI280" s="42">
        <f t="shared" si="179"/>
        <v>6.0567122594998529E-4</v>
      </c>
      <c r="AJ280" s="207"/>
    </row>
    <row r="281" spans="1:36">
      <c r="A281" s="89">
        <v>17</v>
      </c>
      <c r="B281" s="149" t="s">
        <v>879</v>
      </c>
      <c r="C281" s="153">
        <v>41785</v>
      </c>
      <c r="D281" s="150" t="s">
        <v>534</v>
      </c>
      <c r="E281" s="97" t="s">
        <v>225</v>
      </c>
      <c r="F281" s="101" t="s">
        <v>203</v>
      </c>
      <c r="G281" s="153">
        <v>41788</v>
      </c>
      <c r="H281" s="153">
        <v>42004</v>
      </c>
      <c r="I281" s="246"/>
      <c r="J281" s="154">
        <v>7185827</v>
      </c>
      <c r="K281" s="23"/>
      <c r="L281" s="91"/>
      <c r="M281" s="91"/>
      <c r="N281" s="91"/>
      <c r="O281" s="19" t="s">
        <v>294</v>
      </c>
      <c r="P281" s="25"/>
      <c r="Q281" s="22"/>
      <c r="R281" s="22"/>
      <c r="S281" s="40"/>
      <c r="T281" s="40">
        <f t="shared" si="174"/>
        <v>0</v>
      </c>
      <c r="U281" s="40"/>
      <c r="V281" s="35">
        <v>7185827</v>
      </c>
      <c r="W281" s="35"/>
      <c r="X281" s="40">
        <f t="shared" si="175"/>
        <v>7185827</v>
      </c>
      <c r="Y281" s="40"/>
      <c r="Z281" s="40"/>
      <c r="AA281" s="40"/>
      <c r="AB281" s="40">
        <f t="shared" si="176"/>
        <v>0</v>
      </c>
      <c r="AC281" s="35"/>
      <c r="AD281" s="35"/>
      <c r="AE281" s="35"/>
      <c r="AF281" s="40">
        <f t="shared" si="177"/>
        <v>0</v>
      </c>
      <c r="AG281" s="40">
        <f t="shared" si="178"/>
        <v>7185827</v>
      </c>
      <c r="AH281" s="41">
        <f t="shared" si="180"/>
        <v>3.1759268214900348E-2</v>
      </c>
      <c r="AI281" s="42">
        <f t="shared" si="179"/>
        <v>1.7399737933637325E-3</v>
      </c>
      <c r="AJ281" s="207"/>
    </row>
    <row r="282" spans="1:36">
      <c r="A282" s="89">
        <v>18</v>
      </c>
      <c r="B282" s="149" t="s">
        <v>880</v>
      </c>
      <c r="C282" s="153">
        <v>41813</v>
      </c>
      <c r="D282" s="150" t="s">
        <v>535</v>
      </c>
      <c r="E282" s="97" t="s">
        <v>225</v>
      </c>
      <c r="F282" s="101" t="s">
        <v>203</v>
      </c>
      <c r="G282" s="153">
        <v>41817</v>
      </c>
      <c r="H282" s="153">
        <v>42004</v>
      </c>
      <c r="I282" s="246"/>
      <c r="J282" s="154">
        <v>9827701</v>
      </c>
      <c r="K282" s="23"/>
      <c r="L282" s="91"/>
      <c r="M282" s="91"/>
      <c r="N282" s="91"/>
      <c r="O282" s="19" t="s">
        <v>294</v>
      </c>
      <c r="P282" s="25"/>
      <c r="Q282" s="22"/>
      <c r="R282" s="22"/>
      <c r="S282" s="40"/>
      <c r="T282" s="40">
        <f t="shared" si="174"/>
        <v>0</v>
      </c>
      <c r="U282" s="40"/>
      <c r="V282" s="35"/>
      <c r="W282" s="35">
        <v>9827701</v>
      </c>
      <c r="X282" s="40">
        <f t="shared" si="175"/>
        <v>9827701</v>
      </c>
      <c r="Y282" s="40"/>
      <c r="Z282" s="40"/>
      <c r="AA282" s="40"/>
      <c r="AB282" s="40">
        <f t="shared" si="176"/>
        <v>0</v>
      </c>
      <c r="AC282" s="35"/>
      <c r="AD282" s="35"/>
      <c r="AE282" s="35"/>
      <c r="AF282" s="40">
        <f t="shared" si="177"/>
        <v>0</v>
      </c>
      <c r="AG282" s="40">
        <f t="shared" si="178"/>
        <v>9827701</v>
      </c>
      <c r="AH282" s="41">
        <f t="shared" si="180"/>
        <v>4.3435583961991348E-2</v>
      </c>
      <c r="AI282" s="42">
        <f t="shared" si="179"/>
        <v>2.3796762973857491E-3</v>
      </c>
      <c r="AJ282" s="207"/>
    </row>
    <row r="283" spans="1:36">
      <c r="A283" s="89">
        <v>19</v>
      </c>
      <c r="B283" s="149" t="s">
        <v>881</v>
      </c>
      <c r="C283" s="153">
        <v>41813</v>
      </c>
      <c r="D283" s="150" t="s">
        <v>536</v>
      </c>
      <c r="E283" s="97" t="s">
        <v>225</v>
      </c>
      <c r="F283" s="101" t="s">
        <v>203</v>
      </c>
      <c r="G283" s="153">
        <v>41817</v>
      </c>
      <c r="H283" s="153">
        <v>42004</v>
      </c>
      <c r="I283" s="246"/>
      <c r="J283" s="154">
        <v>2629802</v>
      </c>
      <c r="K283" s="23"/>
      <c r="L283" s="91"/>
      <c r="M283" s="91"/>
      <c r="N283" s="91"/>
      <c r="O283" s="19" t="s">
        <v>294</v>
      </c>
      <c r="P283" s="25"/>
      <c r="Q283" s="22"/>
      <c r="R283" s="22"/>
      <c r="S283" s="40"/>
      <c r="T283" s="40">
        <f t="shared" si="174"/>
        <v>0</v>
      </c>
      <c r="U283" s="40"/>
      <c r="V283" s="35"/>
      <c r="W283" s="35">
        <v>2629802</v>
      </c>
      <c r="X283" s="40">
        <f t="shared" si="175"/>
        <v>2629802</v>
      </c>
      <c r="Y283" s="40"/>
      <c r="Z283" s="40"/>
      <c r="AA283" s="40"/>
      <c r="AB283" s="40">
        <f t="shared" si="176"/>
        <v>0</v>
      </c>
      <c r="AC283" s="35"/>
      <c r="AD283" s="35"/>
      <c r="AE283" s="35"/>
      <c r="AF283" s="40">
        <f t="shared" si="177"/>
        <v>0</v>
      </c>
      <c r="AG283" s="40">
        <f t="shared" si="178"/>
        <v>2629802</v>
      </c>
      <c r="AH283" s="41">
        <f t="shared" si="180"/>
        <v>1.1622961013406163E-2</v>
      </c>
      <c r="AI283" s="42">
        <f t="shared" si="179"/>
        <v>6.3677939390073405E-4</v>
      </c>
      <c r="AJ283" s="207"/>
    </row>
    <row r="284" spans="1:36">
      <c r="A284" s="89">
        <v>20</v>
      </c>
      <c r="B284" s="149" t="s">
        <v>882</v>
      </c>
      <c r="C284" s="153">
        <v>41813</v>
      </c>
      <c r="D284" s="150" t="s">
        <v>537</v>
      </c>
      <c r="E284" s="97" t="s">
        <v>225</v>
      </c>
      <c r="F284" s="101" t="s">
        <v>203</v>
      </c>
      <c r="G284" s="153">
        <v>41817</v>
      </c>
      <c r="H284" s="153">
        <v>42004</v>
      </c>
      <c r="I284" s="246"/>
      <c r="J284" s="154">
        <v>1418369</v>
      </c>
      <c r="K284" s="23"/>
      <c r="L284" s="91"/>
      <c r="M284" s="91"/>
      <c r="N284" s="91"/>
      <c r="O284" s="19" t="s">
        <v>294</v>
      </c>
      <c r="P284" s="25"/>
      <c r="Q284" s="22"/>
      <c r="R284" s="22"/>
      <c r="S284" s="40"/>
      <c r="T284" s="40">
        <f t="shared" si="174"/>
        <v>0</v>
      </c>
      <c r="U284" s="40"/>
      <c r="V284" s="35"/>
      <c r="W284" s="35">
        <v>1418369</v>
      </c>
      <c r="X284" s="40">
        <f t="shared" si="175"/>
        <v>1418369</v>
      </c>
      <c r="Y284" s="40"/>
      <c r="Z284" s="40"/>
      <c r="AA284" s="40"/>
      <c r="AB284" s="40">
        <f t="shared" si="176"/>
        <v>0</v>
      </c>
      <c r="AC284" s="35"/>
      <c r="AD284" s="35"/>
      <c r="AE284" s="35"/>
      <c r="AF284" s="40">
        <f t="shared" si="177"/>
        <v>0</v>
      </c>
      <c r="AG284" s="40">
        <f t="shared" si="178"/>
        <v>1418369</v>
      </c>
      <c r="AH284" s="41">
        <f t="shared" si="180"/>
        <v>6.2687790143987595E-3</v>
      </c>
      <c r="AI284" s="42">
        <f t="shared" si="179"/>
        <v>3.4344340454056627E-4</v>
      </c>
      <c r="AJ284" s="207"/>
    </row>
    <row r="285" spans="1:36">
      <c r="A285" s="89">
        <v>21</v>
      </c>
      <c r="B285" s="149" t="s">
        <v>883</v>
      </c>
      <c r="C285" s="153">
        <v>41813</v>
      </c>
      <c r="D285" s="150" t="s">
        <v>538</v>
      </c>
      <c r="E285" s="97" t="s">
        <v>225</v>
      </c>
      <c r="F285" s="101" t="s">
        <v>203</v>
      </c>
      <c r="G285" s="153">
        <v>41817</v>
      </c>
      <c r="H285" s="153">
        <v>42004</v>
      </c>
      <c r="I285" s="246"/>
      <c r="J285" s="154">
        <v>5376868</v>
      </c>
      <c r="K285" s="23"/>
      <c r="L285" s="91"/>
      <c r="M285" s="91"/>
      <c r="N285" s="91"/>
      <c r="O285" s="19" t="s">
        <v>294</v>
      </c>
      <c r="P285" s="25"/>
      <c r="Q285" s="22"/>
      <c r="R285" s="22"/>
      <c r="S285" s="40"/>
      <c r="T285" s="40">
        <f t="shared" si="174"/>
        <v>0</v>
      </c>
      <c r="U285" s="40"/>
      <c r="V285" s="35"/>
      <c r="W285" s="35">
        <v>5376868</v>
      </c>
      <c r="X285" s="40">
        <f t="shared" si="175"/>
        <v>5376868</v>
      </c>
      <c r="Y285" s="40"/>
      <c r="Z285" s="40"/>
      <c r="AA285" s="40"/>
      <c r="AB285" s="40">
        <f t="shared" si="176"/>
        <v>0</v>
      </c>
      <c r="AC285" s="35"/>
      <c r="AD285" s="35"/>
      <c r="AE285" s="35"/>
      <c r="AF285" s="40">
        <f t="shared" si="177"/>
        <v>0</v>
      </c>
      <c r="AG285" s="40">
        <f t="shared" si="178"/>
        <v>5376868</v>
      </c>
      <c r="AH285" s="41">
        <f t="shared" si="180"/>
        <v>2.3764194847456642E-2</v>
      </c>
      <c r="AI285" s="42">
        <f t="shared" si="179"/>
        <v>1.3019530543076066E-3</v>
      </c>
      <c r="AJ285" s="207"/>
    </row>
    <row r="286" spans="1:36">
      <c r="A286" s="89">
        <v>22</v>
      </c>
      <c r="B286" s="149" t="s">
        <v>884</v>
      </c>
      <c r="C286" s="153">
        <v>41813</v>
      </c>
      <c r="D286" s="150" t="s">
        <v>539</v>
      </c>
      <c r="E286" s="97" t="s">
        <v>225</v>
      </c>
      <c r="F286" s="101" t="s">
        <v>203</v>
      </c>
      <c r="G286" s="153">
        <v>41817</v>
      </c>
      <c r="H286" s="153">
        <v>42004</v>
      </c>
      <c r="I286" s="246"/>
      <c r="J286" s="154">
        <v>9031862</v>
      </c>
      <c r="K286" s="23"/>
      <c r="L286" s="91"/>
      <c r="M286" s="91"/>
      <c r="N286" s="91"/>
      <c r="O286" s="19" t="s">
        <v>294</v>
      </c>
      <c r="P286" s="25"/>
      <c r="Q286" s="22"/>
      <c r="R286" s="22"/>
      <c r="S286" s="40"/>
      <c r="T286" s="40">
        <f t="shared" si="174"/>
        <v>0</v>
      </c>
      <c r="U286" s="40"/>
      <c r="V286" s="35"/>
      <c r="W286" s="35">
        <v>9031862</v>
      </c>
      <c r="X286" s="40">
        <f t="shared" si="175"/>
        <v>9031862</v>
      </c>
      <c r="Y286" s="40"/>
      <c r="Z286" s="40"/>
      <c r="AA286" s="40"/>
      <c r="AB286" s="40">
        <f t="shared" si="176"/>
        <v>0</v>
      </c>
      <c r="AC286" s="35"/>
      <c r="AD286" s="35"/>
      <c r="AE286" s="35"/>
      <c r="AF286" s="40">
        <f t="shared" si="177"/>
        <v>0</v>
      </c>
      <c r="AG286" s="40">
        <f t="shared" si="178"/>
        <v>9031862</v>
      </c>
      <c r="AH286" s="41">
        <f t="shared" si="180"/>
        <v>3.9918206733611357E-2</v>
      </c>
      <c r="AI286" s="42">
        <f t="shared" si="179"/>
        <v>2.1869721029016908E-3</v>
      </c>
      <c r="AJ286" s="207"/>
    </row>
    <row r="287" spans="1:36" ht="12.75">
      <c r="A287" s="89">
        <v>23</v>
      </c>
      <c r="B287" s="149" t="s">
        <v>885</v>
      </c>
      <c r="C287" s="155">
        <v>41785</v>
      </c>
      <c r="D287" s="150" t="s">
        <v>540</v>
      </c>
      <c r="E287" s="97" t="s">
        <v>225</v>
      </c>
      <c r="F287" s="101" t="s">
        <v>203</v>
      </c>
      <c r="G287" s="20"/>
      <c r="H287" s="20"/>
      <c r="I287" s="246"/>
      <c r="J287" s="99"/>
      <c r="K287" s="88"/>
      <c r="L287" s="91"/>
      <c r="M287" s="91"/>
      <c r="N287" s="91"/>
      <c r="O287" s="19" t="s">
        <v>294</v>
      </c>
      <c r="P287" s="25"/>
      <c r="Q287" s="22"/>
      <c r="R287" s="22"/>
      <c r="S287" s="40"/>
      <c r="T287" s="40">
        <f t="shared" si="174"/>
        <v>0</v>
      </c>
      <c r="U287" s="40"/>
      <c r="V287" s="35">
        <v>1968472</v>
      </c>
      <c r="W287" s="110"/>
      <c r="X287" s="40">
        <f t="shared" si="175"/>
        <v>1968472</v>
      </c>
      <c r="Y287" s="40"/>
      <c r="Z287" s="40"/>
      <c r="AA287" s="40"/>
      <c r="AB287" s="40">
        <f t="shared" si="176"/>
        <v>0</v>
      </c>
      <c r="AC287" s="35"/>
      <c r="AD287" s="35"/>
      <c r="AE287" s="35">
        <v>-1968472</v>
      </c>
      <c r="AF287" s="40">
        <f t="shared" si="177"/>
        <v>-1968472</v>
      </c>
      <c r="AG287" s="40">
        <f t="shared" si="178"/>
        <v>0</v>
      </c>
      <c r="AH287" s="41">
        <f t="shared" si="180"/>
        <v>0</v>
      </c>
      <c r="AI287" s="42">
        <f t="shared" si="179"/>
        <v>0</v>
      </c>
      <c r="AJ287" s="207"/>
    </row>
    <row r="288" spans="1:36" ht="12.75">
      <c r="A288" s="89">
        <v>24</v>
      </c>
      <c r="B288" s="149" t="s">
        <v>886</v>
      </c>
      <c r="C288" s="195">
        <v>41842</v>
      </c>
      <c r="D288" s="150" t="s">
        <v>719</v>
      </c>
      <c r="E288" s="97" t="s">
        <v>225</v>
      </c>
      <c r="F288" s="101" t="s">
        <v>203</v>
      </c>
      <c r="G288" s="196"/>
      <c r="H288" s="153">
        <v>42004</v>
      </c>
      <c r="I288" s="246"/>
      <c r="J288" s="99">
        <v>4671564</v>
      </c>
      <c r="K288" s="88"/>
      <c r="L288" s="91"/>
      <c r="M288" s="91"/>
      <c r="N288" s="91"/>
      <c r="O288" s="19" t="s">
        <v>294</v>
      </c>
      <c r="P288" s="25"/>
      <c r="Q288" s="22"/>
      <c r="R288" s="22"/>
      <c r="S288" s="40"/>
      <c r="T288" s="40">
        <f t="shared" si="174"/>
        <v>0</v>
      </c>
      <c r="U288" s="40"/>
      <c r="V288" s="99"/>
      <c r="W288" s="110"/>
      <c r="X288" s="40">
        <f t="shared" si="175"/>
        <v>0</v>
      </c>
      <c r="Y288" s="99">
        <v>4671564</v>
      </c>
      <c r="Z288" s="40"/>
      <c r="AA288" s="40"/>
      <c r="AB288" s="40">
        <f t="shared" si="176"/>
        <v>4671564</v>
      </c>
      <c r="AC288" s="35"/>
      <c r="AD288" s="35"/>
      <c r="AE288" s="35"/>
      <c r="AF288" s="40">
        <f t="shared" si="177"/>
        <v>0</v>
      </c>
      <c r="AG288" s="40">
        <f t="shared" si="178"/>
        <v>4671564</v>
      </c>
      <c r="AH288" s="41">
        <f t="shared" ref="AH288:AH295" si="181">IF(ISERROR(AG288/$I$264),0,AG288/$I$264)</f>
        <v>2.0646956023165148E-2</v>
      </c>
      <c r="AI288" s="42">
        <f t="shared" ref="AI288:AI295" si="182">IF(ISERROR(AG288/$AG$488),"-",AG288/$AG$488)</f>
        <v>1.1311709750348082E-3</v>
      </c>
      <c r="AJ288" s="207"/>
    </row>
    <row r="289" spans="1:37" ht="12.75">
      <c r="A289" s="89">
        <v>25</v>
      </c>
      <c r="B289" s="149" t="s">
        <v>887</v>
      </c>
      <c r="C289" s="195">
        <v>41851</v>
      </c>
      <c r="D289" s="150" t="s">
        <v>720</v>
      </c>
      <c r="E289" s="97" t="s">
        <v>225</v>
      </c>
      <c r="F289" s="101" t="s">
        <v>203</v>
      </c>
      <c r="G289" s="196"/>
      <c r="H289" s="153">
        <v>42004</v>
      </c>
      <c r="I289" s="246"/>
      <c r="J289" s="99">
        <v>6961647</v>
      </c>
      <c r="K289" s="88"/>
      <c r="L289" s="91"/>
      <c r="M289" s="91"/>
      <c r="N289" s="91"/>
      <c r="O289" s="19" t="s">
        <v>294</v>
      </c>
      <c r="P289" s="25"/>
      <c r="Q289" s="22"/>
      <c r="R289" s="22"/>
      <c r="S289" s="40"/>
      <c r="T289" s="40">
        <f t="shared" si="174"/>
        <v>0</v>
      </c>
      <c r="U289" s="40"/>
      <c r="V289" s="99"/>
      <c r="W289" s="110"/>
      <c r="X289" s="40">
        <f t="shared" si="175"/>
        <v>0</v>
      </c>
      <c r="Y289" s="99">
        <v>6961647</v>
      </c>
      <c r="Z289" s="40"/>
      <c r="AA289" s="40"/>
      <c r="AB289" s="40">
        <f t="shared" si="176"/>
        <v>6961647</v>
      </c>
      <c r="AC289" s="35"/>
      <c r="AD289" s="35"/>
      <c r="AE289" s="35"/>
      <c r="AF289" s="40">
        <f t="shared" si="177"/>
        <v>0</v>
      </c>
      <c r="AG289" s="40">
        <f t="shared" si="178"/>
        <v>6961647</v>
      </c>
      <c r="AH289" s="41">
        <f t="shared" si="181"/>
        <v>3.0768457728032748E-2</v>
      </c>
      <c r="AI289" s="42">
        <f t="shared" si="182"/>
        <v>1.6856909216780821E-3</v>
      </c>
      <c r="AJ289" s="207"/>
    </row>
    <row r="290" spans="1:37" ht="12.75">
      <c r="A290" s="89">
        <v>26</v>
      </c>
      <c r="B290" s="149" t="s">
        <v>888</v>
      </c>
      <c r="C290" s="195">
        <v>41851</v>
      </c>
      <c r="D290" s="150" t="s">
        <v>721</v>
      </c>
      <c r="E290" s="97" t="s">
        <v>225</v>
      </c>
      <c r="F290" s="101" t="s">
        <v>203</v>
      </c>
      <c r="G290" s="196"/>
      <c r="H290" s="153">
        <v>42004</v>
      </c>
      <c r="I290" s="246"/>
      <c r="J290" s="99">
        <v>1396813</v>
      </c>
      <c r="K290" s="88"/>
      <c r="L290" s="91"/>
      <c r="M290" s="91"/>
      <c r="N290" s="91"/>
      <c r="O290" s="19" t="s">
        <v>294</v>
      </c>
      <c r="P290" s="25"/>
      <c r="Q290" s="22"/>
      <c r="R290" s="22"/>
      <c r="S290" s="40"/>
      <c r="T290" s="40">
        <f t="shared" si="174"/>
        <v>0</v>
      </c>
      <c r="U290" s="40"/>
      <c r="V290" s="99"/>
      <c r="W290" s="110"/>
      <c r="X290" s="40">
        <f t="shared" si="175"/>
        <v>0</v>
      </c>
      <c r="Y290" s="99">
        <v>1396813</v>
      </c>
      <c r="Z290" s="40"/>
      <c r="AA290" s="40"/>
      <c r="AB290" s="40">
        <f t="shared" si="176"/>
        <v>1396813</v>
      </c>
      <c r="AC290" s="35"/>
      <c r="AD290" s="35"/>
      <c r="AE290" s="35"/>
      <c r="AF290" s="40">
        <f t="shared" si="177"/>
        <v>0</v>
      </c>
      <c r="AG290" s="40">
        <f t="shared" si="178"/>
        <v>1396813</v>
      </c>
      <c r="AH290" s="41">
        <f t="shared" si="181"/>
        <v>6.173507755343902E-3</v>
      </c>
      <c r="AI290" s="42">
        <f t="shared" si="182"/>
        <v>3.3822384176932944E-4</v>
      </c>
      <c r="AJ290" s="207"/>
    </row>
    <row r="291" spans="1:37" ht="12.75">
      <c r="A291" s="89">
        <v>27</v>
      </c>
      <c r="B291" s="149" t="s">
        <v>889</v>
      </c>
      <c r="C291" s="195">
        <v>41851</v>
      </c>
      <c r="D291" s="150" t="s">
        <v>722</v>
      </c>
      <c r="E291" s="97" t="s">
        <v>225</v>
      </c>
      <c r="F291" s="101" t="s">
        <v>203</v>
      </c>
      <c r="G291" s="196"/>
      <c r="H291" s="153">
        <v>42004</v>
      </c>
      <c r="I291" s="246"/>
      <c r="J291" s="99">
        <v>3579118</v>
      </c>
      <c r="K291" s="88"/>
      <c r="L291" s="91"/>
      <c r="M291" s="91"/>
      <c r="N291" s="91"/>
      <c r="O291" s="19" t="s">
        <v>294</v>
      </c>
      <c r="P291" s="25"/>
      <c r="Q291" s="22"/>
      <c r="R291" s="22"/>
      <c r="S291" s="40"/>
      <c r="T291" s="40">
        <f t="shared" si="174"/>
        <v>0</v>
      </c>
      <c r="U291" s="40"/>
      <c r="V291" s="99"/>
      <c r="W291" s="110"/>
      <c r="X291" s="40">
        <f t="shared" si="175"/>
        <v>0</v>
      </c>
      <c r="Y291" s="99">
        <v>3579118</v>
      </c>
      <c r="Z291" s="40"/>
      <c r="AA291" s="40"/>
      <c r="AB291" s="40">
        <f t="shared" si="176"/>
        <v>3579118</v>
      </c>
      <c r="AC291" s="35"/>
      <c r="AD291" s="35"/>
      <c r="AE291" s="35"/>
      <c r="AF291" s="40">
        <f t="shared" si="177"/>
        <v>0</v>
      </c>
      <c r="AG291" s="40">
        <f t="shared" si="178"/>
        <v>3579118</v>
      </c>
      <c r="AH291" s="41">
        <f t="shared" si="181"/>
        <v>1.5818662004356315E-2</v>
      </c>
      <c r="AI291" s="42">
        <f t="shared" si="182"/>
        <v>8.6664645883576311E-4</v>
      </c>
      <c r="AJ291" s="207"/>
    </row>
    <row r="292" spans="1:37" ht="12.75">
      <c r="A292" s="36">
        <v>28</v>
      </c>
      <c r="B292" s="149" t="s">
        <v>890</v>
      </c>
      <c r="C292" s="155">
        <v>41870</v>
      </c>
      <c r="D292" s="150" t="s">
        <v>723</v>
      </c>
      <c r="E292" s="118" t="s">
        <v>225</v>
      </c>
      <c r="F292" s="101" t="s">
        <v>203</v>
      </c>
      <c r="G292" s="20"/>
      <c r="H292" s="129"/>
      <c r="I292" s="246"/>
      <c r="J292" s="99">
        <v>2580655</v>
      </c>
      <c r="K292" s="88"/>
      <c r="L292" s="91"/>
      <c r="M292" s="91"/>
      <c r="N292" s="91"/>
      <c r="O292" s="19" t="s">
        <v>294</v>
      </c>
      <c r="P292" s="25"/>
      <c r="Q292" s="22"/>
      <c r="R292" s="22"/>
      <c r="S292" s="40"/>
      <c r="T292" s="40">
        <f t="shared" si="174"/>
        <v>0</v>
      </c>
      <c r="U292" s="40"/>
      <c r="V292" s="99"/>
      <c r="W292" s="110"/>
      <c r="X292" s="40">
        <f t="shared" si="175"/>
        <v>0</v>
      </c>
      <c r="Y292" s="40"/>
      <c r="Z292" s="110">
        <v>2580655</v>
      </c>
      <c r="AA292" s="40"/>
      <c r="AB292" s="40">
        <f t="shared" si="176"/>
        <v>2580655</v>
      </c>
      <c r="AC292" s="35"/>
      <c r="AD292" s="35"/>
      <c r="AE292" s="35"/>
      <c r="AF292" s="40">
        <f t="shared" si="177"/>
        <v>0</v>
      </c>
      <c r="AG292" s="40">
        <f t="shared" si="178"/>
        <v>2580655</v>
      </c>
      <c r="AH292" s="41">
        <f t="shared" si="181"/>
        <v>1.1405745548163582E-2</v>
      </c>
      <c r="AI292" s="42">
        <f t="shared" si="182"/>
        <v>6.2487895543729107E-4</v>
      </c>
      <c r="AJ292" s="207"/>
    </row>
    <row r="293" spans="1:37" ht="12.75">
      <c r="A293" s="36">
        <v>29</v>
      </c>
      <c r="B293" s="149" t="s">
        <v>891</v>
      </c>
      <c r="C293" s="155">
        <v>41911</v>
      </c>
      <c r="D293" s="150" t="s">
        <v>724</v>
      </c>
      <c r="E293" s="118" t="s">
        <v>225</v>
      </c>
      <c r="F293" s="101" t="s">
        <v>203</v>
      </c>
      <c r="G293" s="20"/>
      <c r="H293" s="129"/>
      <c r="I293" s="246"/>
      <c r="J293" s="99">
        <v>2885885</v>
      </c>
      <c r="K293" s="88"/>
      <c r="L293" s="91"/>
      <c r="M293" s="91"/>
      <c r="N293" s="91"/>
      <c r="O293" s="19" t="s">
        <v>294</v>
      </c>
      <c r="P293" s="25"/>
      <c r="Q293" s="22"/>
      <c r="R293" s="22"/>
      <c r="S293" s="40"/>
      <c r="T293" s="40">
        <f t="shared" si="174"/>
        <v>0</v>
      </c>
      <c r="U293" s="40"/>
      <c r="V293" s="99"/>
      <c r="W293" s="110"/>
      <c r="X293" s="40">
        <f t="shared" si="175"/>
        <v>0</v>
      </c>
      <c r="Y293" s="40"/>
      <c r="Z293" s="110"/>
      <c r="AA293" s="110">
        <v>2885885</v>
      </c>
      <c r="AB293" s="40">
        <f t="shared" si="176"/>
        <v>2885885</v>
      </c>
      <c r="AC293" s="35"/>
      <c r="AD293" s="35"/>
      <c r="AE293" s="35"/>
      <c r="AF293" s="40">
        <f t="shared" si="177"/>
        <v>0</v>
      </c>
      <c r="AG293" s="40">
        <f t="shared" si="178"/>
        <v>2885885</v>
      </c>
      <c r="AH293" s="41">
        <f t="shared" si="181"/>
        <v>1.2754773494040101E-2</v>
      </c>
      <c r="AI293" s="42">
        <f t="shared" si="182"/>
        <v>6.9878724754457553E-4</v>
      </c>
      <c r="AJ293" s="207"/>
    </row>
    <row r="294" spans="1:37" ht="12.75">
      <c r="A294" s="36">
        <v>30</v>
      </c>
      <c r="B294" s="149" t="s">
        <v>892</v>
      </c>
      <c r="C294" s="155">
        <v>41870</v>
      </c>
      <c r="D294" s="150" t="s">
        <v>725</v>
      </c>
      <c r="E294" s="118" t="s">
        <v>225</v>
      </c>
      <c r="F294" s="101" t="s">
        <v>203</v>
      </c>
      <c r="G294" s="20"/>
      <c r="H294" s="20"/>
      <c r="I294" s="246"/>
      <c r="J294" s="99">
        <v>4211995</v>
      </c>
      <c r="K294" s="88"/>
      <c r="L294" s="91"/>
      <c r="M294" s="91"/>
      <c r="N294" s="91"/>
      <c r="O294" s="19" t="s">
        <v>294</v>
      </c>
      <c r="P294" s="25"/>
      <c r="Q294" s="22"/>
      <c r="R294" s="22"/>
      <c r="S294" s="40"/>
      <c r="T294" s="40">
        <f t="shared" si="174"/>
        <v>0</v>
      </c>
      <c r="U294" s="40"/>
      <c r="V294" s="99"/>
      <c r="W294" s="110"/>
      <c r="X294" s="40">
        <f t="shared" si="175"/>
        <v>0</v>
      </c>
      <c r="Y294" s="40"/>
      <c r="Z294" s="110">
        <v>4211995</v>
      </c>
      <c r="AA294" s="110"/>
      <c r="AB294" s="40">
        <f t="shared" si="176"/>
        <v>4211995</v>
      </c>
      <c r="AC294" s="35"/>
      <c r="AD294" s="35"/>
      <c r="AE294" s="35"/>
      <c r="AF294" s="40">
        <f t="shared" si="177"/>
        <v>0</v>
      </c>
      <c r="AG294" s="40">
        <f t="shared" si="178"/>
        <v>4211995</v>
      </c>
      <c r="AH294" s="41">
        <f t="shared" si="181"/>
        <v>1.8615794525086563E-2</v>
      </c>
      <c r="AI294" s="42">
        <f t="shared" si="182"/>
        <v>1.0198910880792251E-3</v>
      </c>
      <c r="AJ294" s="207"/>
    </row>
    <row r="295" spans="1:37" ht="12.75">
      <c r="A295" s="36">
        <v>31</v>
      </c>
      <c r="B295" s="149" t="s">
        <v>893</v>
      </c>
      <c r="C295" s="155">
        <v>41911</v>
      </c>
      <c r="D295" s="150" t="s">
        <v>726</v>
      </c>
      <c r="E295" s="118" t="s">
        <v>225</v>
      </c>
      <c r="F295" s="101" t="s">
        <v>203</v>
      </c>
      <c r="G295" s="20"/>
      <c r="H295" s="20"/>
      <c r="I295" s="246"/>
      <c r="J295" s="99">
        <v>33324339</v>
      </c>
      <c r="K295" s="88"/>
      <c r="L295" s="91"/>
      <c r="M295" s="91"/>
      <c r="N295" s="91"/>
      <c r="O295" s="19" t="s">
        <v>294</v>
      </c>
      <c r="P295" s="25"/>
      <c r="Q295" s="22"/>
      <c r="R295" s="22"/>
      <c r="S295" s="40"/>
      <c r="T295" s="40">
        <f t="shared" si="174"/>
        <v>0</v>
      </c>
      <c r="U295" s="40"/>
      <c r="V295" s="99"/>
      <c r="W295" s="110"/>
      <c r="X295" s="40">
        <f t="shared" si="175"/>
        <v>0</v>
      </c>
      <c r="Y295" s="40"/>
      <c r="Z295" s="40"/>
      <c r="AA295" s="110">
        <v>33324339</v>
      </c>
      <c r="AB295" s="40">
        <f t="shared" si="176"/>
        <v>33324339</v>
      </c>
      <c r="AC295" s="35"/>
      <c r="AD295" s="35"/>
      <c r="AE295" s="35"/>
      <c r="AF295" s="40">
        <f t="shared" si="177"/>
        <v>0</v>
      </c>
      <c r="AG295" s="40">
        <f t="shared" si="178"/>
        <v>33324339</v>
      </c>
      <c r="AH295" s="41">
        <f t="shared" si="181"/>
        <v>0.14728389931809716</v>
      </c>
      <c r="AI295" s="42">
        <f t="shared" si="182"/>
        <v>8.0691445175578216E-3</v>
      </c>
      <c r="AJ295" s="207"/>
    </row>
    <row r="296" spans="1:37" ht="12.75">
      <c r="A296" s="36">
        <v>32</v>
      </c>
      <c r="B296" s="149" t="s">
        <v>949</v>
      </c>
      <c r="C296" s="155">
        <v>41942</v>
      </c>
      <c r="D296" s="150" t="s">
        <v>950</v>
      </c>
      <c r="E296" s="118" t="s">
        <v>225</v>
      </c>
      <c r="F296" s="101" t="s">
        <v>203</v>
      </c>
      <c r="G296" s="20"/>
      <c r="H296" s="122"/>
      <c r="I296" s="246"/>
      <c r="J296" s="99">
        <v>3254919</v>
      </c>
      <c r="K296" s="88"/>
      <c r="L296" s="91"/>
      <c r="M296" s="91"/>
      <c r="N296" s="91"/>
      <c r="O296" s="19" t="s">
        <v>294</v>
      </c>
      <c r="P296" s="25"/>
      <c r="Q296" s="22"/>
      <c r="R296" s="22"/>
      <c r="S296" s="40"/>
      <c r="T296" s="40">
        <f t="shared" si="174"/>
        <v>0</v>
      </c>
      <c r="U296" s="40"/>
      <c r="V296" s="99"/>
      <c r="W296" s="110"/>
      <c r="X296" s="40">
        <f t="shared" si="175"/>
        <v>0</v>
      </c>
      <c r="Y296" s="40"/>
      <c r="Z296" s="40"/>
      <c r="AA296" s="110"/>
      <c r="AB296" s="40">
        <f t="shared" si="176"/>
        <v>0</v>
      </c>
      <c r="AC296" s="35">
        <v>3254919</v>
      </c>
      <c r="AD296" s="35"/>
      <c r="AE296" s="35"/>
      <c r="AF296" s="40">
        <f t="shared" si="177"/>
        <v>3254919</v>
      </c>
      <c r="AG296" s="40">
        <f t="shared" si="178"/>
        <v>3254919</v>
      </c>
      <c r="AH296" s="41">
        <f t="shared" ref="AH296:AH297" si="183">IF(ISERROR(AG296/$I$264),0,AG296/$I$264)</f>
        <v>1.4385796588030193E-2</v>
      </c>
      <c r="AI296" s="42">
        <f t="shared" ref="AI296:AI297" si="184">IF(ISERROR(AG296/$AG$488),"-",AG296/$AG$488)</f>
        <v>7.8814501928889836E-4</v>
      </c>
      <c r="AJ296" s="207"/>
    </row>
    <row r="297" spans="1:37" ht="12.75">
      <c r="A297" s="36">
        <v>33</v>
      </c>
      <c r="B297" s="149" t="s">
        <v>967</v>
      </c>
      <c r="C297" s="155">
        <v>41963</v>
      </c>
      <c r="D297" s="150" t="s">
        <v>726</v>
      </c>
      <c r="E297" s="118" t="s">
        <v>225</v>
      </c>
      <c r="F297" s="101" t="s">
        <v>203</v>
      </c>
      <c r="G297" s="138"/>
      <c r="H297" s="153"/>
      <c r="I297" s="246"/>
      <c r="J297" s="99">
        <v>7000000</v>
      </c>
      <c r="K297" s="88"/>
      <c r="L297" s="91"/>
      <c r="M297" s="91"/>
      <c r="N297" s="91"/>
      <c r="O297" s="19" t="s">
        <v>294</v>
      </c>
      <c r="P297" s="25"/>
      <c r="Q297" s="22"/>
      <c r="R297" s="22"/>
      <c r="S297" s="40"/>
      <c r="T297" s="40"/>
      <c r="U297" s="40"/>
      <c r="V297" s="99"/>
      <c r="W297" s="110"/>
      <c r="X297" s="40"/>
      <c r="Y297" s="40"/>
      <c r="Z297" s="40"/>
      <c r="AA297" s="110"/>
      <c r="AB297" s="40"/>
      <c r="AC297" s="35"/>
      <c r="AD297" s="35">
        <v>7000000</v>
      </c>
      <c r="AE297" s="35"/>
      <c r="AF297" s="40">
        <f t="shared" si="177"/>
        <v>7000000</v>
      </c>
      <c r="AG297" s="40">
        <f t="shared" si="178"/>
        <v>7000000</v>
      </c>
      <c r="AH297" s="41">
        <f t="shared" si="183"/>
        <v>3.0937966848395105E-2</v>
      </c>
      <c r="AI297" s="42">
        <f t="shared" si="184"/>
        <v>1.6949777045211535E-3</v>
      </c>
      <c r="AJ297" s="207"/>
    </row>
    <row r="298" spans="1:37" ht="12.75">
      <c r="A298" s="36">
        <v>34</v>
      </c>
      <c r="B298" s="149" t="s">
        <v>980</v>
      </c>
      <c r="C298" s="155">
        <v>41997</v>
      </c>
      <c r="D298" s="150" t="s">
        <v>537</v>
      </c>
      <c r="E298" s="118" t="s">
        <v>225</v>
      </c>
      <c r="F298" s="101" t="s">
        <v>203</v>
      </c>
      <c r="G298" s="138"/>
      <c r="H298" s="153"/>
      <c r="I298" s="246"/>
      <c r="J298" s="99">
        <v>3607746</v>
      </c>
      <c r="K298" s="88"/>
      <c r="L298" s="91"/>
      <c r="M298" s="91"/>
      <c r="N298" s="91"/>
      <c r="O298" s="19"/>
      <c r="P298" s="25"/>
      <c r="Q298" s="22"/>
      <c r="R298" s="22"/>
      <c r="S298" s="40"/>
      <c r="T298" s="40"/>
      <c r="U298" s="40"/>
      <c r="V298" s="99"/>
      <c r="W298" s="110"/>
      <c r="X298" s="40"/>
      <c r="Y298" s="40"/>
      <c r="Z298" s="40"/>
      <c r="AA298" s="110"/>
      <c r="AB298" s="40"/>
      <c r="AC298" s="35"/>
      <c r="AD298" s="35"/>
      <c r="AE298" s="35">
        <v>3607746</v>
      </c>
      <c r="AF298" s="40">
        <f t="shared" ref="AF298:AF301" si="185">SUM(AC298:AE298)</f>
        <v>3607746</v>
      </c>
      <c r="AG298" s="40">
        <f t="shared" ref="AG298:AG301" si="186">SUM(T298,X298,AB298,AF298)</f>
        <v>3607746</v>
      </c>
      <c r="AH298" s="41">
        <f t="shared" ref="AH298:AH301" si="187">IF(ISERROR(AG298/$I$264),0,AG298/$I$264)</f>
        <v>1.5945189449347148E-2</v>
      </c>
      <c r="AI298" s="42">
        <f t="shared" ref="AI298:AI301" si="188">IF(ISERROR(AG298/$AG$488),"-",AG298/$AG$488)</f>
        <v>8.7357843336791053E-4</v>
      </c>
      <c r="AJ298" s="207"/>
    </row>
    <row r="299" spans="1:37" ht="12.75">
      <c r="A299" s="36">
        <v>35</v>
      </c>
      <c r="B299" s="149" t="s">
        <v>981</v>
      </c>
      <c r="C299" s="155">
        <v>41997</v>
      </c>
      <c r="D299" s="150" t="s">
        <v>518</v>
      </c>
      <c r="E299" s="118" t="s">
        <v>225</v>
      </c>
      <c r="F299" s="101" t="s">
        <v>203</v>
      </c>
      <c r="G299" s="138"/>
      <c r="H299" s="153"/>
      <c r="I299" s="246"/>
      <c r="J299" s="99">
        <v>1500000</v>
      </c>
      <c r="K299" s="88"/>
      <c r="L299" s="91"/>
      <c r="M299" s="91"/>
      <c r="N299" s="91"/>
      <c r="O299" s="19"/>
      <c r="P299" s="25"/>
      <c r="Q299" s="22"/>
      <c r="R299" s="22"/>
      <c r="S299" s="40"/>
      <c r="T299" s="40"/>
      <c r="U299" s="40"/>
      <c r="V299" s="99"/>
      <c r="W299" s="110"/>
      <c r="X299" s="40"/>
      <c r="Y299" s="40"/>
      <c r="Z299" s="40"/>
      <c r="AA299" s="110"/>
      <c r="AB299" s="40"/>
      <c r="AC299" s="35"/>
      <c r="AD299" s="35"/>
      <c r="AE299" s="35">
        <v>1500000</v>
      </c>
      <c r="AF299" s="40">
        <f t="shared" si="185"/>
        <v>1500000</v>
      </c>
      <c r="AG299" s="40">
        <f t="shared" si="186"/>
        <v>1500000</v>
      </c>
      <c r="AH299" s="41">
        <f t="shared" si="187"/>
        <v>6.6295643246560938E-3</v>
      </c>
      <c r="AI299" s="42">
        <f t="shared" si="188"/>
        <v>3.6320950811167575E-4</v>
      </c>
      <c r="AJ299" s="207"/>
    </row>
    <row r="300" spans="1:37" ht="22.5">
      <c r="A300" s="36">
        <v>36</v>
      </c>
      <c r="B300" s="149" t="s">
        <v>982</v>
      </c>
      <c r="C300" s="155">
        <v>41997</v>
      </c>
      <c r="D300" s="150" t="s">
        <v>527</v>
      </c>
      <c r="E300" s="118" t="s">
        <v>225</v>
      </c>
      <c r="F300" s="101" t="s">
        <v>203</v>
      </c>
      <c r="G300" s="138"/>
      <c r="H300" s="153"/>
      <c r="I300" s="246"/>
      <c r="J300" s="99">
        <v>1500000</v>
      </c>
      <c r="K300" s="88"/>
      <c r="L300" s="91"/>
      <c r="M300" s="91"/>
      <c r="N300" s="91"/>
      <c r="O300" s="19"/>
      <c r="P300" s="25"/>
      <c r="Q300" s="22"/>
      <c r="R300" s="22"/>
      <c r="S300" s="40"/>
      <c r="T300" s="40"/>
      <c r="U300" s="40"/>
      <c r="V300" s="99"/>
      <c r="W300" s="110"/>
      <c r="X300" s="40"/>
      <c r="Y300" s="40"/>
      <c r="Z300" s="40"/>
      <c r="AA300" s="110"/>
      <c r="AB300" s="40"/>
      <c r="AC300" s="35"/>
      <c r="AD300" s="35"/>
      <c r="AE300" s="35">
        <v>1500000</v>
      </c>
      <c r="AF300" s="40">
        <f t="shared" si="185"/>
        <v>1500000</v>
      </c>
      <c r="AG300" s="40">
        <f t="shared" si="186"/>
        <v>1500000</v>
      </c>
      <c r="AH300" s="41">
        <f t="shared" si="187"/>
        <v>6.6295643246560938E-3</v>
      </c>
      <c r="AI300" s="42">
        <f t="shared" si="188"/>
        <v>3.6320950811167575E-4</v>
      </c>
      <c r="AJ300" s="207"/>
    </row>
    <row r="301" spans="1:37" ht="12.75">
      <c r="A301" s="36">
        <v>37</v>
      </c>
      <c r="B301" s="149" t="s">
        <v>983</v>
      </c>
      <c r="C301" s="155">
        <v>41997</v>
      </c>
      <c r="D301" s="150" t="s">
        <v>523</v>
      </c>
      <c r="E301" s="118" t="s">
        <v>225</v>
      </c>
      <c r="F301" s="101" t="s">
        <v>203</v>
      </c>
      <c r="G301" s="138"/>
      <c r="H301" s="153"/>
      <c r="I301" s="246"/>
      <c r="J301" s="99">
        <v>1500000</v>
      </c>
      <c r="K301" s="88"/>
      <c r="L301" s="91"/>
      <c r="M301" s="91"/>
      <c r="N301" s="91"/>
      <c r="O301" s="19"/>
      <c r="P301" s="25"/>
      <c r="Q301" s="22"/>
      <c r="R301" s="22"/>
      <c r="S301" s="40"/>
      <c r="T301" s="40"/>
      <c r="U301" s="40"/>
      <c r="V301" s="99"/>
      <c r="W301" s="110"/>
      <c r="X301" s="40"/>
      <c r="Y301" s="40"/>
      <c r="Z301" s="40"/>
      <c r="AA301" s="110"/>
      <c r="AB301" s="40"/>
      <c r="AC301" s="35"/>
      <c r="AD301" s="35"/>
      <c r="AE301" s="35">
        <v>1500000</v>
      </c>
      <c r="AF301" s="40">
        <f t="shared" si="185"/>
        <v>1500000</v>
      </c>
      <c r="AG301" s="40">
        <f t="shared" si="186"/>
        <v>1500000</v>
      </c>
      <c r="AH301" s="41">
        <f t="shared" si="187"/>
        <v>6.6295643246560938E-3</v>
      </c>
      <c r="AI301" s="42">
        <f t="shared" si="188"/>
        <v>3.6320950811167575E-4</v>
      </c>
      <c r="AJ301" s="207"/>
    </row>
    <row r="302" spans="1:37" ht="12.75" outlineLevel="1">
      <c r="A302" s="36">
        <v>38</v>
      </c>
      <c r="B302" s="39"/>
      <c r="C302" s="31"/>
      <c r="D302" s="39"/>
      <c r="E302" s="129"/>
      <c r="F302" s="39"/>
      <c r="G302" s="31"/>
      <c r="H302" s="211"/>
      <c r="I302" s="247"/>
      <c r="J302" s="72">
        <v>47370307</v>
      </c>
      <c r="K302" s="73" t="s">
        <v>84</v>
      </c>
      <c r="L302" s="35"/>
      <c r="M302" s="35"/>
      <c r="N302" s="35"/>
      <c r="O302" s="88"/>
      <c r="P302" s="39"/>
      <c r="Q302" s="74"/>
      <c r="R302" s="74">
        <v>8911910</v>
      </c>
      <c r="S302" s="35">
        <v>3851991</v>
      </c>
      <c r="T302" s="40">
        <f>SUM(Q302:S302)</f>
        <v>12763901</v>
      </c>
      <c r="U302" s="35">
        <v>3978974</v>
      </c>
      <c r="V302" s="99">
        <v>2997041</v>
      </c>
      <c r="W302" s="35">
        <v>3286649</v>
      </c>
      <c r="X302" s="40">
        <f>SUM(U302:W302)</f>
        <v>10262664</v>
      </c>
      <c r="Y302" s="35">
        <v>3249861</v>
      </c>
      <c r="Z302" s="35">
        <v>4037851</v>
      </c>
      <c r="AA302" s="35">
        <v>3769541</v>
      </c>
      <c r="AB302" s="40">
        <f>SUM(Y302:AA302)</f>
        <v>11057253</v>
      </c>
      <c r="AC302" s="35">
        <v>4269095</v>
      </c>
      <c r="AD302" s="35">
        <v>3935229</v>
      </c>
      <c r="AE302" s="35">
        <v>5082165</v>
      </c>
      <c r="AF302" s="40">
        <f>SUM(AC302:AE302)</f>
        <v>13286489</v>
      </c>
      <c r="AG302" s="40">
        <f t="shared" ref="AG302:AG303" si="189">SUM(T302,X302,AB302,AF302)</f>
        <v>47370307</v>
      </c>
      <c r="AH302" s="41">
        <f t="shared" si="180"/>
        <v>0.20936299822347124</v>
      </c>
      <c r="AI302" s="42">
        <f>IF(ISERROR(AG302/$AG$488),"-",AG302/$AG$488)</f>
        <v>1.1470230603046047E-2</v>
      </c>
      <c r="AK302" s="122"/>
    </row>
    <row r="303" spans="1:37" ht="12.75" outlineLevel="1">
      <c r="A303" s="36">
        <v>39</v>
      </c>
      <c r="B303" s="39"/>
      <c r="C303" s="31"/>
      <c r="D303" s="39"/>
      <c r="E303" s="129"/>
      <c r="F303" s="39"/>
      <c r="G303" s="31"/>
      <c r="H303" s="129"/>
      <c r="I303" s="221"/>
      <c r="J303" s="72">
        <v>2309137</v>
      </c>
      <c r="K303" s="73" t="s">
        <v>85</v>
      </c>
      <c r="L303" s="35"/>
      <c r="M303" s="35"/>
      <c r="N303" s="35"/>
      <c r="O303" s="88"/>
      <c r="P303" s="39"/>
      <c r="Q303" s="74"/>
      <c r="R303" s="74">
        <v>33570</v>
      </c>
      <c r="S303" s="35"/>
      <c r="T303" s="40">
        <f t="shared" ref="T303" si="190">SUM(Q303:S303)</f>
        <v>33570</v>
      </c>
      <c r="U303" s="35">
        <v>101334</v>
      </c>
      <c r="V303" s="99">
        <v>84599</v>
      </c>
      <c r="W303" s="35">
        <v>26000</v>
      </c>
      <c r="X303" s="40">
        <f t="shared" ref="X303" si="191">SUM(U303:W303)</f>
        <v>211933</v>
      </c>
      <c r="Y303" s="35">
        <v>381100</v>
      </c>
      <c r="Z303" s="35">
        <v>245514</v>
      </c>
      <c r="AA303" s="35">
        <v>337684</v>
      </c>
      <c r="AB303" s="40">
        <f t="shared" ref="AB303" si="192">SUM(Y303:AA303)</f>
        <v>964298</v>
      </c>
      <c r="AC303" s="35">
        <v>373875</v>
      </c>
      <c r="AD303" s="35">
        <v>155800</v>
      </c>
      <c r="AE303" s="35">
        <v>569661</v>
      </c>
      <c r="AF303" s="40">
        <f t="shared" ref="AF303" si="193">SUM(AC303:AE303)</f>
        <v>1099336</v>
      </c>
      <c r="AG303" s="40">
        <f t="shared" si="189"/>
        <v>2309137</v>
      </c>
      <c r="AH303" s="41">
        <f t="shared" si="180"/>
        <v>1.0205714850628933E-2</v>
      </c>
      <c r="AI303" s="42">
        <f>IF(ISERROR(AG303/$AG$488),"-",AG303/$AG$488)</f>
        <v>5.5913367595498043E-4</v>
      </c>
    </row>
    <row r="304" spans="1:37">
      <c r="A304" s="223" t="s">
        <v>66</v>
      </c>
      <c r="B304" s="224"/>
      <c r="C304" s="224"/>
      <c r="D304" s="224"/>
      <c r="E304" s="224"/>
      <c r="F304" s="224"/>
      <c r="G304" s="224"/>
      <c r="H304" s="225"/>
      <c r="I304" s="55">
        <f>I264</f>
        <v>226259212</v>
      </c>
      <c r="J304" s="55">
        <f>SUM(J265:J303)</f>
        <v>223357376</v>
      </c>
      <c r="K304" s="56"/>
      <c r="L304" s="55">
        <f>SUM(L302:L303)</f>
        <v>0</v>
      </c>
      <c r="M304" s="55">
        <f>SUM(M302:M303)</f>
        <v>0</v>
      </c>
      <c r="N304" s="55">
        <f>SUM(N302:N303)</f>
        <v>0</v>
      </c>
      <c r="O304" s="57"/>
      <c r="P304" s="59"/>
      <c r="Q304" s="55">
        <f t="shared" ref="Q304:S304" si="194">SUM(Q302:Q303)</f>
        <v>0</v>
      </c>
      <c r="R304" s="55">
        <f t="shared" si="194"/>
        <v>8945480</v>
      </c>
      <c r="S304" s="55">
        <f t="shared" si="194"/>
        <v>3851991</v>
      </c>
      <c r="T304" s="60">
        <f>SUM(T265:T303)</f>
        <v>12797471</v>
      </c>
      <c r="U304" s="55">
        <f>SUM(U265:U303)</f>
        <v>4080308</v>
      </c>
      <c r="V304" s="55">
        <f>SUM(V265:V303)</f>
        <v>72468761</v>
      </c>
      <c r="W304" s="55">
        <f>SUM(W265:W303)</f>
        <v>31597251</v>
      </c>
      <c r="X304" s="60">
        <f>SUM(X265:AA303)</f>
        <v>179779887</v>
      </c>
      <c r="Y304" s="55">
        <f>SUM(Y265:Y303)</f>
        <v>20240103</v>
      </c>
      <c r="Z304" s="55">
        <f t="shared" ref="Z304:AA304" si="195">SUM(Z265:Z303)</f>
        <v>11076015</v>
      </c>
      <c r="AA304" s="55">
        <f t="shared" si="195"/>
        <v>40317449</v>
      </c>
      <c r="AB304" s="60">
        <f>SUM(AB265:AB303)</f>
        <v>71633567</v>
      </c>
      <c r="AC304" s="55">
        <f>SUM(AC265:AC303)</f>
        <v>7897889</v>
      </c>
      <c r="AD304" s="55">
        <f t="shared" ref="AD304:AE304" si="196">SUM(AD265:AD303)</f>
        <v>11091029</v>
      </c>
      <c r="AE304" s="55">
        <f t="shared" si="196"/>
        <v>11791100</v>
      </c>
      <c r="AF304" s="60">
        <f>SUM(AF265:AF303)</f>
        <v>30780018</v>
      </c>
      <c r="AG304" s="53">
        <f>SUM(AG265:AG303)</f>
        <v>223357376</v>
      </c>
      <c r="AH304" s="54">
        <f>IF(ISERROR(AG304/I304),0,AG304/I304)</f>
        <v>0.98717472771893156</v>
      </c>
      <c r="AI304" s="54">
        <f>IF(ISERROR(AG304/$AG$488),0,AG304/$AG$488)</f>
        <v>5.4083681780049742E-2</v>
      </c>
      <c r="AK304" s="207"/>
    </row>
    <row r="305" spans="1:36">
      <c r="A305" s="36"/>
      <c r="B305" s="229" t="s">
        <v>17</v>
      </c>
      <c r="C305" s="230"/>
      <c r="D305" s="231"/>
      <c r="E305" s="18"/>
      <c r="F305" s="19"/>
      <c r="G305" s="20"/>
      <c r="H305" s="20"/>
      <c r="I305" s="222">
        <v>154701050</v>
      </c>
      <c r="J305" s="22"/>
      <c r="K305" s="23"/>
      <c r="L305" s="24"/>
      <c r="M305" s="24"/>
      <c r="N305" s="24"/>
      <c r="O305" s="19"/>
      <c r="P305" s="25"/>
      <c r="Q305" s="22"/>
      <c r="R305" s="22"/>
      <c r="S305" s="22"/>
      <c r="T305" s="22"/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F305" s="22"/>
      <c r="AG305" s="22"/>
      <c r="AH305" s="26"/>
      <c r="AI305" s="26"/>
    </row>
    <row r="306" spans="1:36">
      <c r="A306" s="36">
        <v>1</v>
      </c>
      <c r="B306" s="95" t="s">
        <v>894</v>
      </c>
      <c r="C306" s="96">
        <v>41786</v>
      </c>
      <c r="D306" s="83" t="s">
        <v>541</v>
      </c>
      <c r="E306" s="118" t="s">
        <v>225</v>
      </c>
      <c r="F306" s="95" t="s">
        <v>203</v>
      </c>
      <c r="G306" s="138"/>
      <c r="H306" s="151">
        <v>42093</v>
      </c>
      <c r="I306" s="246"/>
      <c r="J306" s="181">
        <v>2001237</v>
      </c>
      <c r="K306" s="23"/>
      <c r="L306" s="91"/>
      <c r="M306" s="91"/>
      <c r="N306" s="91"/>
      <c r="O306" s="19" t="s">
        <v>294</v>
      </c>
      <c r="P306" s="25"/>
      <c r="Q306" s="22"/>
      <c r="R306" s="22"/>
      <c r="S306" s="40"/>
      <c r="T306" s="40">
        <f t="shared" ref="T306:T333" si="197">SUM(Q306:S306)</f>
        <v>0</v>
      </c>
      <c r="U306" s="40"/>
      <c r="V306" s="72">
        <v>2001237</v>
      </c>
      <c r="W306" s="35"/>
      <c r="X306" s="40">
        <f>SUM(U306:W306)</f>
        <v>2001237</v>
      </c>
      <c r="Y306" s="40"/>
      <c r="Z306" s="40"/>
      <c r="AA306" s="40"/>
      <c r="AB306" s="40">
        <f t="shared" ref="AB306:AB333" si="198">SUM(Y306:AA306)</f>
        <v>0</v>
      </c>
      <c r="AC306" s="35"/>
      <c r="AD306" s="35"/>
      <c r="AE306" s="35"/>
      <c r="AF306" s="40">
        <f t="shared" ref="AF306:AF333" si="199">SUM(AC306:AE306)</f>
        <v>0</v>
      </c>
      <c r="AG306" s="40">
        <f t="shared" ref="AG306:AG333" si="200">SUM(T306,X306,AB306,AF306)</f>
        <v>2001237</v>
      </c>
      <c r="AH306" s="41">
        <f>IF(ISERROR(AG306/$I$305),0,AG306/$I$305)</f>
        <v>1.2936156541923923E-2</v>
      </c>
      <c r="AI306" s="42">
        <f t="shared" ref="AI306:AI331" si="201">IF(ISERROR(AG306/$AG$488),"-",AG306/$AG$488)</f>
        <v>4.8457887092325706E-4</v>
      </c>
      <c r="AJ306" s="207"/>
    </row>
    <row r="307" spans="1:36" ht="22.5">
      <c r="A307" s="36">
        <v>2</v>
      </c>
      <c r="B307" s="95" t="s">
        <v>895</v>
      </c>
      <c r="C307" s="96">
        <v>41786</v>
      </c>
      <c r="D307" s="83" t="s">
        <v>542</v>
      </c>
      <c r="E307" s="118" t="s">
        <v>225</v>
      </c>
      <c r="F307" s="95" t="s">
        <v>203</v>
      </c>
      <c r="G307" s="138"/>
      <c r="H307" s="151">
        <v>42093</v>
      </c>
      <c r="I307" s="246"/>
      <c r="J307" s="181">
        <v>1000000</v>
      </c>
      <c r="K307" s="23"/>
      <c r="L307" s="91"/>
      <c r="M307" s="91"/>
      <c r="N307" s="91"/>
      <c r="O307" s="19" t="s">
        <v>294</v>
      </c>
      <c r="P307" s="25"/>
      <c r="Q307" s="22"/>
      <c r="R307" s="22"/>
      <c r="S307" s="40"/>
      <c r="T307" s="40">
        <f t="shared" si="197"/>
        <v>0</v>
      </c>
      <c r="U307" s="40"/>
      <c r="V307" s="72">
        <v>1000000</v>
      </c>
      <c r="W307" s="35"/>
      <c r="X307" s="40">
        <f t="shared" ref="X307:X333" si="202">SUM(U307:W307)</f>
        <v>1000000</v>
      </c>
      <c r="Y307" s="40"/>
      <c r="Z307" s="40"/>
      <c r="AA307" s="40"/>
      <c r="AB307" s="40">
        <f t="shared" si="198"/>
        <v>0</v>
      </c>
      <c r="AC307" s="35"/>
      <c r="AD307" s="35"/>
      <c r="AE307" s="35"/>
      <c r="AF307" s="40">
        <f t="shared" si="199"/>
        <v>0</v>
      </c>
      <c r="AG307" s="40">
        <f t="shared" si="200"/>
        <v>1000000</v>
      </c>
      <c r="AH307" s="41">
        <f t="shared" ref="AH307:AH331" si="203">IF(ISERROR(AG307/$I$305),0,AG307/$I$305)</f>
        <v>6.4640802373351703E-3</v>
      </c>
      <c r="AI307" s="42">
        <f t="shared" si="201"/>
        <v>2.421396720744505E-4</v>
      </c>
      <c r="AJ307" s="207"/>
    </row>
    <row r="308" spans="1:36">
      <c r="A308" s="36">
        <v>3</v>
      </c>
      <c r="B308" s="95" t="s">
        <v>896</v>
      </c>
      <c r="C308" s="96">
        <v>41786</v>
      </c>
      <c r="D308" s="83" t="s">
        <v>543</v>
      </c>
      <c r="E308" s="118" t="s">
        <v>225</v>
      </c>
      <c r="F308" s="95" t="s">
        <v>203</v>
      </c>
      <c r="G308" s="138"/>
      <c r="H308" s="151">
        <v>42093</v>
      </c>
      <c r="I308" s="246"/>
      <c r="J308" s="181">
        <v>1000000</v>
      </c>
      <c r="K308" s="23"/>
      <c r="L308" s="91"/>
      <c r="M308" s="91"/>
      <c r="N308" s="91"/>
      <c r="O308" s="19" t="s">
        <v>294</v>
      </c>
      <c r="P308" s="25"/>
      <c r="Q308" s="22"/>
      <c r="R308" s="22"/>
      <c r="S308" s="40"/>
      <c r="T308" s="40">
        <f t="shared" si="197"/>
        <v>0</v>
      </c>
      <c r="U308" s="40"/>
      <c r="V308" s="72">
        <v>1000000</v>
      </c>
      <c r="W308" s="35"/>
      <c r="X308" s="40">
        <f t="shared" si="202"/>
        <v>1000000</v>
      </c>
      <c r="Y308" s="40"/>
      <c r="Z308" s="40"/>
      <c r="AA308" s="40"/>
      <c r="AB308" s="40">
        <f t="shared" si="198"/>
        <v>0</v>
      </c>
      <c r="AC308" s="35"/>
      <c r="AD308" s="35"/>
      <c r="AE308" s="35"/>
      <c r="AF308" s="40">
        <f t="shared" si="199"/>
        <v>0</v>
      </c>
      <c r="AG308" s="40">
        <f t="shared" si="200"/>
        <v>1000000</v>
      </c>
      <c r="AH308" s="41">
        <f t="shared" si="203"/>
        <v>6.4640802373351703E-3</v>
      </c>
      <c r="AI308" s="42">
        <f t="shared" si="201"/>
        <v>2.421396720744505E-4</v>
      </c>
      <c r="AJ308" s="207"/>
    </row>
    <row r="309" spans="1:36">
      <c r="A309" s="36">
        <v>4</v>
      </c>
      <c r="B309" s="95" t="s">
        <v>897</v>
      </c>
      <c r="C309" s="96">
        <v>41786</v>
      </c>
      <c r="D309" s="83" t="s">
        <v>544</v>
      </c>
      <c r="E309" s="118" t="s">
        <v>225</v>
      </c>
      <c r="F309" s="95" t="s">
        <v>203</v>
      </c>
      <c r="G309" s="138"/>
      <c r="H309" s="151">
        <v>42093</v>
      </c>
      <c r="I309" s="246"/>
      <c r="J309" s="181">
        <v>2625491</v>
      </c>
      <c r="K309" s="23"/>
      <c r="L309" s="91"/>
      <c r="M309" s="91"/>
      <c r="N309" s="91"/>
      <c r="O309" s="19" t="s">
        <v>294</v>
      </c>
      <c r="P309" s="25"/>
      <c r="Q309" s="22"/>
      <c r="R309" s="22"/>
      <c r="S309" s="40"/>
      <c r="T309" s="40">
        <f t="shared" si="197"/>
        <v>0</v>
      </c>
      <c r="U309" s="40"/>
      <c r="V309" s="72">
        <v>2625491</v>
      </c>
      <c r="W309" s="35"/>
      <c r="X309" s="40">
        <f t="shared" si="202"/>
        <v>2625491</v>
      </c>
      <c r="Y309" s="40"/>
      <c r="Z309" s="40"/>
      <c r="AA309" s="40"/>
      <c r="AB309" s="40">
        <f t="shared" si="198"/>
        <v>0</v>
      </c>
      <c r="AC309" s="35"/>
      <c r="AD309" s="35"/>
      <c r="AE309" s="35"/>
      <c r="AF309" s="40">
        <f t="shared" si="199"/>
        <v>0</v>
      </c>
      <c r="AG309" s="40">
        <f t="shared" si="200"/>
        <v>2625491</v>
      </c>
      <c r="AH309" s="41">
        <f t="shared" si="203"/>
        <v>1.6971384486401352E-2</v>
      </c>
      <c r="AI309" s="42">
        <f t="shared" si="201"/>
        <v>6.3573552977442107E-4</v>
      </c>
      <c r="AJ309" s="207"/>
    </row>
    <row r="310" spans="1:36">
      <c r="A310" s="36">
        <v>5</v>
      </c>
      <c r="B310" s="95" t="s">
        <v>898</v>
      </c>
      <c r="C310" s="96">
        <v>41786</v>
      </c>
      <c r="D310" s="83" t="s">
        <v>545</v>
      </c>
      <c r="E310" s="118" t="s">
        <v>225</v>
      </c>
      <c r="F310" s="95" t="s">
        <v>203</v>
      </c>
      <c r="G310" s="138"/>
      <c r="H310" s="151">
        <v>42093</v>
      </c>
      <c r="I310" s="246"/>
      <c r="J310" s="181">
        <v>2243523</v>
      </c>
      <c r="K310" s="23"/>
      <c r="L310" s="91"/>
      <c r="M310" s="91"/>
      <c r="N310" s="91"/>
      <c r="O310" s="19" t="s">
        <v>294</v>
      </c>
      <c r="P310" s="25"/>
      <c r="Q310" s="22"/>
      <c r="R310" s="22"/>
      <c r="S310" s="40"/>
      <c r="T310" s="40">
        <f t="shared" si="197"/>
        <v>0</v>
      </c>
      <c r="U310" s="40"/>
      <c r="V310" s="72">
        <v>2243523</v>
      </c>
      <c r="W310" s="35"/>
      <c r="X310" s="40">
        <f t="shared" si="202"/>
        <v>2243523</v>
      </c>
      <c r="Y310" s="40"/>
      <c r="Z310" s="40"/>
      <c r="AA310" s="40"/>
      <c r="AB310" s="40">
        <f t="shared" si="198"/>
        <v>0</v>
      </c>
      <c r="AC310" s="35"/>
      <c r="AD310" s="35"/>
      <c r="AE310" s="35"/>
      <c r="AF310" s="40">
        <f t="shared" si="199"/>
        <v>0</v>
      </c>
      <c r="AG310" s="40">
        <f t="shared" si="200"/>
        <v>2243523</v>
      </c>
      <c r="AH310" s="41">
        <f t="shared" si="203"/>
        <v>1.4502312686306912E-2</v>
      </c>
      <c r="AI310" s="42">
        <f t="shared" si="201"/>
        <v>5.4324592351148737E-4</v>
      </c>
      <c r="AJ310" s="207"/>
    </row>
    <row r="311" spans="1:36">
      <c r="A311" s="36">
        <v>6</v>
      </c>
      <c r="B311" s="95" t="s">
        <v>899</v>
      </c>
      <c r="C311" s="96">
        <v>41786</v>
      </c>
      <c r="D311" s="83" t="s">
        <v>546</v>
      </c>
      <c r="E311" s="118" t="s">
        <v>225</v>
      </c>
      <c r="F311" s="95" t="s">
        <v>203</v>
      </c>
      <c r="G311" s="138"/>
      <c r="H311" s="151">
        <v>42093</v>
      </c>
      <c r="I311" s="246"/>
      <c r="J311" s="181">
        <v>4011095</v>
      </c>
      <c r="K311" s="23"/>
      <c r="L311" s="91"/>
      <c r="M311" s="91"/>
      <c r="N311" s="91"/>
      <c r="O311" s="19" t="s">
        <v>294</v>
      </c>
      <c r="P311" s="25"/>
      <c r="Q311" s="22"/>
      <c r="R311" s="22"/>
      <c r="S311" s="40"/>
      <c r="T311" s="40">
        <f t="shared" si="197"/>
        <v>0</v>
      </c>
      <c r="U311" s="40"/>
      <c r="V311" s="72">
        <v>4011095</v>
      </c>
      <c r="W311" s="35"/>
      <c r="X311" s="40">
        <f t="shared" si="202"/>
        <v>4011095</v>
      </c>
      <c r="Y311" s="40"/>
      <c r="Z311" s="40"/>
      <c r="AA311" s="40"/>
      <c r="AB311" s="40">
        <f t="shared" si="198"/>
        <v>0</v>
      </c>
      <c r="AC311" s="35"/>
      <c r="AD311" s="35"/>
      <c r="AE311" s="35"/>
      <c r="AF311" s="40">
        <f t="shared" si="199"/>
        <v>0</v>
      </c>
      <c r="AG311" s="40">
        <f t="shared" si="200"/>
        <v>4011095</v>
      </c>
      <c r="AH311" s="41">
        <f t="shared" si="203"/>
        <v>2.5928039919573913E-2</v>
      </c>
      <c r="AI311" s="42">
        <f t="shared" si="201"/>
        <v>9.7124522795946806E-4</v>
      </c>
      <c r="AJ311" s="207"/>
    </row>
    <row r="312" spans="1:36">
      <c r="A312" s="36">
        <v>7</v>
      </c>
      <c r="B312" s="95" t="s">
        <v>900</v>
      </c>
      <c r="C312" s="96">
        <v>41786</v>
      </c>
      <c r="D312" s="83" t="s">
        <v>547</v>
      </c>
      <c r="E312" s="118" t="s">
        <v>225</v>
      </c>
      <c r="F312" s="95" t="s">
        <v>203</v>
      </c>
      <c r="G312" s="138"/>
      <c r="H312" s="151">
        <v>42093</v>
      </c>
      <c r="I312" s="246"/>
      <c r="J312" s="181">
        <v>1114002</v>
      </c>
      <c r="K312" s="23"/>
      <c r="L312" s="91"/>
      <c r="M312" s="91"/>
      <c r="N312" s="91"/>
      <c r="O312" s="19" t="s">
        <v>294</v>
      </c>
      <c r="P312" s="25"/>
      <c r="Q312" s="22"/>
      <c r="R312" s="22"/>
      <c r="S312" s="40"/>
      <c r="T312" s="40">
        <f t="shared" si="197"/>
        <v>0</v>
      </c>
      <c r="U312" s="40"/>
      <c r="V312" s="72">
        <v>1114002</v>
      </c>
      <c r="W312" s="35"/>
      <c r="X312" s="40">
        <f t="shared" si="202"/>
        <v>1114002</v>
      </c>
      <c r="Y312" s="40"/>
      <c r="Z312" s="40"/>
      <c r="AA312" s="40"/>
      <c r="AB312" s="40">
        <f t="shared" si="198"/>
        <v>0</v>
      </c>
      <c r="AC312" s="35"/>
      <c r="AD312" s="35"/>
      <c r="AE312" s="35"/>
      <c r="AF312" s="40">
        <f t="shared" si="199"/>
        <v>0</v>
      </c>
      <c r="AG312" s="40">
        <f t="shared" si="200"/>
        <v>1114002</v>
      </c>
      <c r="AH312" s="41">
        <f t="shared" si="203"/>
        <v>7.2009983125518543E-3</v>
      </c>
      <c r="AI312" s="42">
        <f t="shared" si="201"/>
        <v>2.6974407897028201E-4</v>
      </c>
      <c r="AJ312" s="207"/>
    </row>
    <row r="313" spans="1:36">
      <c r="A313" s="36">
        <v>8</v>
      </c>
      <c r="B313" s="95" t="s">
        <v>901</v>
      </c>
      <c r="C313" s="96">
        <v>41786</v>
      </c>
      <c r="D313" s="83" t="s">
        <v>548</v>
      </c>
      <c r="E313" s="118" t="s">
        <v>225</v>
      </c>
      <c r="F313" s="95" t="s">
        <v>203</v>
      </c>
      <c r="G313" s="138"/>
      <c r="H313" s="151">
        <v>42093</v>
      </c>
      <c r="I313" s="246"/>
      <c r="J313" s="181">
        <v>1345079</v>
      </c>
      <c r="K313" s="23"/>
      <c r="L313" s="91"/>
      <c r="M313" s="91"/>
      <c r="N313" s="91"/>
      <c r="O313" s="19" t="s">
        <v>294</v>
      </c>
      <c r="P313" s="25"/>
      <c r="Q313" s="22"/>
      <c r="R313" s="22"/>
      <c r="S313" s="40"/>
      <c r="T313" s="40">
        <f t="shared" si="197"/>
        <v>0</v>
      </c>
      <c r="U313" s="40"/>
      <c r="V313" s="72">
        <v>1345079</v>
      </c>
      <c r="W313" s="35"/>
      <c r="X313" s="40">
        <f t="shared" si="202"/>
        <v>1345079</v>
      </c>
      <c r="Y313" s="40"/>
      <c r="Z313" s="40"/>
      <c r="AA313" s="40"/>
      <c r="AB313" s="40">
        <f t="shared" si="198"/>
        <v>0</v>
      </c>
      <c r="AC313" s="35"/>
      <c r="AD313" s="35"/>
      <c r="AE313" s="35"/>
      <c r="AF313" s="40">
        <f t="shared" si="199"/>
        <v>0</v>
      </c>
      <c r="AG313" s="40">
        <f t="shared" si="200"/>
        <v>1345079</v>
      </c>
      <c r="AH313" s="41">
        <f t="shared" si="203"/>
        <v>8.6946985815545535E-3</v>
      </c>
      <c r="AI313" s="42">
        <f t="shared" si="201"/>
        <v>3.2569698797422982E-4</v>
      </c>
      <c r="AJ313" s="207"/>
    </row>
    <row r="314" spans="1:36" ht="12.75">
      <c r="A314" s="36">
        <v>9</v>
      </c>
      <c r="B314" s="95" t="s">
        <v>901</v>
      </c>
      <c r="C314" s="96">
        <v>41786</v>
      </c>
      <c r="D314" s="83" t="s">
        <v>549</v>
      </c>
      <c r="E314" s="118" t="s">
        <v>225</v>
      </c>
      <c r="F314" s="95" t="s">
        <v>203</v>
      </c>
      <c r="G314" s="138"/>
      <c r="H314" s="151">
        <v>42093</v>
      </c>
      <c r="I314" s="246"/>
      <c r="J314" s="181">
        <v>17943012</v>
      </c>
      <c r="K314" s="88"/>
      <c r="L314" s="91"/>
      <c r="M314" s="91"/>
      <c r="N314" s="91"/>
      <c r="O314" s="19" t="s">
        <v>294</v>
      </c>
      <c r="P314" s="25"/>
      <c r="Q314" s="22"/>
      <c r="R314" s="22"/>
      <c r="S314" s="40"/>
      <c r="T314" s="40">
        <f t="shared" si="197"/>
        <v>0</v>
      </c>
      <c r="U314" s="40"/>
      <c r="V314" s="72">
        <v>17943012</v>
      </c>
      <c r="W314" s="35"/>
      <c r="X314" s="40">
        <f t="shared" si="202"/>
        <v>17943012</v>
      </c>
      <c r="Y314" s="40"/>
      <c r="Z314" s="40"/>
      <c r="AA314" s="40"/>
      <c r="AB314" s="40">
        <f t="shared" si="198"/>
        <v>0</v>
      </c>
      <c r="AC314" s="35"/>
      <c r="AD314" s="35"/>
      <c r="AE314" s="35"/>
      <c r="AF314" s="40">
        <f t="shared" si="199"/>
        <v>0</v>
      </c>
      <c r="AG314" s="40">
        <f t="shared" si="200"/>
        <v>17943012</v>
      </c>
      <c r="AH314" s="41">
        <f t="shared" si="203"/>
        <v>0.11598506926746781</v>
      </c>
      <c r="AI314" s="42">
        <f t="shared" si="201"/>
        <v>4.3447150417079304E-3</v>
      </c>
      <c r="AJ314" s="207"/>
    </row>
    <row r="315" spans="1:36" ht="12.75">
      <c r="A315" s="36">
        <v>10</v>
      </c>
      <c r="B315" s="95" t="s">
        <v>902</v>
      </c>
      <c r="C315" s="96">
        <v>41794</v>
      </c>
      <c r="D315" s="83" t="s">
        <v>550</v>
      </c>
      <c r="E315" s="118" t="s">
        <v>225</v>
      </c>
      <c r="F315" s="95" t="s">
        <v>203</v>
      </c>
      <c r="G315" s="138"/>
      <c r="H315" s="151">
        <v>42093</v>
      </c>
      <c r="I315" s="246"/>
      <c r="J315" s="181">
        <v>2420280</v>
      </c>
      <c r="K315" s="88"/>
      <c r="L315" s="91"/>
      <c r="M315" s="91"/>
      <c r="N315" s="91"/>
      <c r="O315" s="19" t="s">
        <v>294</v>
      </c>
      <c r="P315" s="25"/>
      <c r="Q315" s="22"/>
      <c r="R315" s="22"/>
      <c r="S315" s="40"/>
      <c r="T315" s="40">
        <f t="shared" si="197"/>
        <v>0</v>
      </c>
      <c r="U315" s="40"/>
      <c r="V315" s="147"/>
      <c r="W315" s="72">
        <v>2420280</v>
      </c>
      <c r="X315" s="40">
        <f t="shared" si="202"/>
        <v>2420280</v>
      </c>
      <c r="Y315" s="40"/>
      <c r="Z315" s="40"/>
      <c r="AA315" s="40"/>
      <c r="AB315" s="40">
        <f t="shared" si="198"/>
        <v>0</v>
      </c>
      <c r="AC315" s="35"/>
      <c r="AD315" s="35"/>
      <c r="AE315" s="35"/>
      <c r="AF315" s="40">
        <f t="shared" si="199"/>
        <v>0</v>
      </c>
      <c r="AG315" s="40">
        <f t="shared" si="200"/>
        <v>2420280</v>
      </c>
      <c r="AH315" s="41">
        <f t="shared" si="203"/>
        <v>1.5644884116817564E-2</v>
      </c>
      <c r="AI315" s="42">
        <f t="shared" si="201"/>
        <v>5.8604580552835104E-4</v>
      </c>
      <c r="AJ315" s="207"/>
    </row>
    <row r="316" spans="1:36">
      <c r="A316" s="36">
        <v>11</v>
      </c>
      <c r="B316" s="95" t="s">
        <v>903</v>
      </c>
      <c r="C316" s="96">
        <v>41794</v>
      </c>
      <c r="D316" s="83" t="s">
        <v>551</v>
      </c>
      <c r="E316" s="118" t="s">
        <v>225</v>
      </c>
      <c r="F316" s="95" t="s">
        <v>203</v>
      </c>
      <c r="G316" s="138"/>
      <c r="H316" s="151">
        <v>42093</v>
      </c>
      <c r="I316" s="246"/>
      <c r="J316" s="181">
        <v>5477749</v>
      </c>
      <c r="K316" s="23"/>
      <c r="L316" s="91"/>
      <c r="M316" s="91"/>
      <c r="N316" s="91"/>
      <c r="O316" s="19" t="s">
        <v>294</v>
      </c>
      <c r="P316" s="25"/>
      <c r="Q316" s="22"/>
      <c r="R316" s="22"/>
      <c r="S316" s="40"/>
      <c r="T316" s="40">
        <f t="shared" si="197"/>
        <v>0</v>
      </c>
      <c r="U316" s="40"/>
      <c r="V316" s="147"/>
      <c r="W316" s="72">
        <v>5477749</v>
      </c>
      <c r="X316" s="40">
        <f t="shared" si="202"/>
        <v>5477749</v>
      </c>
      <c r="Y316" s="40"/>
      <c r="Z316" s="40"/>
      <c r="AA316" s="40"/>
      <c r="AB316" s="40">
        <f t="shared" si="198"/>
        <v>0</v>
      </c>
      <c r="AC316" s="35"/>
      <c r="AD316" s="35"/>
      <c r="AE316" s="35"/>
      <c r="AF316" s="40">
        <f t="shared" si="199"/>
        <v>0</v>
      </c>
      <c r="AG316" s="40">
        <f t="shared" si="200"/>
        <v>5477749</v>
      </c>
      <c r="AH316" s="41">
        <f t="shared" si="203"/>
        <v>3.540860905598249E-2</v>
      </c>
      <c r="AI316" s="42">
        <f t="shared" si="201"/>
        <v>1.3263803465661491E-3</v>
      </c>
      <c r="AJ316" s="207"/>
    </row>
    <row r="317" spans="1:36">
      <c r="A317" s="36">
        <v>12</v>
      </c>
      <c r="B317" s="120" t="s">
        <v>904</v>
      </c>
      <c r="C317" s="96">
        <v>41794</v>
      </c>
      <c r="D317" s="83" t="s">
        <v>552</v>
      </c>
      <c r="E317" s="118" t="s">
        <v>225</v>
      </c>
      <c r="F317" s="95" t="s">
        <v>203</v>
      </c>
      <c r="G317" s="138"/>
      <c r="H317" s="151">
        <v>42093</v>
      </c>
      <c r="I317" s="246"/>
      <c r="J317" s="181">
        <v>1566672</v>
      </c>
      <c r="K317" s="23"/>
      <c r="L317" s="91"/>
      <c r="M317" s="91"/>
      <c r="N317" s="91"/>
      <c r="O317" s="19" t="s">
        <v>294</v>
      </c>
      <c r="P317" s="25"/>
      <c r="Q317" s="22"/>
      <c r="R317" s="22"/>
      <c r="S317" s="40"/>
      <c r="T317" s="40">
        <f t="shared" si="197"/>
        <v>0</v>
      </c>
      <c r="U317" s="40"/>
      <c r="V317" s="147"/>
      <c r="W317" s="72">
        <v>1566672</v>
      </c>
      <c r="X317" s="40">
        <f t="shared" si="202"/>
        <v>1566672</v>
      </c>
      <c r="Y317" s="40"/>
      <c r="Z317" s="40"/>
      <c r="AA317" s="40"/>
      <c r="AB317" s="40">
        <f t="shared" si="198"/>
        <v>0</v>
      </c>
      <c r="AC317" s="35"/>
      <c r="AD317" s="35"/>
      <c r="AE317" s="35"/>
      <c r="AF317" s="40">
        <f t="shared" si="199"/>
        <v>0</v>
      </c>
      <c r="AG317" s="40">
        <f t="shared" si="200"/>
        <v>1566672</v>
      </c>
      <c r="AH317" s="41">
        <f t="shared" si="203"/>
        <v>1.0127093513586365E-2</v>
      </c>
      <c r="AI317" s="42">
        <f t="shared" si="201"/>
        <v>3.7935344432822349E-4</v>
      </c>
      <c r="AJ317" s="207"/>
    </row>
    <row r="318" spans="1:36">
      <c r="A318" s="36">
        <v>13</v>
      </c>
      <c r="B318" s="120" t="s">
        <v>905</v>
      </c>
      <c r="C318" s="96">
        <v>41794</v>
      </c>
      <c r="D318" s="83" t="s">
        <v>553</v>
      </c>
      <c r="E318" s="118" t="s">
        <v>225</v>
      </c>
      <c r="F318" s="95" t="s">
        <v>203</v>
      </c>
      <c r="G318" s="138"/>
      <c r="H318" s="151">
        <v>42093</v>
      </c>
      <c r="I318" s="246"/>
      <c r="J318" s="181">
        <v>1000000</v>
      </c>
      <c r="K318" s="23"/>
      <c r="L318" s="91"/>
      <c r="M318" s="91"/>
      <c r="N318" s="91"/>
      <c r="O318" s="19" t="s">
        <v>294</v>
      </c>
      <c r="P318" s="25"/>
      <c r="Q318" s="22"/>
      <c r="R318" s="22"/>
      <c r="S318" s="40"/>
      <c r="T318" s="40">
        <f t="shared" si="197"/>
        <v>0</v>
      </c>
      <c r="U318" s="40"/>
      <c r="V318" s="147"/>
      <c r="W318" s="72">
        <v>1000000</v>
      </c>
      <c r="X318" s="40">
        <f t="shared" si="202"/>
        <v>1000000</v>
      </c>
      <c r="Y318" s="40"/>
      <c r="Z318" s="40"/>
      <c r="AA318" s="40"/>
      <c r="AB318" s="40">
        <f t="shared" si="198"/>
        <v>0</v>
      </c>
      <c r="AC318" s="35"/>
      <c r="AD318" s="35"/>
      <c r="AE318" s="35"/>
      <c r="AF318" s="40">
        <f t="shared" si="199"/>
        <v>0</v>
      </c>
      <c r="AG318" s="40">
        <f t="shared" si="200"/>
        <v>1000000</v>
      </c>
      <c r="AH318" s="41">
        <f t="shared" si="203"/>
        <v>6.4640802373351703E-3</v>
      </c>
      <c r="AI318" s="42">
        <f t="shared" si="201"/>
        <v>2.421396720744505E-4</v>
      </c>
      <c r="AJ318" s="207"/>
    </row>
    <row r="319" spans="1:36">
      <c r="A319" s="36">
        <v>14</v>
      </c>
      <c r="B319" s="120" t="s">
        <v>906</v>
      </c>
      <c r="C319" s="96">
        <v>41794</v>
      </c>
      <c r="D319" s="83" t="s">
        <v>554</v>
      </c>
      <c r="E319" s="118" t="s">
        <v>225</v>
      </c>
      <c r="F319" s="95" t="s">
        <v>203</v>
      </c>
      <c r="G319" s="138"/>
      <c r="H319" s="151">
        <v>42093</v>
      </c>
      <c r="I319" s="246"/>
      <c r="J319" s="181">
        <v>3120411</v>
      </c>
      <c r="K319" s="23"/>
      <c r="L319" s="91"/>
      <c r="M319" s="91"/>
      <c r="N319" s="91"/>
      <c r="O319" s="19" t="s">
        <v>294</v>
      </c>
      <c r="P319" s="25"/>
      <c r="Q319" s="22"/>
      <c r="R319" s="22"/>
      <c r="S319" s="40"/>
      <c r="T319" s="40">
        <f t="shared" si="197"/>
        <v>0</v>
      </c>
      <c r="U319" s="40"/>
      <c r="V319" s="147"/>
      <c r="W319" s="72">
        <v>3120411</v>
      </c>
      <c r="X319" s="40">
        <f t="shared" si="202"/>
        <v>3120411</v>
      </c>
      <c r="Y319" s="40"/>
      <c r="Z319" s="40"/>
      <c r="AA319" s="40"/>
      <c r="AB319" s="40">
        <f t="shared" si="198"/>
        <v>0</v>
      </c>
      <c r="AC319" s="35"/>
      <c r="AD319" s="35"/>
      <c r="AE319" s="35"/>
      <c r="AF319" s="40">
        <f t="shared" si="199"/>
        <v>0</v>
      </c>
      <c r="AG319" s="40">
        <f t="shared" si="200"/>
        <v>3120411</v>
      </c>
      <c r="AH319" s="41">
        <f t="shared" si="203"/>
        <v>2.0170587077463276E-2</v>
      </c>
      <c r="AI319" s="42">
        <f t="shared" si="201"/>
        <v>7.5557529627750814E-4</v>
      </c>
      <c r="AJ319" s="207"/>
    </row>
    <row r="320" spans="1:36">
      <c r="A320" s="36">
        <v>15</v>
      </c>
      <c r="B320" s="120" t="s">
        <v>907</v>
      </c>
      <c r="C320" s="96">
        <v>41794</v>
      </c>
      <c r="D320" s="83" t="s">
        <v>555</v>
      </c>
      <c r="E320" s="118" t="s">
        <v>225</v>
      </c>
      <c r="F320" s="95" t="s">
        <v>203</v>
      </c>
      <c r="G320" s="138"/>
      <c r="H320" s="151">
        <v>42093</v>
      </c>
      <c r="I320" s="246"/>
      <c r="J320" s="181">
        <v>3313551</v>
      </c>
      <c r="K320" s="23"/>
      <c r="L320" s="91"/>
      <c r="M320" s="91"/>
      <c r="N320" s="91"/>
      <c r="O320" s="19" t="s">
        <v>294</v>
      </c>
      <c r="P320" s="25"/>
      <c r="Q320" s="22"/>
      <c r="R320" s="22"/>
      <c r="S320" s="40"/>
      <c r="T320" s="40">
        <f t="shared" si="197"/>
        <v>0</v>
      </c>
      <c r="U320" s="40"/>
      <c r="V320" s="147"/>
      <c r="W320" s="72">
        <v>3313551</v>
      </c>
      <c r="X320" s="40">
        <f t="shared" si="202"/>
        <v>3313551</v>
      </c>
      <c r="Y320" s="40"/>
      <c r="Z320" s="40"/>
      <c r="AA320" s="40"/>
      <c r="AB320" s="40">
        <f t="shared" si="198"/>
        <v>0</v>
      </c>
      <c r="AC320" s="35"/>
      <c r="AD320" s="35"/>
      <c r="AE320" s="35"/>
      <c r="AF320" s="40">
        <f t="shared" si="199"/>
        <v>0</v>
      </c>
      <c r="AG320" s="40">
        <f t="shared" si="200"/>
        <v>3313551</v>
      </c>
      <c r="AH320" s="41">
        <f t="shared" si="203"/>
        <v>2.141905953450219E-2</v>
      </c>
      <c r="AI320" s="42">
        <f t="shared" si="201"/>
        <v>8.023421525419675E-4</v>
      </c>
      <c r="AJ320" s="207"/>
    </row>
    <row r="321" spans="1:36" ht="22.5">
      <c r="A321" s="36">
        <v>16</v>
      </c>
      <c r="B321" s="120" t="s">
        <v>908</v>
      </c>
      <c r="C321" s="96">
        <v>41794</v>
      </c>
      <c r="D321" s="83" t="s">
        <v>556</v>
      </c>
      <c r="E321" s="118" t="s">
        <v>225</v>
      </c>
      <c r="F321" s="95" t="s">
        <v>203</v>
      </c>
      <c r="G321" s="138"/>
      <c r="H321" s="151">
        <v>42093</v>
      </c>
      <c r="I321" s="246"/>
      <c r="J321" s="181">
        <v>1951227</v>
      </c>
      <c r="K321" s="23"/>
      <c r="L321" s="91"/>
      <c r="M321" s="91"/>
      <c r="N321" s="91"/>
      <c r="O321" s="19" t="s">
        <v>294</v>
      </c>
      <c r="P321" s="25"/>
      <c r="Q321" s="22"/>
      <c r="R321" s="22"/>
      <c r="S321" s="40"/>
      <c r="T321" s="40">
        <f t="shared" si="197"/>
        <v>0</v>
      </c>
      <c r="U321" s="40"/>
      <c r="V321" s="147"/>
      <c r="W321" s="72">
        <v>1951227</v>
      </c>
      <c r="X321" s="40">
        <f t="shared" si="202"/>
        <v>1951227</v>
      </c>
      <c r="Y321" s="40"/>
      <c r="Z321" s="40"/>
      <c r="AA321" s="40"/>
      <c r="AB321" s="40">
        <f t="shared" si="198"/>
        <v>0</v>
      </c>
      <c r="AC321" s="35"/>
      <c r="AD321" s="35"/>
      <c r="AE321" s="35"/>
      <c r="AF321" s="40">
        <f t="shared" si="199"/>
        <v>0</v>
      </c>
      <c r="AG321" s="40">
        <f t="shared" si="200"/>
        <v>1951227</v>
      </c>
      <c r="AH321" s="41">
        <f t="shared" si="203"/>
        <v>1.2612887889254791E-2</v>
      </c>
      <c r="AI321" s="42">
        <f t="shared" si="201"/>
        <v>4.7246946592281383E-4</v>
      </c>
      <c r="AJ321" s="207"/>
    </row>
    <row r="322" spans="1:36">
      <c r="A322" s="36">
        <v>17</v>
      </c>
      <c r="B322" s="120" t="s">
        <v>909</v>
      </c>
      <c r="C322" s="96">
        <v>41808</v>
      </c>
      <c r="D322" s="83" t="s">
        <v>557</v>
      </c>
      <c r="E322" s="118" t="s">
        <v>225</v>
      </c>
      <c r="F322" s="95" t="s">
        <v>203</v>
      </c>
      <c r="G322" s="138"/>
      <c r="H322" s="151">
        <v>42093</v>
      </c>
      <c r="I322" s="246"/>
      <c r="J322" s="181">
        <v>1000000</v>
      </c>
      <c r="K322" s="23"/>
      <c r="L322" s="91"/>
      <c r="M322" s="91"/>
      <c r="N322" s="91"/>
      <c r="O322" s="19" t="s">
        <v>294</v>
      </c>
      <c r="P322" s="25"/>
      <c r="Q322" s="22"/>
      <c r="R322" s="22"/>
      <c r="S322" s="40"/>
      <c r="T322" s="40">
        <f t="shared" si="197"/>
        <v>0</v>
      </c>
      <c r="U322" s="40"/>
      <c r="V322" s="147"/>
      <c r="W322" s="72">
        <v>1000000</v>
      </c>
      <c r="X322" s="40">
        <f t="shared" si="202"/>
        <v>1000000</v>
      </c>
      <c r="Y322" s="40"/>
      <c r="Z322" s="40"/>
      <c r="AA322" s="40"/>
      <c r="AB322" s="40">
        <f t="shared" si="198"/>
        <v>0</v>
      </c>
      <c r="AC322" s="35"/>
      <c r="AD322" s="35"/>
      <c r="AE322" s="35"/>
      <c r="AF322" s="40">
        <f t="shared" si="199"/>
        <v>0</v>
      </c>
      <c r="AG322" s="40">
        <f t="shared" si="200"/>
        <v>1000000</v>
      </c>
      <c r="AH322" s="41">
        <f t="shared" si="203"/>
        <v>6.4640802373351703E-3</v>
      </c>
      <c r="AI322" s="42">
        <f t="shared" si="201"/>
        <v>2.421396720744505E-4</v>
      </c>
      <c r="AJ322" s="207"/>
    </row>
    <row r="323" spans="1:36">
      <c r="A323" s="36">
        <v>18</v>
      </c>
      <c r="B323" s="120" t="s">
        <v>910</v>
      </c>
      <c r="C323" s="96">
        <v>41808</v>
      </c>
      <c r="D323" s="83" t="s">
        <v>558</v>
      </c>
      <c r="E323" s="118" t="s">
        <v>225</v>
      </c>
      <c r="F323" s="95" t="s">
        <v>203</v>
      </c>
      <c r="G323" s="138"/>
      <c r="H323" s="151">
        <v>42093</v>
      </c>
      <c r="I323" s="246"/>
      <c r="J323" s="181">
        <v>2192652</v>
      </c>
      <c r="K323" s="23"/>
      <c r="L323" s="91"/>
      <c r="M323" s="91"/>
      <c r="N323" s="91"/>
      <c r="O323" s="19" t="s">
        <v>294</v>
      </c>
      <c r="P323" s="25"/>
      <c r="Q323" s="22"/>
      <c r="R323" s="22"/>
      <c r="S323" s="40"/>
      <c r="T323" s="40">
        <f t="shared" si="197"/>
        <v>0</v>
      </c>
      <c r="U323" s="40"/>
      <c r="V323" s="147"/>
      <c r="W323" s="72">
        <v>2192652</v>
      </c>
      <c r="X323" s="40">
        <f t="shared" si="202"/>
        <v>2192652</v>
      </c>
      <c r="Y323" s="40"/>
      <c r="Z323" s="40"/>
      <c r="AA323" s="40"/>
      <c r="AB323" s="40">
        <f t="shared" si="198"/>
        <v>0</v>
      </c>
      <c r="AC323" s="35"/>
      <c r="AD323" s="35"/>
      <c r="AE323" s="35"/>
      <c r="AF323" s="40">
        <f t="shared" si="199"/>
        <v>0</v>
      </c>
      <c r="AG323" s="40">
        <f t="shared" si="200"/>
        <v>2192652</v>
      </c>
      <c r="AH323" s="41">
        <f t="shared" si="203"/>
        <v>1.4173478460553435E-2</v>
      </c>
      <c r="AI323" s="42">
        <f t="shared" si="201"/>
        <v>5.3092803625338805E-4</v>
      </c>
      <c r="AJ323" s="207"/>
    </row>
    <row r="324" spans="1:36">
      <c r="A324" s="36">
        <v>19</v>
      </c>
      <c r="B324" s="120" t="s">
        <v>911</v>
      </c>
      <c r="C324" s="96">
        <v>41808</v>
      </c>
      <c r="D324" s="83" t="s">
        <v>559</v>
      </c>
      <c r="E324" s="118" t="s">
        <v>225</v>
      </c>
      <c r="F324" s="95" t="s">
        <v>203</v>
      </c>
      <c r="G324" s="138"/>
      <c r="H324" s="151">
        <v>42093</v>
      </c>
      <c r="I324" s="246"/>
      <c r="J324" s="181">
        <v>2441836</v>
      </c>
      <c r="K324" s="23"/>
      <c r="L324" s="91"/>
      <c r="M324" s="91"/>
      <c r="N324" s="91"/>
      <c r="O324" s="19" t="s">
        <v>294</v>
      </c>
      <c r="P324" s="25"/>
      <c r="Q324" s="22"/>
      <c r="R324" s="22"/>
      <c r="S324" s="40"/>
      <c r="T324" s="40">
        <f t="shared" si="197"/>
        <v>0</v>
      </c>
      <c r="U324" s="40"/>
      <c r="V324" s="147"/>
      <c r="W324" s="72">
        <v>2441836</v>
      </c>
      <c r="X324" s="40">
        <f t="shared" si="202"/>
        <v>2441836</v>
      </c>
      <c r="Y324" s="40"/>
      <c r="Z324" s="40"/>
      <c r="AA324" s="40"/>
      <c r="AB324" s="40">
        <f t="shared" si="198"/>
        <v>0</v>
      </c>
      <c r="AC324" s="35"/>
      <c r="AD324" s="35"/>
      <c r="AE324" s="35"/>
      <c r="AF324" s="40">
        <f t="shared" si="199"/>
        <v>0</v>
      </c>
      <c r="AG324" s="40">
        <f t="shared" si="200"/>
        <v>2441836</v>
      </c>
      <c r="AH324" s="41">
        <f t="shared" si="203"/>
        <v>1.5784223830413561E-2</v>
      </c>
      <c r="AI324" s="42">
        <f t="shared" si="201"/>
        <v>5.9126536829958787E-4</v>
      </c>
      <c r="AJ324" s="207"/>
    </row>
    <row r="325" spans="1:36">
      <c r="A325" s="36">
        <v>20</v>
      </c>
      <c r="B325" s="120" t="s">
        <v>912</v>
      </c>
      <c r="C325" s="96">
        <v>41808</v>
      </c>
      <c r="D325" s="83" t="s">
        <v>560</v>
      </c>
      <c r="E325" s="118" t="s">
        <v>225</v>
      </c>
      <c r="F325" s="95" t="s">
        <v>203</v>
      </c>
      <c r="G325" s="138"/>
      <c r="H325" s="151">
        <v>42093</v>
      </c>
      <c r="I325" s="246"/>
      <c r="J325" s="181">
        <v>1455445</v>
      </c>
      <c r="K325" s="23"/>
      <c r="L325" s="91"/>
      <c r="M325" s="91"/>
      <c r="N325" s="91"/>
      <c r="O325" s="19" t="s">
        <v>294</v>
      </c>
      <c r="P325" s="25"/>
      <c r="Q325" s="22"/>
      <c r="R325" s="22"/>
      <c r="S325" s="40"/>
      <c r="T325" s="40">
        <f t="shared" si="197"/>
        <v>0</v>
      </c>
      <c r="U325" s="40"/>
      <c r="V325" s="147"/>
      <c r="W325" s="72">
        <v>1455445</v>
      </c>
      <c r="X325" s="40">
        <f t="shared" si="202"/>
        <v>1455445</v>
      </c>
      <c r="Y325" s="40"/>
      <c r="Z325" s="40"/>
      <c r="AA325" s="40"/>
      <c r="AB325" s="40">
        <f t="shared" si="198"/>
        <v>0</v>
      </c>
      <c r="AC325" s="35"/>
      <c r="AD325" s="35"/>
      <c r="AE325" s="35"/>
      <c r="AF325" s="40">
        <f t="shared" si="199"/>
        <v>0</v>
      </c>
      <c r="AG325" s="40">
        <f t="shared" si="200"/>
        <v>1455445</v>
      </c>
      <c r="AH325" s="41">
        <f t="shared" si="203"/>
        <v>9.4081132610282867E-3</v>
      </c>
      <c r="AI325" s="42">
        <f t="shared" si="201"/>
        <v>3.5242097502239858E-4</v>
      </c>
      <c r="AJ325" s="207"/>
    </row>
    <row r="326" spans="1:36">
      <c r="A326" s="36">
        <v>21</v>
      </c>
      <c r="B326" s="120" t="s">
        <v>913</v>
      </c>
      <c r="C326" s="96">
        <v>41808</v>
      </c>
      <c r="D326" s="83" t="s">
        <v>561</v>
      </c>
      <c r="E326" s="118" t="s">
        <v>225</v>
      </c>
      <c r="F326" s="95" t="s">
        <v>203</v>
      </c>
      <c r="G326" s="138"/>
      <c r="H326" s="151">
        <v>42093</v>
      </c>
      <c r="I326" s="246"/>
      <c r="J326" s="181">
        <v>2165060</v>
      </c>
      <c r="K326" s="23"/>
      <c r="L326" s="91"/>
      <c r="M326" s="91"/>
      <c r="N326" s="91"/>
      <c r="O326" s="19" t="s">
        <v>294</v>
      </c>
      <c r="P326" s="25"/>
      <c r="Q326" s="22"/>
      <c r="R326" s="22"/>
      <c r="S326" s="40"/>
      <c r="T326" s="40">
        <f t="shared" si="197"/>
        <v>0</v>
      </c>
      <c r="U326" s="40"/>
      <c r="V326" s="147"/>
      <c r="W326" s="72">
        <v>2165060</v>
      </c>
      <c r="X326" s="40">
        <f t="shared" si="202"/>
        <v>2165060</v>
      </c>
      <c r="Y326" s="40"/>
      <c r="Z326" s="40"/>
      <c r="AA326" s="40"/>
      <c r="AB326" s="40">
        <f t="shared" si="198"/>
        <v>0</v>
      </c>
      <c r="AC326" s="35"/>
      <c r="AD326" s="35"/>
      <c r="AE326" s="35"/>
      <c r="AF326" s="40">
        <f t="shared" si="199"/>
        <v>0</v>
      </c>
      <c r="AG326" s="40">
        <f t="shared" si="200"/>
        <v>2165060</v>
      </c>
      <c r="AH326" s="41">
        <f t="shared" si="203"/>
        <v>1.3995121558644883E-2</v>
      </c>
      <c r="AI326" s="42">
        <f t="shared" si="201"/>
        <v>5.2424691842150976E-4</v>
      </c>
      <c r="AJ326" s="207"/>
    </row>
    <row r="327" spans="1:36">
      <c r="A327" s="36">
        <v>22</v>
      </c>
      <c r="B327" s="120" t="s">
        <v>914</v>
      </c>
      <c r="C327" s="96">
        <v>41808</v>
      </c>
      <c r="D327" s="83" t="s">
        <v>562</v>
      </c>
      <c r="E327" s="118" t="s">
        <v>225</v>
      </c>
      <c r="F327" s="95" t="s">
        <v>203</v>
      </c>
      <c r="G327" s="138"/>
      <c r="H327" s="151">
        <v>42093</v>
      </c>
      <c r="I327" s="246"/>
      <c r="J327" s="181">
        <v>1000000</v>
      </c>
      <c r="K327" s="23"/>
      <c r="L327" s="91"/>
      <c r="M327" s="91"/>
      <c r="N327" s="91"/>
      <c r="O327" s="19" t="s">
        <v>294</v>
      </c>
      <c r="P327" s="25"/>
      <c r="Q327" s="22"/>
      <c r="R327" s="22"/>
      <c r="S327" s="40"/>
      <c r="T327" s="40">
        <f t="shared" si="197"/>
        <v>0</v>
      </c>
      <c r="U327" s="40"/>
      <c r="V327" s="147"/>
      <c r="W327" s="72">
        <v>1000000</v>
      </c>
      <c r="X327" s="40">
        <f t="shared" si="202"/>
        <v>1000000</v>
      </c>
      <c r="Y327" s="40"/>
      <c r="Z327" s="40"/>
      <c r="AA327" s="40"/>
      <c r="AB327" s="40">
        <f t="shared" si="198"/>
        <v>0</v>
      </c>
      <c r="AC327" s="35"/>
      <c r="AD327" s="35"/>
      <c r="AE327" s="35"/>
      <c r="AF327" s="40">
        <f t="shared" si="199"/>
        <v>0</v>
      </c>
      <c r="AG327" s="40">
        <f t="shared" si="200"/>
        <v>1000000</v>
      </c>
      <c r="AH327" s="41">
        <f t="shared" si="203"/>
        <v>6.4640802373351703E-3</v>
      </c>
      <c r="AI327" s="42">
        <f t="shared" si="201"/>
        <v>2.421396720744505E-4</v>
      </c>
      <c r="AJ327" s="207"/>
    </row>
    <row r="328" spans="1:36">
      <c r="A328" s="36">
        <v>23</v>
      </c>
      <c r="B328" s="120" t="s">
        <v>915</v>
      </c>
      <c r="C328" s="96">
        <v>41808</v>
      </c>
      <c r="D328" s="83" t="s">
        <v>563</v>
      </c>
      <c r="E328" s="118" t="s">
        <v>225</v>
      </c>
      <c r="F328" s="95" t="s">
        <v>203</v>
      </c>
      <c r="G328" s="138"/>
      <c r="H328" s="151">
        <v>42093</v>
      </c>
      <c r="I328" s="246"/>
      <c r="J328" s="181">
        <v>1721012</v>
      </c>
      <c r="K328" s="23"/>
      <c r="L328" s="91"/>
      <c r="M328" s="91"/>
      <c r="N328" s="91"/>
      <c r="O328" s="19" t="s">
        <v>294</v>
      </c>
      <c r="P328" s="25"/>
      <c r="Q328" s="22"/>
      <c r="R328" s="22"/>
      <c r="S328" s="40"/>
      <c r="T328" s="40">
        <f t="shared" si="197"/>
        <v>0</v>
      </c>
      <c r="U328" s="40"/>
      <c r="V328" s="147"/>
      <c r="W328" s="72">
        <v>1721012</v>
      </c>
      <c r="X328" s="40">
        <f t="shared" si="202"/>
        <v>1721012</v>
      </c>
      <c r="Y328" s="40"/>
      <c r="Z328" s="40"/>
      <c r="AA328" s="40"/>
      <c r="AB328" s="40">
        <f t="shared" si="198"/>
        <v>0</v>
      </c>
      <c r="AC328" s="35"/>
      <c r="AD328" s="35"/>
      <c r="AE328" s="35"/>
      <c r="AF328" s="40">
        <f t="shared" si="199"/>
        <v>0</v>
      </c>
      <c r="AG328" s="40">
        <f t="shared" si="200"/>
        <v>1721012</v>
      </c>
      <c r="AH328" s="41">
        <f t="shared" si="203"/>
        <v>1.1124759657416676E-2</v>
      </c>
      <c r="AI328" s="42">
        <f t="shared" si="201"/>
        <v>4.1672528131619419E-4</v>
      </c>
      <c r="AJ328" s="207"/>
    </row>
    <row r="329" spans="1:36">
      <c r="A329" s="36">
        <v>24</v>
      </c>
      <c r="B329" s="120" t="s">
        <v>916</v>
      </c>
      <c r="C329" s="96">
        <v>41808</v>
      </c>
      <c r="D329" s="83" t="s">
        <v>564</v>
      </c>
      <c r="E329" s="118" t="s">
        <v>225</v>
      </c>
      <c r="F329" s="95" t="s">
        <v>203</v>
      </c>
      <c r="G329" s="138"/>
      <c r="H329" s="151">
        <v>42093</v>
      </c>
      <c r="I329" s="246"/>
      <c r="J329" s="181">
        <v>4875912</v>
      </c>
      <c r="K329" s="23"/>
      <c r="L329" s="91"/>
      <c r="M329" s="91"/>
      <c r="N329" s="91"/>
      <c r="O329" s="19" t="s">
        <v>294</v>
      </c>
      <c r="P329" s="25"/>
      <c r="Q329" s="22"/>
      <c r="R329" s="22"/>
      <c r="S329" s="40"/>
      <c r="T329" s="40">
        <f t="shared" si="197"/>
        <v>0</v>
      </c>
      <c r="U329" s="40"/>
      <c r="V329" s="147"/>
      <c r="W329" s="72">
        <v>4875912</v>
      </c>
      <c r="X329" s="40">
        <f t="shared" si="202"/>
        <v>4875912</v>
      </c>
      <c r="Y329" s="40"/>
      <c r="Z329" s="40"/>
      <c r="AA329" s="40"/>
      <c r="AB329" s="40">
        <f t="shared" si="198"/>
        <v>0</v>
      </c>
      <c r="AC329" s="35"/>
      <c r="AD329" s="35"/>
      <c r="AE329" s="35"/>
      <c r="AF329" s="40">
        <f t="shared" si="199"/>
        <v>0</v>
      </c>
      <c r="AG329" s="40">
        <f t="shared" si="200"/>
        <v>4875912</v>
      </c>
      <c r="AH329" s="41">
        <f t="shared" si="203"/>
        <v>3.1518286398185401E-2</v>
      </c>
      <c r="AI329" s="42">
        <f t="shared" si="201"/>
        <v>1.1806517327438782E-3</v>
      </c>
      <c r="AJ329" s="207"/>
    </row>
    <row r="330" spans="1:36">
      <c r="A330" s="36">
        <v>25</v>
      </c>
      <c r="B330" s="120" t="s">
        <v>917</v>
      </c>
      <c r="C330" s="96">
        <v>41942</v>
      </c>
      <c r="D330" s="83" t="s">
        <v>549</v>
      </c>
      <c r="E330" s="118" t="s">
        <v>225</v>
      </c>
      <c r="F330" s="95" t="s">
        <v>203</v>
      </c>
      <c r="G330" s="20"/>
      <c r="H330" s="20"/>
      <c r="I330" s="246"/>
      <c r="J330" s="181">
        <v>5000000</v>
      </c>
      <c r="K330" s="23"/>
      <c r="L330" s="91"/>
      <c r="M330" s="91"/>
      <c r="N330" s="91"/>
      <c r="O330" s="19" t="s">
        <v>294</v>
      </c>
      <c r="P330" s="25"/>
      <c r="Q330" s="22"/>
      <c r="R330" s="22"/>
      <c r="S330" s="40"/>
      <c r="T330" s="40">
        <f t="shared" si="197"/>
        <v>0</v>
      </c>
      <c r="U330" s="40"/>
      <c r="V330" s="40"/>
      <c r="W330" s="40"/>
      <c r="X330" s="40">
        <f t="shared" si="202"/>
        <v>0</v>
      </c>
      <c r="Y330" s="72"/>
      <c r="Z330" s="40"/>
      <c r="AA330" s="40"/>
      <c r="AB330" s="40">
        <f t="shared" si="198"/>
        <v>0</v>
      </c>
      <c r="AC330" s="35"/>
      <c r="AD330" s="35">
        <v>5000000</v>
      </c>
      <c r="AE330" s="35"/>
      <c r="AF330" s="40">
        <f t="shared" si="199"/>
        <v>5000000</v>
      </c>
      <c r="AG330" s="40">
        <f t="shared" si="200"/>
        <v>5000000</v>
      </c>
      <c r="AH330" s="41">
        <f t="shared" si="203"/>
        <v>3.2320401186675847E-2</v>
      </c>
      <c r="AI330" s="42">
        <f t="shared" si="201"/>
        <v>1.2106983603722525E-3</v>
      </c>
      <c r="AJ330" s="207"/>
    </row>
    <row r="331" spans="1:36">
      <c r="A331" s="36">
        <v>26</v>
      </c>
      <c r="B331" s="120" t="s">
        <v>918</v>
      </c>
      <c r="C331" s="96">
        <v>41820</v>
      </c>
      <c r="D331" s="83" t="s">
        <v>565</v>
      </c>
      <c r="E331" s="118" t="s">
        <v>225</v>
      </c>
      <c r="F331" s="95" t="s">
        <v>203</v>
      </c>
      <c r="G331" s="20"/>
      <c r="H331" s="20"/>
      <c r="I331" s="246"/>
      <c r="J331" s="181">
        <v>1447685</v>
      </c>
      <c r="K331" s="23"/>
      <c r="L331" s="91"/>
      <c r="M331" s="91"/>
      <c r="N331" s="91"/>
      <c r="O331" s="19" t="s">
        <v>294</v>
      </c>
      <c r="P331" s="25"/>
      <c r="Q331" s="22"/>
      <c r="R331" s="22"/>
      <c r="S331" s="40"/>
      <c r="T331" s="40">
        <f t="shared" si="197"/>
        <v>0</v>
      </c>
      <c r="U331" s="40"/>
      <c r="V331" s="40"/>
      <c r="W331" s="40"/>
      <c r="X331" s="40">
        <f t="shared" si="202"/>
        <v>0</v>
      </c>
      <c r="Y331" s="72">
        <v>1447685</v>
      </c>
      <c r="Z331" s="40"/>
      <c r="AA331" s="40"/>
      <c r="AB331" s="40">
        <f t="shared" si="198"/>
        <v>1447685</v>
      </c>
      <c r="AC331" s="35"/>
      <c r="AD331" s="35"/>
      <c r="AE331" s="35"/>
      <c r="AF331" s="40">
        <f t="shared" si="199"/>
        <v>0</v>
      </c>
      <c r="AG331" s="40">
        <f t="shared" si="200"/>
        <v>1447685</v>
      </c>
      <c r="AH331" s="41">
        <f t="shared" si="203"/>
        <v>9.3579519983865659E-3</v>
      </c>
      <c r="AI331" s="42">
        <f t="shared" si="201"/>
        <v>3.5054197116710084E-4</v>
      </c>
      <c r="AJ331" s="207"/>
    </row>
    <row r="332" spans="1:36">
      <c r="A332" s="36">
        <v>27</v>
      </c>
      <c r="B332" s="120" t="s">
        <v>706</v>
      </c>
      <c r="C332" s="96">
        <v>41820</v>
      </c>
      <c r="D332" s="83" t="s">
        <v>951</v>
      </c>
      <c r="E332" s="118" t="s">
        <v>225</v>
      </c>
      <c r="F332" s="95" t="s">
        <v>203</v>
      </c>
      <c r="G332" s="20"/>
      <c r="H332" s="20"/>
      <c r="I332" s="246"/>
      <c r="J332" s="181">
        <v>19288092</v>
      </c>
      <c r="K332" s="23"/>
      <c r="L332" s="91"/>
      <c r="M332" s="91"/>
      <c r="N332" s="91"/>
      <c r="O332" s="19" t="s">
        <v>294</v>
      </c>
      <c r="P332" s="197"/>
      <c r="Q332" s="22"/>
      <c r="R332" s="22"/>
      <c r="S332" s="40"/>
      <c r="T332" s="40">
        <f t="shared" si="197"/>
        <v>0</v>
      </c>
      <c r="U332" s="40"/>
      <c r="V332" s="40"/>
      <c r="W332" s="40"/>
      <c r="X332" s="40">
        <f t="shared" si="202"/>
        <v>0</v>
      </c>
      <c r="Y332" s="147">
        <v>19288092</v>
      </c>
      <c r="Z332" s="40"/>
      <c r="AA332" s="40"/>
      <c r="AB332" s="40">
        <f t="shared" si="198"/>
        <v>19288092</v>
      </c>
      <c r="AC332" s="35"/>
      <c r="AD332" s="35"/>
      <c r="AE332" s="35"/>
      <c r="AF332" s="40">
        <f t="shared" si="199"/>
        <v>0</v>
      </c>
      <c r="AG332" s="40">
        <f t="shared" si="200"/>
        <v>19288092</v>
      </c>
      <c r="AH332" s="41">
        <f t="shared" ref="AH332:AH333" si="204">IF(ISERROR(AG332/$I$305),0,AG332/$I$305)</f>
        <v>0.12467977431310259</v>
      </c>
      <c r="AI332" s="42">
        <f t="shared" ref="AI332:AI333" si="205">IF(ISERROR(AG332/$AG$488),"-",AG332/$AG$488)</f>
        <v>4.6704122718218321E-3</v>
      </c>
      <c r="AJ332" s="207"/>
    </row>
    <row r="333" spans="1:36" ht="12.75">
      <c r="A333" s="36">
        <v>28</v>
      </c>
      <c r="B333" s="120" t="s">
        <v>706</v>
      </c>
      <c r="C333" s="96">
        <v>41941</v>
      </c>
      <c r="D333" s="83" t="s">
        <v>951</v>
      </c>
      <c r="E333" s="118" t="s">
        <v>225</v>
      </c>
      <c r="F333" s="95" t="s">
        <v>203</v>
      </c>
      <c r="G333" s="20"/>
      <c r="H333" s="20"/>
      <c r="I333" s="246"/>
      <c r="J333" s="181">
        <v>7000000</v>
      </c>
      <c r="K333" s="129"/>
      <c r="L333" s="91"/>
      <c r="M333" s="91"/>
      <c r="N333" s="91"/>
      <c r="O333" s="19" t="s">
        <v>294</v>
      </c>
      <c r="P333" s="197"/>
      <c r="Q333" s="22"/>
      <c r="R333" s="22"/>
      <c r="S333" s="40"/>
      <c r="T333" s="40">
        <f t="shared" si="197"/>
        <v>0</v>
      </c>
      <c r="U333" s="40"/>
      <c r="V333" s="40"/>
      <c r="W333" s="40"/>
      <c r="X333" s="40">
        <f t="shared" si="202"/>
        <v>0</v>
      </c>
      <c r="Y333" s="147"/>
      <c r="Z333" s="40"/>
      <c r="AA333" s="40"/>
      <c r="AB333" s="40">
        <f t="shared" si="198"/>
        <v>0</v>
      </c>
      <c r="AC333" s="35"/>
      <c r="AD333" s="35">
        <v>7000000</v>
      </c>
      <c r="AE333" s="35"/>
      <c r="AF333" s="40">
        <f t="shared" si="199"/>
        <v>7000000</v>
      </c>
      <c r="AG333" s="40">
        <f t="shared" si="200"/>
        <v>7000000</v>
      </c>
      <c r="AH333" s="41">
        <f t="shared" si="204"/>
        <v>4.5248561661346193E-2</v>
      </c>
      <c r="AI333" s="42">
        <f t="shared" si="205"/>
        <v>1.6949777045211535E-3</v>
      </c>
      <c r="AJ333" s="207"/>
    </row>
    <row r="334" spans="1:36" ht="12.75">
      <c r="A334" s="36">
        <v>29</v>
      </c>
      <c r="B334" s="120" t="s">
        <v>968</v>
      </c>
      <c r="C334" s="96">
        <v>41962</v>
      </c>
      <c r="D334" s="83" t="s">
        <v>545</v>
      </c>
      <c r="E334" s="118" t="s">
        <v>225</v>
      </c>
      <c r="F334" s="95" t="s">
        <v>203</v>
      </c>
      <c r="G334" s="20"/>
      <c r="H334" s="20"/>
      <c r="I334" s="246"/>
      <c r="J334" s="181">
        <v>888000</v>
      </c>
      <c r="K334" s="129"/>
      <c r="L334" s="91"/>
      <c r="M334" s="91"/>
      <c r="N334" s="91"/>
      <c r="O334" s="19" t="s">
        <v>294</v>
      </c>
      <c r="P334" s="197"/>
      <c r="Q334" s="22"/>
      <c r="R334" s="22"/>
      <c r="S334" s="40"/>
      <c r="T334" s="40">
        <f t="shared" ref="T334:T335" si="206">SUM(Q334:S334)</f>
        <v>0</v>
      </c>
      <c r="U334" s="40"/>
      <c r="V334" s="40"/>
      <c r="W334" s="40"/>
      <c r="X334" s="40">
        <f t="shared" ref="X334:X335" si="207">SUM(U334:W334)</f>
        <v>0</v>
      </c>
      <c r="Y334" s="147"/>
      <c r="Z334" s="40"/>
      <c r="AA334" s="40"/>
      <c r="AB334" s="40">
        <f t="shared" ref="AB334:AB335" si="208">SUM(Y334:AA334)</f>
        <v>0</v>
      </c>
      <c r="AC334" s="35"/>
      <c r="AD334" s="35">
        <v>888000</v>
      </c>
      <c r="AE334" s="74"/>
      <c r="AF334" s="40">
        <f t="shared" ref="AF334:AF335" si="209">SUM(AC334:AE334)</f>
        <v>888000</v>
      </c>
      <c r="AG334" s="40">
        <f t="shared" ref="AG334:AG335" si="210">SUM(T334,X334,AB334,AF334)</f>
        <v>888000</v>
      </c>
      <c r="AH334" s="41">
        <f t="shared" ref="AH334:AH335" si="211">IF(ISERROR(AG334/$I$305),0,AG334/$I$305)</f>
        <v>5.7401032507536313E-3</v>
      </c>
      <c r="AI334" s="42">
        <f t="shared" ref="AI334:AI335" si="212">IF(ISERROR(AG334/$AG$488),"-",AG334/$AG$488)</f>
        <v>2.1502002880211205E-4</v>
      </c>
      <c r="AJ334" s="207"/>
    </row>
    <row r="335" spans="1:36" ht="12.75">
      <c r="A335" s="36">
        <v>30</v>
      </c>
      <c r="B335" s="120" t="s">
        <v>969</v>
      </c>
      <c r="C335" s="96">
        <v>41957</v>
      </c>
      <c r="D335" s="83" t="s">
        <v>970</v>
      </c>
      <c r="E335" s="118" t="s">
        <v>225</v>
      </c>
      <c r="F335" s="95" t="s">
        <v>203</v>
      </c>
      <c r="G335" s="20"/>
      <c r="H335" s="20"/>
      <c r="I335" s="246"/>
      <c r="J335" s="181">
        <v>1163149</v>
      </c>
      <c r="K335" s="129"/>
      <c r="L335" s="91"/>
      <c r="M335" s="91"/>
      <c r="N335" s="91"/>
      <c r="O335" s="19" t="s">
        <v>294</v>
      </c>
      <c r="P335" s="197"/>
      <c r="Q335" s="22"/>
      <c r="R335" s="22"/>
      <c r="S335" s="40"/>
      <c r="T335" s="40">
        <f t="shared" si="206"/>
        <v>0</v>
      </c>
      <c r="U335" s="40"/>
      <c r="V335" s="40"/>
      <c r="W335" s="40"/>
      <c r="X335" s="40">
        <f t="shared" si="207"/>
        <v>0</v>
      </c>
      <c r="Y335" s="147"/>
      <c r="Z335" s="40"/>
      <c r="AA335" s="40"/>
      <c r="AB335" s="40">
        <f t="shared" si="208"/>
        <v>0</v>
      </c>
      <c r="AC335" s="35"/>
      <c r="AD335" s="35">
        <v>1163149</v>
      </c>
      <c r="AE335" s="129"/>
      <c r="AF335" s="40">
        <f t="shared" si="209"/>
        <v>1163149</v>
      </c>
      <c r="AG335" s="40">
        <f t="shared" si="210"/>
        <v>1163149</v>
      </c>
      <c r="AH335" s="41">
        <f t="shared" si="211"/>
        <v>7.5186884639761656E-3</v>
      </c>
      <c r="AI335" s="42">
        <f t="shared" si="212"/>
        <v>2.8164451743372505E-4</v>
      </c>
      <c r="AJ335" s="207"/>
    </row>
    <row r="336" spans="1:36" ht="12.75" outlineLevel="1">
      <c r="A336" s="36">
        <v>31</v>
      </c>
      <c r="B336" s="39"/>
      <c r="C336" s="31"/>
      <c r="D336" s="39"/>
      <c r="E336" s="39"/>
      <c r="F336" s="39"/>
      <c r="G336" s="27"/>
      <c r="H336"/>
      <c r="I336" s="247"/>
      <c r="J336" s="72">
        <v>43880988</v>
      </c>
      <c r="K336" s="73" t="s">
        <v>84</v>
      </c>
      <c r="L336" s="35"/>
      <c r="M336" s="35"/>
      <c r="N336" s="35"/>
      <c r="O336" s="28"/>
      <c r="P336" s="28"/>
      <c r="Q336" s="74"/>
      <c r="R336" s="74">
        <v>7177944</v>
      </c>
      <c r="S336" s="35">
        <v>3618598</v>
      </c>
      <c r="T336" s="40">
        <f>SUM(Q336:S336)</f>
        <v>10796542</v>
      </c>
      <c r="U336" s="35">
        <v>3401738</v>
      </c>
      <c r="V336" s="35">
        <v>4601738</v>
      </c>
      <c r="W336" s="72">
        <v>3974860</v>
      </c>
      <c r="X336" s="40">
        <f>SUM(U336:W336)</f>
        <v>11978336</v>
      </c>
      <c r="Y336" s="35">
        <v>3487328</v>
      </c>
      <c r="Z336" s="35">
        <v>2863702</v>
      </c>
      <c r="AA336" s="35">
        <v>3796726</v>
      </c>
      <c r="AB336" s="40">
        <f>SUM(Y336:AA336)</f>
        <v>10147756</v>
      </c>
      <c r="AC336" s="35">
        <v>2979874</v>
      </c>
      <c r="AD336" s="35">
        <v>3442454</v>
      </c>
      <c r="AE336" s="35">
        <v>4536026</v>
      </c>
      <c r="AF336" s="40">
        <f>SUM(AC336:AE336)</f>
        <v>10958354</v>
      </c>
      <c r="AG336" s="40">
        <f>SUM(T336,X336,AB336,AF336)</f>
        <v>43880988</v>
      </c>
      <c r="AH336" s="41">
        <f>IF(ISERROR(AG336/I305),0,AG336/I305)</f>
        <v>0.28365022732554174</v>
      </c>
      <c r="AI336" s="42">
        <f>IF(ISERROR(AG336/$AG$488),"-",AG336/$AG$488)</f>
        <v>1.0625328044622897E-2</v>
      </c>
      <c r="AJ336" s="207"/>
    </row>
    <row r="337" spans="1:36" ht="12.75" outlineLevel="1">
      <c r="A337" s="36">
        <v>32</v>
      </c>
      <c r="B337" s="39"/>
      <c r="C337" s="31"/>
      <c r="D337" s="39"/>
      <c r="E337" s="39"/>
      <c r="F337" s="39"/>
      <c r="G337" s="31"/>
      <c r="H337" s="206"/>
      <c r="I337" s="221"/>
      <c r="J337" s="72">
        <v>3751817</v>
      </c>
      <c r="K337" s="73" t="s">
        <v>85</v>
      </c>
      <c r="L337" s="35"/>
      <c r="M337" s="35"/>
      <c r="N337" s="35"/>
      <c r="O337" s="28"/>
      <c r="P337" s="28"/>
      <c r="Q337" s="74"/>
      <c r="R337" s="74">
        <v>5000</v>
      </c>
      <c r="S337" s="35">
        <v>29600</v>
      </c>
      <c r="T337" s="40">
        <f t="shared" ref="T337" si="213">SUM(Q337:S337)</f>
        <v>34600</v>
      </c>
      <c r="U337" s="35">
        <v>56294</v>
      </c>
      <c r="V337" s="35">
        <v>369760</v>
      </c>
      <c r="W337" s="72">
        <v>159114</v>
      </c>
      <c r="X337" s="40">
        <f t="shared" ref="X337" si="214">SUM(U337:W337)</f>
        <v>585168</v>
      </c>
      <c r="Y337" s="35">
        <v>608630</v>
      </c>
      <c r="Z337" s="35">
        <v>196956</v>
      </c>
      <c r="AA337" s="35">
        <v>310533</v>
      </c>
      <c r="AB337" s="40">
        <f t="shared" ref="AB337" si="215">SUM(Y337:AA337)</f>
        <v>1116119</v>
      </c>
      <c r="AC337" s="35">
        <v>322730</v>
      </c>
      <c r="AD337" s="35">
        <v>298107</v>
      </c>
      <c r="AE337" s="35">
        <v>1395093</v>
      </c>
      <c r="AF337" s="40">
        <f t="shared" ref="AF337" si="216">SUM(AC337:AE337)</f>
        <v>2015930</v>
      </c>
      <c r="AG337" s="40">
        <f t="shared" ref="AG337" si="217">SUM(T337,X337,AB337,AF337)</f>
        <v>3751817</v>
      </c>
      <c r="AH337" s="41">
        <f>IF(ISERROR(AG337/I305),0,AG337/I305)</f>
        <v>2.4252046123798124E-2</v>
      </c>
      <c r="AI337" s="42">
        <f>IF(ISERROR(AG337/$AG$488),"-",AG337/$AG$488)</f>
        <v>9.0846373806334859E-4</v>
      </c>
      <c r="AJ337" s="207"/>
    </row>
    <row r="338" spans="1:36">
      <c r="A338" s="223" t="s">
        <v>67</v>
      </c>
      <c r="B338" s="224"/>
      <c r="C338" s="224"/>
      <c r="D338" s="224"/>
      <c r="E338" s="224"/>
      <c r="F338" s="224"/>
      <c r="G338" s="224"/>
      <c r="H338" s="225"/>
      <c r="I338" s="55">
        <f>I305</f>
        <v>154701050</v>
      </c>
      <c r="J338" s="55">
        <f>SUM(J306:J337)</f>
        <v>151404977</v>
      </c>
      <c r="K338" s="56"/>
      <c r="L338" s="55">
        <f>SUM(L336:L337)</f>
        <v>0</v>
      </c>
      <c r="M338" s="55">
        <f>SUM(M336:M337)</f>
        <v>0</v>
      </c>
      <c r="N338" s="55">
        <f>SUM(N336:N337)</f>
        <v>0</v>
      </c>
      <c r="O338" s="57"/>
      <c r="P338" s="59"/>
      <c r="Q338" s="55">
        <f>SUM(Q198:Q337)</f>
        <v>0</v>
      </c>
      <c r="R338" s="55">
        <f>SUM(R198:R337)</f>
        <v>42758086</v>
      </c>
      <c r="S338" s="55">
        <f>SUM(S198:S337)</f>
        <v>21482190</v>
      </c>
      <c r="T338" s="60">
        <f t="shared" ref="T338:Y338" si="218">SUM(T306:T337)</f>
        <v>10831142</v>
      </c>
      <c r="U338" s="55">
        <f t="shared" si="218"/>
        <v>3458032</v>
      </c>
      <c r="V338" s="55">
        <f t="shared" si="218"/>
        <v>38254937</v>
      </c>
      <c r="W338" s="55">
        <f t="shared" si="218"/>
        <v>39835781</v>
      </c>
      <c r="X338" s="60">
        <f t="shared" si="218"/>
        <v>81548750</v>
      </c>
      <c r="Y338" s="55">
        <f t="shared" si="218"/>
        <v>24831735</v>
      </c>
      <c r="Z338" s="55">
        <f t="shared" ref="Z338:AA338" si="219">SUM(Z306:Z337)</f>
        <v>3060658</v>
      </c>
      <c r="AA338" s="55">
        <f t="shared" si="219"/>
        <v>4107259</v>
      </c>
      <c r="AB338" s="60">
        <f>SUM(AB306:AB337)</f>
        <v>31999652</v>
      </c>
      <c r="AC338" s="55">
        <f>SUM(AC306:AC337)</f>
        <v>3302604</v>
      </c>
      <c r="AD338" s="55">
        <f t="shared" ref="AD338:AE338" si="220">SUM(AD306:AD337)</f>
        <v>17791710</v>
      </c>
      <c r="AE338" s="55">
        <f t="shared" si="220"/>
        <v>5931119</v>
      </c>
      <c r="AF338" s="60">
        <f>SUM(AF306:AF337)</f>
        <v>27025433</v>
      </c>
      <c r="AG338" s="53">
        <f>SUM(AG306:AG337)</f>
        <v>151404977</v>
      </c>
      <c r="AH338" s="54">
        <f>IF(ISERROR(AG338/I338),0,AG338/I338)</f>
        <v>0.97869391965988595</v>
      </c>
      <c r="AI338" s="54">
        <f>IF(ISERROR(AG338/$AG$488),0,AG338/$AG$488)</f>
        <v>3.666115148121972E-2</v>
      </c>
    </row>
    <row r="339" spans="1:36" ht="12.75">
      <c r="A339" s="36"/>
      <c r="B339" s="229" t="s">
        <v>68</v>
      </c>
      <c r="C339" s="230"/>
      <c r="D339" s="231"/>
      <c r="E339" s="18"/>
      <c r="F339" s="19"/>
      <c r="G339" s="20"/>
      <c r="H339" s="122"/>
      <c r="I339" s="222">
        <v>60425532</v>
      </c>
      <c r="J339" s="22"/>
      <c r="K339" s="23"/>
      <c r="L339" s="24"/>
      <c r="M339" s="24"/>
      <c r="N339" s="24"/>
      <c r="O339" s="19"/>
      <c r="P339" s="25"/>
      <c r="Q339" s="22"/>
      <c r="R339" s="22"/>
      <c r="S339" s="22"/>
      <c r="T339" s="22"/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F339" s="22"/>
      <c r="AG339" s="22"/>
      <c r="AH339" s="26"/>
      <c r="AI339" s="26"/>
    </row>
    <row r="340" spans="1:36">
      <c r="A340" s="89">
        <v>1</v>
      </c>
      <c r="B340" s="120" t="s">
        <v>919</v>
      </c>
      <c r="C340" s="96">
        <v>41787</v>
      </c>
      <c r="D340" s="83" t="s">
        <v>568</v>
      </c>
      <c r="E340" s="118" t="s">
        <v>225</v>
      </c>
      <c r="F340" s="95" t="s">
        <v>203</v>
      </c>
      <c r="G340" s="156">
        <v>41787</v>
      </c>
      <c r="H340" s="151">
        <v>42093</v>
      </c>
      <c r="I340" s="246"/>
      <c r="J340" s="72">
        <v>1000000</v>
      </c>
      <c r="K340" s="23"/>
      <c r="L340" s="91"/>
      <c r="M340" s="91"/>
      <c r="N340" s="91"/>
      <c r="O340" s="19" t="s">
        <v>294</v>
      </c>
      <c r="P340" s="25"/>
      <c r="Q340" s="22"/>
      <c r="R340" s="22"/>
      <c r="S340" s="40"/>
      <c r="T340" s="40">
        <f t="shared" ref="T340:T347" si="221">SUM(Q340:S340)</f>
        <v>0</v>
      </c>
      <c r="U340" s="40"/>
      <c r="V340" s="40"/>
      <c r="W340" s="35">
        <v>1000000</v>
      </c>
      <c r="X340" s="40">
        <f t="shared" ref="X340:X347" si="222">SUM(U340:W340)</f>
        <v>1000000</v>
      </c>
      <c r="Y340" s="40"/>
      <c r="Z340" s="40"/>
      <c r="AA340" s="40"/>
      <c r="AB340" s="40">
        <f t="shared" ref="AB340:AB347" si="223">SUM(Y340:AA340)</f>
        <v>0</v>
      </c>
      <c r="AC340" s="35"/>
      <c r="AD340" s="35"/>
      <c r="AE340" s="35"/>
      <c r="AF340" s="40">
        <f t="shared" ref="AF340:AF352" si="224">SUM(AC340:AE340)</f>
        <v>0</v>
      </c>
      <c r="AG340" s="40">
        <f t="shared" ref="AG340:AG347" si="225">SUM(T340,X340,AB340,AF340)</f>
        <v>1000000</v>
      </c>
      <c r="AH340" s="41">
        <f>IF(ISERROR(AG340/I339),0,AG340/I339)</f>
        <v>1.6549295751339021E-2</v>
      </c>
      <c r="AI340" s="42">
        <f>IF(ISERROR(AG340/$AG$488),"-",AG340/$AG$488)</f>
        <v>2.421396720744505E-4</v>
      </c>
    </row>
    <row r="341" spans="1:36">
      <c r="A341" s="89">
        <v>2</v>
      </c>
      <c r="B341" s="120" t="s">
        <v>920</v>
      </c>
      <c r="C341" s="96">
        <v>41787</v>
      </c>
      <c r="D341" s="83" t="s">
        <v>566</v>
      </c>
      <c r="E341" s="118" t="s">
        <v>225</v>
      </c>
      <c r="F341" s="95" t="s">
        <v>203</v>
      </c>
      <c r="G341" s="156">
        <v>41787</v>
      </c>
      <c r="H341" s="151">
        <v>42093</v>
      </c>
      <c r="I341" s="246"/>
      <c r="J341" s="72">
        <v>9795836</v>
      </c>
      <c r="K341" s="23"/>
      <c r="L341" s="91"/>
      <c r="M341" s="91"/>
      <c r="N341" s="91"/>
      <c r="O341" s="19" t="s">
        <v>294</v>
      </c>
      <c r="P341" s="25"/>
      <c r="Q341" s="22"/>
      <c r="R341" s="22"/>
      <c r="S341" s="40"/>
      <c r="T341" s="40">
        <f t="shared" si="221"/>
        <v>0</v>
      </c>
      <c r="U341" s="40"/>
      <c r="V341" s="40"/>
      <c r="W341" s="35">
        <v>9795836</v>
      </c>
      <c r="X341" s="40">
        <f t="shared" si="222"/>
        <v>9795836</v>
      </c>
      <c r="Y341" s="40"/>
      <c r="Z341" s="40"/>
      <c r="AA341" s="40"/>
      <c r="AB341" s="40">
        <f t="shared" si="223"/>
        <v>0</v>
      </c>
      <c r="AC341" s="35"/>
      <c r="AD341" s="35"/>
      <c r="AE341" s="35"/>
      <c r="AF341" s="40">
        <f t="shared" si="224"/>
        <v>0</v>
      </c>
      <c r="AG341" s="40">
        <f t="shared" si="225"/>
        <v>9795836</v>
      </c>
      <c r="AH341" s="41">
        <f>IF(ISERROR(AG341/I339),0,AG341/I339)</f>
        <v>0.16211418709561382</v>
      </c>
      <c r="AI341" s="42">
        <f>IF(ISERROR(AG341/$AG$488),"-",AG341/$AG$488)</f>
        <v>2.3719605167350968E-3</v>
      </c>
    </row>
    <row r="342" spans="1:36">
      <c r="A342" s="89">
        <v>3</v>
      </c>
      <c r="B342" s="120" t="s">
        <v>921</v>
      </c>
      <c r="C342" s="96">
        <v>41787</v>
      </c>
      <c r="D342" s="83" t="s">
        <v>567</v>
      </c>
      <c r="E342" s="118" t="s">
        <v>225</v>
      </c>
      <c r="F342" s="95" t="s">
        <v>203</v>
      </c>
      <c r="G342" s="156">
        <v>41787</v>
      </c>
      <c r="H342" s="151">
        <v>42093</v>
      </c>
      <c r="I342" s="246"/>
      <c r="J342" s="72">
        <v>170000</v>
      </c>
      <c r="K342" s="23"/>
      <c r="L342" s="91"/>
      <c r="M342" s="91"/>
      <c r="N342" s="91"/>
      <c r="O342" s="19" t="s">
        <v>294</v>
      </c>
      <c r="P342" s="25"/>
      <c r="Q342" s="22"/>
      <c r="R342" s="22"/>
      <c r="S342" s="40"/>
      <c r="T342" s="40">
        <f t="shared" si="221"/>
        <v>0</v>
      </c>
      <c r="U342" s="40"/>
      <c r="V342" s="40"/>
      <c r="W342" s="35">
        <v>170000</v>
      </c>
      <c r="X342" s="40">
        <f t="shared" si="222"/>
        <v>170000</v>
      </c>
      <c r="Y342" s="40"/>
      <c r="Z342" s="40"/>
      <c r="AA342" s="40"/>
      <c r="AB342" s="40">
        <f t="shared" si="223"/>
        <v>0</v>
      </c>
      <c r="AC342" s="35"/>
      <c r="AD342" s="35"/>
      <c r="AE342" s="35"/>
      <c r="AF342" s="40">
        <f t="shared" si="224"/>
        <v>0</v>
      </c>
      <c r="AG342" s="40">
        <f t="shared" si="225"/>
        <v>170000</v>
      </c>
      <c r="AH342" s="41">
        <f>IF(ISERROR(AG342/I339),0,AG342/I339)</f>
        <v>2.8133802777276333E-3</v>
      </c>
      <c r="AI342" s="42">
        <f>IF(ISERROR(AG342/$AG$488),"-",AG342/$AG$488)</f>
        <v>4.1163744252656586E-5</v>
      </c>
    </row>
    <row r="343" spans="1:36">
      <c r="A343" s="89">
        <v>4</v>
      </c>
      <c r="B343" s="81" t="s">
        <v>922</v>
      </c>
      <c r="C343" s="85">
        <v>41905</v>
      </c>
      <c r="D343" s="75" t="s">
        <v>727</v>
      </c>
      <c r="E343" s="118" t="s">
        <v>225</v>
      </c>
      <c r="F343" s="95" t="s">
        <v>203</v>
      </c>
      <c r="G343" s="76">
        <v>41913</v>
      </c>
      <c r="H343" s="151">
        <v>42093</v>
      </c>
      <c r="I343" s="246"/>
      <c r="J343" s="72">
        <v>150000</v>
      </c>
      <c r="K343" s="23"/>
      <c r="L343" s="91"/>
      <c r="M343" s="91"/>
      <c r="N343" s="91"/>
      <c r="O343" s="19" t="s">
        <v>294</v>
      </c>
      <c r="P343" s="25"/>
      <c r="Q343" s="22"/>
      <c r="R343" s="22"/>
      <c r="S343" s="40"/>
      <c r="T343" s="40">
        <f t="shared" si="221"/>
        <v>0</v>
      </c>
      <c r="U343" s="40"/>
      <c r="V343" s="40"/>
      <c r="W343" s="35"/>
      <c r="X343" s="40">
        <f t="shared" si="222"/>
        <v>0</v>
      </c>
      <c r="Y343" s="35"/>
      <c r="Z343" s="35"/>
      <c r="AA343" s="35">
        <v>150000</v>
      </c>
      <c r="AB343" s="40">
        <f t="shared" si="223"/>
        <v>150000</v>
      </c>
      <c r="AC343" s="35"/>
      <c r="AD343" s="35"/>
      <c r="AE343" s="35"/>
      <c r="AF343" s="40">
        <f t="shared" si="224"/>
        <v>0</v>
      </c>
      <c r="AG343" s="40">
        <f t="shared" si="225"/>
        <v>150000</v>
      </c>
      <c r="AH343" s="41">
        <f>IF(ISERROR(AG343/I339),0,AG343/I339)</f>
        <v>2.482394362700853E-3</v>
      </c>
      <c r="AI343" s="42">
        <f t="shared" ref="AI343:AI346" si="226">IF(ISERROR(AG343/$AG$488),"-",AG343/$AG$488)</f>
        <v>3.6320950811167577E-5</v>
      </c>
    </row>
    <row r="344" spans="1:36">
      <c r="A344" s="89">
        <v>5</v>
      </c>
      <c r="B344" s="81" t="s">
        <v>923</v>
      </c>
      <c r="C344" s="85">
        <v>41906</v>
      </c>
      <c r="D344" s="75" t="s">
        <v>728</v>
      </c>
      <c r="E344" s="118" t="s">
        <v>225</v>
      </c>
      <c r="F344" s="95" t="s">
        <v>203</v>
      </c>
      <c r="G344" s="76">
        <v>41913</v>
      </c>
      <c r="H344" s="151">
        <v>42093</v>
      </c>
      <c r="I344" s="246"/>
      <c r="J344" s="72">
        <v>280000</v>
      </c>
      <c r="K344" s="23"/>
      <c r="L344" s="91"/>
      <c r="M344" s="91"/>
      <c r="N344" s="91"/>
      <c r="O344" s="19" t="s">
        <v>294</v>
      </c>
      <c r="P344" s="25"/>
      <c r="Q344" s="22"/>
      <c r="R344" s="22"/>
      <c r="S344" s="40"/>
      <c r="T344" s="40">
        <f t="shared" si="221"/>
        <v>0</v>
      </c>
      <c r="U344" s="40"/>
      <c r="V344" s="40"/>
      <c r="W344" s="35"/>
      <c r="X344" s="40">
        <f t="shared" si="222"/>
        <v>0</v>
      </c>
      <c r="Y344" s="35"/>
      <c r="Z344" s="35"/>
      <c r="AA344" s="35">
        <v>280000</v>
      </c>
      <c r="AB344" s="40">
        <f t="shared" si="223"/>
        <v>280000</v>
      </c>
      <c r="AC344" s="35"/>
      <c r="AD344" s="35"/>
      <c r="AE344" s="35"/>
      <c r="AF344" s="40">
        <f t="shared" si="224"/>
        <v>0</v>
      </c>
      <c r="AG344" s="40">
        <f t="shared" si="225"/>
        <v>280000</v>
      </c>
      <c r="AH344" s="41">
        <f>IF(ISERROR(AG344/I339),0,AG344/I339)</f>
        <v>4.6338028103749254E-3</v>
      </c>
      <c r="AI344" s="42">
        <f t="shared" si="226"/>
        <v>6.7799108180846137E-5</v>
      </c>
    </row>
    <row r="345" spans="1:36">
      <c r="A345" s="89">
        <v>6</v>
      </c>
      <c r="B345" s="81" t="s">
        <v>924</v>
      </c>
      <c r="C345" s="85">
        <v>41905</v>
      </c>
      <c r="D345" s="75" t="s">
        <v>729</v>
      </c>
      <c r="E345" s="118" t="s">
        <v>225</v>
      </c>
      <c r="F345" s="95" t="s">
        <v>203</v>
      </c>
      <c r="G345" s="76">
        <v>41913</v>
      </c>
      <c r="H345" s="151">
        <v>42093</v>
      </c>
      <c r="I345" s="246"/>
      <c r="J345" s="72">
        <v>350000</v>
      </c>
      <c r="K345" s="23"/>
      <c r="L345" s="91"/>
      <c r="M345" s="91"/>
      <c r="N345" s="91"/>
      <c r="O345" s="19" t="s">
        <v>294</v>
      </c>
      <c r="P345" s="25"/>
      <c r="Q345" s="22"/>
      <c r="R345" s="22"/>
      <c r="S345" s="40"/>
      <c r="T345" s="40">
        <f t="shared" si="221"/>
        <v>0</v>
      </c>
      <c r="U345" s="40"/>
      <c r="V345" s="40"/>
      <c r="W345" s="35"/>
      <c r="X345" s="40">
        <f t="shared" si="222"/>
        <v>0</v>
      </c>
      <c r="Y345" s="35"/>
      <c r="Z345" s="35"/>
      <c r="AA345" s="35">
        <v>350000</v>
      </c>
      <c r="AB345" s="40">
        <f t="shared" si="223"/>
        <v>350000</v>
      </c>
      <c r="AC345" s="35"/>
      <c r="AD345" s="35"/>
      <c r="AE345" s="35"/>
      <c r="AF345" s="40">
        <f t="shared" si="224"/>
        <v>0</v>
      </c>
      <c r="AG345" s="40">
        <f t="shared" si="225"/>
        <v>350000</v>
      </c>
      <c r="AH345" s="41">
        <f>IF(ISERROR(AG345/I339),0,AG345/I339)</f>
        <v>5.7922535129686569E-3</v>
      </c>
      <c r="AI345" s="42">
        <f t="shared" si="226"/>
        <v>8.4748885226057667E-5</v>
      </c>
    </row>
    <row r="346" spans="1:36">
      <c r="A346" s="89">
        <v>7</v>
      </c>
      <c r="B346" s="81" t="s">
        <v>925</v>
      </c>
      <c r="C346" s="85">
        <v>41820</v>
      </c>
      <c r="D346" s="75" t="s">
        <v>730</v>
      </c>
      <c r="E346" s="118" t="s">
        <v>225</v>
      </c>
      <c r="F346" s="95" t="s">
        <v>203</v>
      </c>
      <c r="G346" s="76">
        <v>41913</v>
      </c>
      <c r="H346" s="151">
        <v>42093</v>
      </c>
      <c r="I346" s="246"/>
      <c r="J346" s="72">
        <v>5195556</v>
      </c>
      <c r="K346" s="23"/>
      <c r="L346" s="91"/>
      <c r="M346" s="91"/>
      <c r="N346" s="91"/>
      <c r="O346" s="19" t="s">
        <v>294</v>
      </c>
      <c r="P346" s="25"/>
      <c r="Q346" s="22"/>
      <c r="R346" s="22"/>
      <c r="S346" s="40"/>
      <c r="T346" s="40">
        <f t="shared" si="221"/>
        <v>0</v>
      </c>
      <c r="U346" s="40"/>
      <c r="V346" s="40"/>
      <c r="W346" s="35"/>
      <c r="X346" s="40">
        <f t="shared" si="222"/>
        <v>0</v>
      </c>
      <c r="Y346" s="35">
        <v>5195556</v>
      </c>
      <c r="Z346" s="35"/>
      <c r="AA346" s="35"/>
      <c r="AB346" s="40">
        <f t="shared" si="223"/>
        <v>5195556</v>
      </c>
      <c r="AC346" s="35"/>
      <c r="AD346" s="35"/>
      <c r="AE346" s="35"/>
      <c r="AF346" s="40">
        <f t="shared" si="224"/>
        <v>0</v>
      </c>
      <c r="AG346" s="40">
        <f t="shared" si="225"/>
        <v>5195556</v>
      </c>
      <c r="AH346" s="41">
        <f>IF(ISERROR(AG346/I339),0,AG346/I339)</f>
        <v>8.5982792836643951E-2</v>
      </c>
      <c r="AI346" s="42">
        <f t="shared" si="226"/>
        <v>1.2580502260844436E-3</v>
      </c>
    </row>
    <row r="347" spans="1:36">
      <c r="A347" s="89">
        <v>8</v>
      </c>
      <c r="B347" s="81" t="s">
        <v>971</v>
      </c>
      <c r="C347" s="76">
        <v>41941</v>
      </c>
      <c r="D347" s="202" t="s">
        <v>973</v>
      </c>
      <c r="E347" s="118" t="s">
        <v>225</v>
      </c>
      <c r="F347" s="95" t="s">
        <v>203</v>
      </c>
      <c r="G347" s="76">
        <v>41913</v>
      </c>
      <c r="H347" s="151">
        <v>42093</v>
      </c>
      <c r="I347" s="246"/>
      <c r="J347" s="72">
        <v>650000</v>
      </c>
      <c r="K347" s="23"/>
      <c r="L347" s="91"/>
      <c r="M347" s="91"/>
      <c r="N347" s="91"/>
      <c r="O347" s="19" t="s">
        <v>294</v>
      </c>
      <c r="P347" s="25"/>
      <c r="Q347" s="22"/>
      <c r="R347" s="22"/>
      <c r="S347" s="40"/>
      <c r="T347" s="40">
        <f t="shared" si="221"/>
        <v>0</v>
      </c>
      <c r="U347" s="40"/>
      <c r="V347" s="40"/>
      <c r="W347" s="35"/>
      <c r="X347" s="40">
        <f t="shared" si="222"/>
        <v>0</v>
      </c>
      <c r="Y347" s="35"/>
      <c r="Z347" s="35"/>
      <c r="AA347" s="35"/>
      <c r="AB347" s="40">
        <f t="shared" si="223"/>
        <v>0</v>
      </c>
      <c r="AC347" s="35">
        <v>650000</v>
      </c>
      <c r="AD347" s="35"/>
      <c r="AE347" s="35"/>
      <c r="AF347" s="40">
        <f t="shared" si="224"/>
        <v>650000</v>
      </c>
      <c r="AG347" s="40">
        <f t="shared" si="225"/>
        <v>650000</v>
      </c>
      <c r="AH347" s="41">
        <f>IF(ISERROR(AG347/I339),0,AG347/I339)</f>
        <v>1.0757042238370363E-2</v>
      </c>
      <c r="AI347" s="42">
        <f t="shared" ref="AI347" si="227">IF(ISERROR(AG347/$AG$488),"-",AG347/$AG$488)</f>
        <v>1.5739078684839282E-4</v>
      </c>
    </row>
    <row r="348" spans="1:36">
      <c r="A348" s="213">
        <v>9</v>
      </c>
      <c r="B348" s="102" t="s">
        <v>706</v>
      </c>
      <c r="C348" s="214">
        <v>41954</v>
      </c>
      <c r="D348" s="215" t="s">
        <v>972</v>
      </c>
      <c r="E348" s="209" t="s">
        <v>225</v>
      </c>
      <c r="F348" s="198" t="s">
        <v>203</v>
      </c>
      <c r="G348" s="214"/>
      <c r="H348" s="216"/>
      <c r="I348" s="246"/>
      <c r="J348" s="72">
        <v>500000</v>
      </c>
      <c r="K348" s="23"/>
      <c r="L348" s="91"/>
      <c r="M348" s="91"/>
      <c r="N348" s="91"/>
      <c r="O348" s="19" t="s">
        <v>294</v>
      </c>
      <c r="P348" s="25"/>
      <c r="Q348" s="22"/>
      <c r="R348" s="22"/>
      <c r="S348" s="40"/>
      <c r="T348" s="40">
        <f t="shared" ref="T348" si="228">SUM(Q348:S348)</f>
        <v>0</v>
      </c>
      <c r="U348" s="40"/>
      <c r="V348" s="40"/>
      <c r="W348" s="35"/>
      <c r="X348" s="40">
        <f t="shared" ref="X348" si="229">SUM(U348:W348)</f>
        <v>0</v>
      </c>
      <c r="Y348" s="35"/>
      <c r="Z348" s="35"/>
      <c r="AA348" s="35"/>
      <c r="AB348" s="40">
        <f t="shared" ref="AB348" si="230">SUM(Y348:AA348)</f>
        <v>0</v>
      </c>
      <c r="AC348" s="35"/>
      <c r="AD348" s="35">
        <v>500000</v>
      </c>
      <c r="AE348" s="35"/>
      <c r="AF348" s="40">
        <f t="shared" ref="AF348" si="231">SUM(AC348:AE348)</f>
        <v>500000</v>
      </c>
      <c r="AG348" s="40">
        <f t="shared" ref="AG348" si="232">SUM(T348,X348,AB348,AF348)</f>
        <v>500000</v>
      </c>
      <c r="AH348" s="41">
        <f>IF(ISERROR(AG348/I339),0,AG348/I339)</f>
        <v>8.2746478756695104E-3</v>
      </c>
      <c r="AI348" s="42">
        <f t="shared" ref="AI348" si="233">IF(ISERROR(AG348/$AG$488),"-",AG348/$AG$488)</f>
        <v>1.2106983603722525E-4</v>
      </c>
    </row>
    <row r="349" spans="1:36">
      <c r="A349" s="36">
        <v>10</v>
      </c>
      <c r="B349" s="101" t="s">
        <v>984</v>
      </c>
      <c r="C349" s="79">
        <v>42004</v>
      </c>
      <c r="D349" s="212" t="s">
        <v>985</v>
      </c>
      <c r="E349" s="118" t="s">
        <v>225</v>
      </c>
      <c r="F349" s="95" t="s">
        <v>203</v>
      </c>
      <c r="G349" s="79"/>
      <c r="H349" s="151"/>
      <c r="I349" s="246"/>
      <c r="J349" s="72">
        <v>1467460</v>
      </c>
      <c r="K349" s="23"/>
      <c r="L349" s="91"/>
      <c r="M349" s="91"/>
      <c r="N349" s="91"/>
      <c r="O349" s="19" t="s">
        <v>294</v>
      </c>
      <c r="P349" s="25"/>
      <c r="Q349" s="22"/>
      <c r="R349" s="22"/>
      <c r="S349" s="40"/>
      <c r="T349" s="40"/>
      <c r="U349" s="40"/>
      <c r="V349" s="40"/>
      <c r="W349" s="35"/>
      <c r="X349" s="40"/>
      <c r="Y349" s="35"/>
      <c r="Z349" s="35"/>
      <c r="AA349" s="35"/>
      <c r="AB349" s="40"/>
      <c r="AC349" s="35"/>
      <c r="AD349" s="35"/>
      <c r="AE349" s="35">
        <v>1467460</v>
      </c>
      <c r="AF349" s="40">
        <f t="shared" ref="AF349:AF350" si="234">SUM(AC349:AE349)</f>
        <v>1467460</v>
      </c>
      <c r="AG349" s="40">
        <f t="shared" ref="AG349:AG350" si="235">SUM(T349,X349,AB349,AF349)</f>
        <v>1467460</v>
      </c>
      <c r="AH349" s="41">
        <f>IF(ISERROR(AG349/I339),0,AG349/I339)</f>
        <v>2.4285429543259959E-2</v>
      </c>
      <c r="AI349" s="42">
        <f t="shared" ref="AI349:AI350" si="236">IF(ISERROR(AG349/$AG$488),"-",AG349/$AG$488)</f>
        <v>3.5533028318237311E-4</v>
      </c>
    </row>
    <row r="350" spans="1:36">
      <c r="A350" s="36">
        <v>11</v>
      </c>
      <c r="B350" s="101" t="s">
        <v>473</v>
      </c>
      <c r="C350" s="79">
        <v>41999</v>
      </c>
      <c r="D350" s="212" t="s">
        <v>986</v>
      </c>
      <c r="E350" s="118" t="s">
        <v>225</v>
      </c>
      <c r="F350" s="95" t="s">
        <v>203</v>
      </c>
      <c r="G350" s="79"/>
      <c r="H350" s="151"/>
      <c r="I350" s="246"/>
      <c r="J350" s="72">
        <v>5000000</v>
      </c>
      <c r="K350" s="23"/>
      <c r="L350" s="91"/>
      <c r="M350" s="91"/>
      <c r="N350" s="91"/>
      <c r="O350" s="19" t="s">
        <v>294</v>
      </c>
      <c r="P350" s="25"/>
      <c r="Q350" s="22"/>
      <c r="R350" s="22"/>
      <c r="S350" s="40"/>
      <c r="T350" s="40"/>
      <c r="U350" s="40"/>
      <c r="V350" s="40"/>
      <c r="W350" s="35"/>
      <c r="X350" s="40"/>
      <c r="Y350" s="35"/>
      <c r="Z350" s="35"/>
      <c r="AA350" s="35"/>
      <c r="AB350" s="40"/>
      <c r="AC350" s="35"/>
      <c r="AD350" s="35"/>
      <c r="AE350" s="35">
        <v>5000000</v>
      </c>
      <c r="AF350" s="40">
        <f t="shared" si="234"/>
        <v>5000000</v>
      </c>
      <c r="AG350" s="40">
        <f t="shared" si="235"/>
        <v>5000000</v>
      </c>
      <c r="AH350" s="41">
        <f>IF(ISERROR(AG350/I339),0,AG350/I339)</f>
        <v>8.2746478756695094E-2</v>
      </c>
      <c r="AI350" s="42">
        <f t="shared" si="236"/>
        <v>1.2106983603722525E-3</v>
      </c>
    </row>
    <row r="351" spans="1:36" ht="12.75" outlineLevel="1">
      <c r="A351" s="71">
        <v>12</v>
      </c>
      <c r="B351" s="39"/>
      <c r="C351" s="31"/>
      <c r="D351" s="39"/>
      <c r="E351" s="39"/>
      <c r="F351" s="39"/>
      <c r="G351" s="31"/>
      <c r="H351" s="129"/>
      <c r="I351" s="247"/>
      <c r="J351" s="72">
        <v>30625952</v>
      </c>
      <c r="K351" s="73" t="s">
        <v>84</v>
      </c>
      <c r="L351" s="35"/>
      <c r="M351" s="35"/>
      <c r="N351" s="35"/>
      <c r="O351" s="39"/>
      <c r="P351" s="39"/>
      <c r="Q351" s="74"/>
      <c r="R351" s="74">
        <v>4464019</v>
      </c>
      <c r="S351" s="35">
        <v>2139064</v>
      </c>
      <c r="T351" s="40">
        <f>SUM(Q351:S351)</f>
        <v>6603083</v>
      </c>
      <c r="U351" s="35">
        <v>1945440</v>
      </c>
      <c r="V351" s="35">
        <v>2306685</v>
      </c>
      <c r="W351" s="35">
        <v>2389231</v>
      </c>
      <c r="X351" s="40">
        <f>SUM(U351:W351)</f>
        <v>6641356</v>
      </c>
      <c r="Y351" s="35">
        <v>3229739</v>
      </c>
      <c r="Z351" s="35">
        <v>2796029</v>
      </c>
      <c r="AA351" s="35">
        <v>2664367</v>
      </c>
      <c r="AB351" s="40">
        <f>SUM(Y351:AA351)</f>
        <v>8690135</v>
      </c>
      <c r="AC351" s="35">
        <v>3067099</v>
      </c>
      <c r="AD351" s="35">
        <v>2648877</v>
      </c>
      <c r="AE351" s="35">
        <v>2975402</v>
      </c>
      <c r="AF351" s="40">
        <f t="shared" si="224"/>
        <v>8691378</v>
      </c>
      <c r="AG351" s="40">
        <f t="shared" ref="AG351:AG352" si="237">SUM(T351,X351,AB351,AF351)</f>
        <v>30625952</v>
      </c>
      <c r="AH351" s="41">
        <f>IF(ISERROR(AG351/I339),0,AG351/I339)</f>
        <v>0.50683793731431281</v>
      </c>
      <c r="AI351" s="42">
        <f>IF(ISERROR(AG351/$AG$488),"-",AG351/$AG$488)</f>
        <v>7.4157579742478615E-3</v>
      </c>
    </row>
    <row r="352" spans="1:36" ht="12.75" outlineLevel="1">
      <c r="A352" s="71">
        <v>13</v>
      </c>
      <c r="B352" s="39"/>
      <c r="C352" s="31"/>
      <c r="D352" s="39"/>
      <c r="E352" s="39"/>
      <c r="F352" s="39"/>
      <c r="G352" s="31"/>
      <c r="H352" s="129"/>
      <c r="I352" s="221"/>
      <c r="J352" s="72">
        <v>2019848</v>
      </c>
      <c r="K352" s="73" t="s">
        <v>85</v>
      </c>
      <c r="L352" s="35"/>
      <c r="M352" s="35"/>
      <c r="N352" s="35"/>
      <c r="O352" s="28"/>
      <c r="P352" s="28"/>
      <c r="Q352" s="74"/>
      <c r="R352" s="74">
        <v>54214</v>
      </c>
      <c r="S352" s="35">
        <v>50000</v>
      </c>
      <c r="T352" s="40">
        <f t="shared" ref="T352" si="238">SUM(Q352:S352)</f>
        <v>104214</v>
      </c>
      <c r="U352" s="35"/>
      <c r="V352" s="35"/>
      <c r="W352" s="35">
        <v>343635</v>
      </c>
      <c r="X352" s="40">
        <f t="shared" ref="X352" si="239">SUM(U352:W352)</f>
        <v>343635</v>
      </c>
      <c r="Y352" s="35">
        <v>258339</v>
      </c>
      <c r="Z352" s="35">
        <v>56600</v>
      </c>
      <c r="AA352" s="35">
        <v>3000</v>
      </c>
      <c r="AB352" s="40">
        <f t="shared" ref="AB352" si="240">SUM(Y352:AA352)</f>
        <v>317939</v>
      </c>
      <c r="AC352" s="35">
        <v>385992</v>
      </c>
      <c r="AD352" s="35"/>
      <c r="AE352" s="74">
        <v>868068</v>
      </c>
      <c r="AF352" s="40">
        <f t="shared" si="224"/>
        <v>1254060</v>
      </c>
      <c r="AG352" s="40">
        <f t="shared" si="237"/>
        <v>2019848</v>
      </c>
      <c r="AH352" s="41">
        <f>IF(ISERROR(AG352/I339),0,AG352/I339)</f>
        <v>3.3427061924750617E-2</v>
      </c>
      <c r="AI352" s="42">
        <f>IF(ISERROR(AG352/$AG$488),"-",AG352/$AG$488)</f>
        <v>4.8908533236023471E-4</v>
      </c>
    </row>
    <row r="353" spans="1:35">
      <c r="A353" s="223" t="s">
        <v>69</v>
      </c>
      <c r="B353" s="224"/>
      <c r="C353" s="224"/>
      <c r="D353" s="224"/>
      <c r="E353" s="224"/>
      <c r="F353" s="224"/>
      <c r="G353" s="224"/>
      <c r="H353" s="225"/>
      <c r="I353" s="55">
        <f>I339</f>
        <v>60425532</v>
      </c>
      <c r="J353" s="55">
        <f>SUM(J340:J352)</f>
        <v>57204652</v>
      </c>
      <c r="K353" s="56"/>
      <c r="L353" s="55">
        <f>SUM(L351:L352)</f>
        <v>0</v>
      </c>
      <c r="M353" s="55">
        <f>SUM(M351:M352)</f>
        <v>0</v>
      </c>
      <c r="N353" s="55">
        <f>SUM(N351:N352)</f>
        <v>0</v>
      </c>
      <c r="O353" s="57"/>
      <c r="P353" s="59"/>
      <c r="Q353" s="55">
        <f t="shared" ref="Q353:S353" si="241">SUM(Q351:Q352)</f>
        <v>0</v>
      </c>
      <c r="R353" s="55">
        <f t="shared" si="241"/>
        <v>4518233</v>
      </c>
      <c r="S353" s="55">
        <f t="shared" si="241"/>
        <v>2189064</v>
      </c>
      <c r="T353" s="60">
        <f>SUM(T340:T352)</f>
        <v>6707297</v>
      </c>
      <c r="U353" s="55">
        <f>SUM(U340:U352)</f>
        <v>1945440</v>
      </c>
      <c r="V353" s="55">
        <f t="shared" ref="V353:W353" si="242">SUM(V340:V352)</f>
        <v>2306685</v>
      </c>
      <c r="W353" s="55">
        <f t="shared" si="242"/>
        <v>13698702</v>
      </c>
      <c r="X353" s="60">
        <f>SUM(X340:X352)</f>
        <v>17950827</v>
      </c>
      <c r="Y353" s="55">
        <f>SUM(Y340:Y352)</f>
        <v>8683634</v>
      </c>
      <c r="Z353" s="55">
        <f t="shared" ref="Z353:AA353" si="243">SUM(Z340:Z352)</f>
        <v>2852629</v>
      </c>
      <c r="AA353" s="55">
        <f t="shared" si="243"/>
        <v>3447367</v>
      </c>
      <c r="AB353" s="60">
        <f>SUM(AB340:AB352)</f>
        <v>14983630</v>
      </c>
      <c r="AC353" s="55">
        <f>SUM(AC340:AC352)</f>
        <v>4103091</v>
      </c>
      <c r="AD353" s="55">
        <f t="shared" ref="AD353:AE353" si="244">SUM(AD340:AD352)</f>
        <v>3148877</v>
      </c>
      <c r="AE353" s="55">
        <f t="shared" si="244"/>
        <v>10310930</v>
      </c>
      <c r="AF353" s="60">
        <f>SUM(AF340:AF352)</f>
        <v>17562898</v>
      </c>
      <c r="AG353" s="53">
        <f>SUM(AG340:AG352)</f>
        <v>57204652</v>
      </c>
      <c r="AH353" s="54">
        <f>IF(ISERROR(AG353/I353),0,AG353/I353)</f>
        <v>0.94669670430042718</v>
      </c>
      <c r="AI353" s="54">
        <f>IF(ISERROR(AG353/$AG$488),0,AG353/$AG$488)</f>
        <v>1.3851515676413059E-2</v>
      </c>
    </row>
    <row r="354" spans="1:35">
      <c r="A354" s="36"/>
      <c r="B354" s="229" t="s">
        <v>18</v>
      </c>
      <c r="C354" s="230"/>
      <c r="D354" s="231"/>
      <c r="E354" s="18"/>
      <c r="F354" s="19"/>
      <c r="G354" s="20"/>
      <c r="H354" s="20"/>
      <c r="I354" s="222">
        <v>51220173</v>
      </c>
      <c r="J354" s="22"/>
      <c r="K354" s="23"/>
      <c r="L354" s="24"/>
      <c r="M354" s="24"/>
      <c r="N354" s="24"/>
      <c r="O354" s="19"/>
      <c r="P354" s="25"/>
      <c r="Q354" s="22"/>
      <c r="R354" s="22"/>
      <c r="S354" s="22"/>
      <c r="T354" s="22"/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F354" s="22"/>
      <c r="AG354" s="22"/>
      <c r="AH354" s="26"/>
      <c r="AI354" s="26"/>
    </row>
    <row r="355" spans="1:35" ht="12.75">
      <c r="A355" s="89">
        <v>1</v>
      </c>
      <c r="B355" s="95" t="s">
        <v>926</v>
      </c>
      <c r="C355" s="96">
        <v>41718</v>
      </c>
      <c r="D355" s="83" t="s">
        <v>228</v>
      </c>
      <c r="E355" s="97" t="s">
        <v>227</v>
      </c>
      <c r="F355" s="95" t="s">
        <v>203</v>
      </c>
      <c r="G355" s="90"/>
      <c r="H355" s="129"/>
      <c r="I355" s="246"/>
      <c r="J355" s="72">
        <v>17412387</v>
      </c>
      <c r="K355" s="23"/>
      <c r="L355" s="91"/>
      <c r="M355" s="91"/>
      <c r="N355" s="24"/>
      <c r="O355" s="19" t="s">
        <v>294</v>
      </c>
      <c r="P355" s="25"/>
      <c r="Q355" s="22"/>
      <c r="R355" s="22"/>
      <c r="S355" s="35">
        <v>12412387</v>
      </c>
      <c r="T355" s="40">
        <f t="shared" ref="T355:T364" si="245">SUM(Q355:S355)</f>
        <v>12412387</v>
      </c>
      <c r="U355" s="40"/>
      <c r="V355" s="109"/>
      <c r="W355" s="109"/>
      <c r="X355" s="40">
        <f t="shared" ref="X355:X356" si="246">SUM(U355:W355)</f>
        <v>0</v>
      </c>
      <c r="Y355" s="35"/>
      <c r="Z355" s="35"/>
      <c r="AA355" s="35">
        <v>5000000</v>
      </c>
      <c r="AB355" s="40">
        <f t="shared" ref="AB355:AB356" si="247">SUM(Y355:AA355)</f>
        <v>5000000</v>
      </c>
      <c r="AC355" s="35"/>
      <c r="AD355" s="35"/>
      <c r="AE355" s="35"/>
      <c r="AF355" s="40">
        <f t="shared" ref="AF355:AF356" si="248">SUM(AC355:AE355)</f>
        <v>0</v>
      </c>
      <c r="AG355" s="40">
        <f t="shared" ref="AG355" si="249">SUM(T355,X355,AB355,AF355)</f>
        <v>17412387</v>
      </c>
      <c r="AH355" s="41">
        <f>IF(ISERROR(AG355/I354),0,AG355/I354)</f>
        <v>0.33995174127974931</v>
      </c>
      <c r="AI355" s="42">
        <f t="shared" ref="AI355:AI356" si="250">IF(ISERROR(AG355/$AG$488),"-",AG355/$AG$488)</f>
        <v>4.2162296782134248E-3</v>
      </c>
    </row>
    <row r="356" spans="1:35" ht="22.5">
      <c r="A356" s="89">
        <v>2</v>
      </c>
      <c r="B356" s="95" t="s">
        <v>927</v>
      </c>
      <c r="C356" s="96">
        <v>41718</v>
      </c>
      <c r="D356" s="83" t="s">
        <v>229</v>
      </c>
      <c r="E356" s="97" t="s">
        <v>227</v>
      </c>
      <c r="F356" s="95" t="s">
        <v>203</v>
      </c>
      <c r="G356" s="90"/>
      <c r="H356" s="90"/>
      <c r="I356" s="246"/>
      <c r="J356" s="72">
        <v>250000</v>
      </c>
      <c r="K356" s="23"/>
      <c r="L356" s="91"/>
      <c r="M356" s="91"/>
      <c r="N356" s="24"/>
      <c r="O356" s="19" t="s">
        <v>294</v>
      </c>
      <c r="P356" s="25"/>
      <c r="Q356" s="22"/>
      <c r="R356" s="22"/>
      <c r="S356" s="35">
        <v>250000</v>
      </c>
      <c r="T356" s="40">
        <f t="shared" si="245"/>
        <v>250000</v>
      </c>
      <c r="U356" s="40"/>
      <c r="V356" s="109"/>
      <c r="W356" s="109"/>
      <c r="X356" s="40">
        <f t="shared" si="246"/>
        <v>0</v>
      </c>
      <c r="Y356" s="35"/>
      <c r="Z356" s="35"/>
      <c r="AA356" s="35"/>
      <c r="AB356" s="40">
        <f t="shared" si="247"/>
        <v>0</v>
      </c>
      <c r="AC356" s="35"/>
      <c r="AD356" s="35"/>
      <c r="AE356" s="35"/>
      <c r="AF356" s="40">
        <f t="shared" si="248"/>
        <v>0</v>
      </c>
      <c r="AG356" s="40">
        <f>SUM(T356,X356,AB356,AF356)</f>
        <v>250000</v>
      </c>
      <c r="AH356" s="41">
        <f>IF(ISERROR(AG356/I354),0,AG356/I354)</f>
        <v>4.8808894105062863E-3</v>
      </c>
      <c r="AI356" s="42">
        <f t="shared" si="250"/>
        <v>6.0534918018612625E-5</v>
      </c>
    </row>
    <row r="357" spans="1:35" ht="22.5">
      <c r="A357" s="89">
        <v>3</v>
      </c>
      <c r="B357" s="113" t="s">
        <v>928</v>
      </c>
      <c r="C357" s="116">
        <v>41746</v>
      </c>
      <c r="D357" s="83" t="s">
        <v>295</v>
      </c>
      <c r="E357" s="118" t="s">
        <v>227</v>
      </c>
      <c r="F357" s="114" t="s">
        <v>203</v>
      </c>
      <c r="G357" s="90"/>
      <c r="H357" s="90"/>
      <c r="I357" s="246"/>
      <c r="J357" s="117">
        <v>3525660</v>
      </c>
      <c r="K357" s="23"/>
      <c r="L357" s="91"/>
      <c r="M357" s="91"/>
      <c r="N357" s="24"/>
      <c r="O357" s="19" t="s">
        <v>294</v>
      </c>
      <c r="P357" s="25"/>
      <c r="Q357" s="22"/>
      <c r="R357" s="22"/>
      <c r="S357" s="35"/>
      <c r="T357" s="40">
        <f t="shared" si="245"/>
        <v>0</v>
      </c>
      <c r="U357" s="35">
        <f>J357</f>
        <v>3525660</v>
      </c>
      <c r="V357" s="109"/>
      <c r="W357" s="109"/>
      <c r="X357" s="40">
        <f t="shared" ref="X357:X366" si="251">SUM(U357:W357)</f>
        <v>3525660</v>
      </c>
      <c r="Y357" s="35"/>
      <c r="Z357" s="35"/>
      <c r="AA357" s="35"/>
      <c r="AB357" s="40">
        <f t="shared" ref="AB357:AB366" si="252">SUM(Y357:AA357)</f>
        <v>0</v>
      </c>
      <c r="AC357" s="35"/>
      <c r="AD357" s="35"/>
      <c r="AE357" s="35"/>
      <c r="AF357" s="40">
        <f t="shared" ref="AF357:AF366" si="253">SUM(AC357:AE357)</f>
        <v>0</v>
      </c>
      <c r="AG357" s="40">
        <f t="shared" ref="AG357:AG366" si="254">SUM(T357,X357,AB357,AF357)</f>
        <v>3525660</v>
      </c>
      <c r="AH357" s="41">
        <f>IF(ISERROR(AG357/I354),0,AG357/I354)</f>
        <v>6.8833426236182368E-2</v>
      </c>
      <c r="AI357" s="42">
        <f t="shared" ref="AI357:AI366" si="255">IF(ISERROR(AG357/$AG$488),"-",AG357/$AG$488)</f>
        <v>8.5370215624600715E-4</v>
      </c>
    </row>
    <row r="358" spans="1:35">
      <c r="A358" s="89">
        <v>4</v>
      </c>
      <c r="B358" s="115" t="s">
        <v>929</v>
      </c>
      <c r="C358" s="116">
        <v>41746</v>
      </c>
      <c r="D358" s="83" t="s">
        <v>296</v>
      </c>
      <c r="E358" s="118" t="s">
        <v>227</v>
      </c>
      <c r="F358" s="95" t="s">
        <v>203</v>
      </c>
      <c r="G358" s="90"/>
      <c r="H358" s="90"/>
      <c r="I358" s="246"/>
      <c r="J358" s="117">
        <v>250000</v>
      </c>
      <c r="K358" s="23"/>
      <c r="L358" s="91"/>
      <c r="M358" s="91"/>
      <c r="N358" s="24"/>
      <c r="O358" s="19" t="s">
        <v>294</v>
      </c>
      <c r="P358" s="25"/>
      <c r="Q358" s="22"/>
      <c r="R358" s="22"/>
      <c r="S358" s="35"/>
      <c r="T358" s="40">
        <f t="shared" si="245"/>
        <v>0</v>
      </c>
      <c r="U358" s="35">
        <f t="shared" ref="U358:U361" si="256">J358</f>
        <v>250000</v>
      </c>
      <c r="V358" s="109"/>
      <c r="W358" s="109"/>
      <c r="X358" s="40">
        <f t="shared" si="251"/>
        <v>250000</v>
      </c>
      <c r="Y358" s="35"/>
      <c r="Z358" s="35"/>
      <c r="AA358" s="35"/>
      <c r="AB358" s="40">
        <f t="shared" si="252"/>
        <v>0</v>
      </c>
      <c r="AC358" s="35"/>
      <c r="AD358" s="35"/>
      <c r="AE358" s="35"/>
      <c r="AF358" s="40">
        <f t="shared" si="253"/>
        <v>0</v>
      </c>
      <c r="AG358" s="40">
        <f t="shared" si="254"/>
        <v>250000</v>
      </c>
      <c r="AH358" s="41">
        <f>IF(ISERROR(AG358/I354),0,AG358/I354)</f>
        <v>4.8808894105062863E-3</v>
      </c>
      <c r="AI358" s="42">
        <f t="shared" si="255"/>
        <v>6.0534918018612625E-5</v>
      </c>
    </row>
    <row r="359" spans="1:35">
      <c r="A359" s="89">
        <v>5</v>
      </c>
      <c r="B359" s="115" t="s">
        <v>930</v>
      </c>
      <c r="C359" s="116">
        <v>41759</v>
      </c>
      <c r="D359" s="83" t="s">
        <v>297</v>
      </c>
      <c r="E359" s="118" t="s">
        <v>227</v>
      </c>
      <c r="F359" s="95" t="s">
        <v>203</v>
      </c>
      <c r="G359" s="90"/>
      <c r="H359" s="90"/>
      <c r="I359" s="246"/>
      <c r="J359" s="117">
        <v>1000000</v>
      </c>
      <c r="K359" s="23"/>
      <c r="L359" s="91"/>
      <c r="M359" s="91"/>
      <c r="N359" s="24"/>
      <c r="O359" s="19" t="s">
        <v>294</v>
      </c>
      <c r="P359" s="25"/>
      <c r="Q359" s="22"/>
      <c r="R359" s="22"/>
      <c r="S359" s="35"/>
      <c r="T359" s="40">
        <f t="shared" si="245"/>
        <v>0</v>
      </c>
      <c r="U359" s="35">
        <f t="shared" si="256"/>
        <v>1000000</v>
      </c>
      <c r="V359" s="109"/>
      <c r="W359" s="109"/>
      <c r="X359" s="40">
        <f t="shared" si="251"/>
        <v>1000000</v>
      </c>
      <c r="Y359" s="35"/>
      <c r="Z359" s="35"/>
      <c r="AA359" s="35"/>
      <c r="AB359" s="40">
        <f t="shared" si="252"/>
        <v>0</v>
      </c>
      <c r="AC359" s="35"/>
      <c r="AD359" s="35"/>
      <c r="AE359" s="35"/>
      <c r="AF359" s="40">
        <f t="shared" si="253"/>
        <v>0</v>
      </c>
      <c r="AG359" s="40">
        <f t="shared" si="254"/>
        <v>1000000</v>
      </c>
      <c r="AH359" s="41">
        <f>IF(ISERROR(AG359/I354),0,AG359/I354)</f>
        <v>1.9523557642025145E-2</v>
      </c>
      <c r="AI359" s="42">
        <f t="shared" si="255"/>
        <v>2.421396720744505E-4</v>
      </c>
    </row>
    <row r="360" spans="1:35">
      <c r="A360" s="89">
        <v>6</v>
      </c>
      <c r="B360" s="115" t="s">
        <v>931</v>
      </c>
      <c r="C360" s="116">
        <v>41759</v>
      </c>
      <c r="D360" s="83" t="s">
        <v>298</v>
      </c>
      <c r="E360" s="118" t="s">
        <v>227</v>
      </c>
      <c r="F360" s="95" t="s">
        <v>203</v>
      </c>
      <c r="G360" s="90"/>
      <c r="H360" s="90"/>
      <c r="I360" s="246"/>
      <c r="J360" s="117">
        <v>250000</v>
      </c>
      <c r="K360" s="23"/>
      <c r="L360" s="91"/>
      <c r="M360" s="91"/>
      <c r="N360" s="24"/>
      <c r="O360" s="19" t="s">
        <v>294</v>
      </c>
      <c r="P360" s="25"/>
      <c r="Q360" s="22"/>
      <c r="R360" s="22"/>
      <c r="S360" s="35"/>
      <c r="T360" s="40">
        <f t="shared" si="245"/>
        <v>0</v>
      </c>
      <c r="U360" s="35">
        <f t="shared" si="256"/>
        <v>250000</v>
      </c>
      <c r="V360" s="109"/>
      <c r="W360" s="109"/>
      <c r="X360" s="40">
        <f t="shared" si="251"/>
        <v>250000</v>
      </c>
      <c r="Y360" s="35"/>
      <c r="Z360" s="35"/>
      <c r="AA360" s="35"/>
      <c r="AB360" s="40">
        <f t="shared" si="252"/>
        <v>0</v>
      </c>
      <c r="AC360" s="35"/>
      <c r="AD360" s="35"/>
      <c r="AE360" s="35"/>
      <c r="AF360" s="40">
        <f t="shared" si="253"/>
        <v>0</v>
      </c>
      <c r="AG360" s="40">
        <f t="shared" si="254"/>
        <v>250000</v>
      </c>
      <c r="AH360" s="41">
        <f>IF(ISERROR(AG360/I354),0,AG360/I354)</f>
        <v>4.8808894105062863E-3</v>
      </c>
      <c r="AI360" s="42">
        <f t="shared" si="255"/>
        <v>6.0534918018612625E-5</v>
      </c>
    </row>
    <row r="361" spans="1:35">
      <c r="A361" s="89">
        <v>7</v>
      </c>
      <c r="B361" s="115" t="s">
        <v>932</v>
      </c>
      <c r="C361" s="116">
        <v>41759</v>
      </c>
      <c r="D361" s="83" t="s">
        <v>299</v>
      </c>
      <c r="E361" s="118" t="s">
        <v>227</v>
      </c>
      <c r="F361" s="95" t="s">
        <v>203</v>
      </c>
      <c r="G361" s="90"/>
      <c r="H361" s="20"/>
      <c r="I361" s="246"/>
      <c r="J361" s="117">
        <v>250000</v>
      </c>
      <c r="K361" s="23"/>
      <c r="L361" s="91"/>
      <c r="M361" s="91"/>
      <c r="N361" s="24"/>
      <c r="O361" s="19" t="s">
        <v>294</v>
      </c>
      <c r="P361" s="25"/>
      <c r="Q361" s="22"/>
      <c r="R361" s="22"/>
      <c r="S361" s="35"/>
      <c r="T361" s="40">
        <f t="shared" si="245"/>
        <v>0</v>
      </c>
      <c r="U361" s="35">
        <f t="shared" si="256"/>
        <v>250000</v>
      </c>
      <c r="V361" s="109"/>
      <c r="W361" s="109"/>
      <c r="X361" s="40">
        <f t="shared" si="251"/>
        <v>250000</v>
      </c>
      <c r="Y361" s="35"/>
      <c r="Z361" s="35"/>
      <c r="AA361" s="35"/>
      <c r="AB361" s="40">
        <f t="shared" si="252"/>
        <v>0</v>
      </c>
      <c r="AC361" s="35"/>
      <c r="AD361" s="35"/>
      <c r="AE361" s="35"/>
      <c r="AF361" s="40">
        <f t="shared" si="253"/>
        <v>0</v>
      </c>
      <c r="AG361" s="40">
        <f t="shared" si="254"/>
        <v>250000</v>
      </c>
      <c r="AH361" s="41">
        <f>IF(ISERROR(AG361/I354),0,AG361/I354)</f>
        <v>4.8808894105062863E-3</v>
      </c>
      <c r="AI361" s="42">
        <f t="shared" si="255"/>
        <v>6.0534918018612625E-5</v>
      </c>
    </row>
    <row r="362" spans="1:35" ht="22.5">
      <c r="A362" s="89">
        <v>8</v>
      </c>
      <c r="B362" s="115" t="s">
        <v>933</v>
      </c>
      <c r="C362" s="116">
        <v>41788</v>
      </c>
      <c r="D362" s="83" t="s">
        <v>569</v>
      </c>
      <c r="E362" s="118" t="s">
        <v>227</v>
      </c>
      <c r="F362" s="95" t="s">
        <v>203</v>
      </c>
      <c r="G362" s="90"/>
      <c r="H362" s="20"/>
      <c r="I362" s="246"/>
      <c r="J362" s="117">
        <v>500000</v>
      </c>
      <c r="K362" s="23"/>
      <c r="L362" s="91"/>
      <c r="M362" s="91"/>
      <c r="N362" s="24"/>
      <c r="O362" s="19" t="s">
        <v>294</v>
      </c>
      <c r="P362" s="25"/>
      <c r="Q362" s="22"/>
      <c r="R362" s="22"/>
      <c r="S362" s="35"/>
      <c r="T362" s="40">
        <f t="shared" si="245"/>
        <v>0</v>
      </c>
      <c r="U362" s="35"/>
      <c r="V362" s="110">
        <f>J362</f>
        <v>500000</v>
      </c>
      <c r="W362" s="109"/>
      <c r="X362" s="40">
        <f t="shared" ref="X362:X364" si="257">SUM(U362:W362)</f>
        <v>500000</v>
      </c>
      <c r="Y362" s="35"/>
      <c r="Z362" s="35"/>
      <c r="AA362" s="35"/>
      <c r="AB362" s="40">
        <f t="shared" ref="AB362:AB364" si="258">SUM(Y362:AA362)</f>
        <v>0</v>
      </c>
      <c r="AC362" s="35"/>
      <c r="AD362" s="35"/>
      <c r="AE362" s="35"/>
      <c r="AF362" s="40">
        <f t="shared" ref="AF362:AF364" si="259">SUM(AC362:AE362)</f>
        <v>0</v>
      </c>
      <c r="AG362" s="40">
        <f t="shared" ref="AG362:AG364" si="260">SUM(T362,X362,AB362,AF362)</f>
        <v>500000</v>
      </c>
      <c r="AH362" s="41">
        <f>IF(ISERROR(AG362/I354),0,AG362/I354)</f>
        <v>9.7617788210125726E-3</v>
      </c>
      <c r="AI362" s="42">
        <f t="shared" ref="AI362:AI364" si="261">IF(ISERROR(AG362/$AG$488),"-",AG362/$AG$488)</f>
        <v>1.2106983603722525E-4</v>
      </c>
    </row>
    <row r="363" spans="1:35">
      <c r="A363" s="89">
        <v>9</v>
      </c>
      <c r="B363" s="115" t="s">
        <v>934</v>
      </c>
      <c r="C363" s="116">
        <v>41807</v>
      </c>
      <c r="D363" s="83" t="s">
        <v>570</v>
      </c>
      <c r="E363" s="118" t="s">
        <v>227</v>
      </c>
      <c r="F363" s="95" t="s">
        <v>203</v>
      </c>
      <c r="G363" s="90"/>
      <c r="H363" s="20"/>
      <c r="I363" s="246"/>
      <c r="J363" s="117">
        <v>250000</v>
      </c>
      <c r="K363" s="23"/>
      <c r="L363" s="91"/>
      <c r="M363" s="91"/>
      <c r="N363" s="24"/>
      <c r="O363" s="19" t="s">
        <v>294</v>
      </c>
      <c r="P363" s="25"/>
      <c r="Q363" s="22"/>
      <c r="R363" s="22"/>
      <c r="S363" s="35"/>
      <c r="T363" s="40">
        <f t="shared" si="245"/>
        <v>0</v>
      </c>
      <c r="U363" s="35"/>
      <c r="V363" s="109"/>
      <c r="W363" s="110">
        <v>250000</v>
      </c>
      <c r="X363" s="40">
        <f t="shared" si="257"/>
        <v>250000</v>
      </c>
      <c r="Y363" s="35"/>
      <c r="Z363" s="35"/>
      <c r="AA363" s="35"/>
      <c r="AB363" s="40">
        <f t="shared" si="258"/>
        <v>0</v>
      </c>
      <c r="AC363" s="35"/>
      <c r="AD363" s="35"/>
      <c r="AE363" s="35"/>
      <c r="AF363" s="40">
        <f t="shared" si="259"/>
        <v>0</v>
      </c>
      <c r="AG363" s="40">
        <f t="shared" si="260"/>
        <v>250000</v>
      </c>
      <c r="AH363" s="41">
        <f>IF(ISERROR(AG363/I354),0,AG363/I354)</f>
        <v>4.8808894105062863E-3</v>
      </c>
      <c r="AI363" s="42">
        <f t="shared" si="261"/>
        <v>6.0534918018612625E-5</v>
      </c>
    </row>
    <row r="364" spans="1:35">
      <c r="A364" s="89">
        <v>10</v>
      </c>
      <c r="B364" s="115" t="s">
        <v>935</v>
      </c>
      <c r="C364" s="116">
        <v>41835</v>
      </c>
      <c r="D364" s="83" t="s">
        <v>731</v>
      </c>
      <c r="E364" s="118" t="s">
        <v>227</v>
      </c>
      <c r="F364" s="95" t="s">
        <v>203</v>
      </c>
      <c r="G364" s="90"/>
      <c r="H364" s="20"/>
      <c r="I364" s="246"/>
      <c r="J364" s="117">
        <v>250000</v>
      </c>
      <c r="K364" s="23"/>
      <c r="L364" s="91"/>
      <c r="M364" s="91"/>
      <c r="N364" s="24"/>
      <c r="O364" s="19"/>
      <c r="P364" s="25"/>
      <c r="Q364" s="22"/>
      <c r="R364" s="22"/>
      <c r="S364" s="35"/>
      <c r="T364" s="40">
        <f t="shared" si="245"/>
        <v>0</v>
      </c>
      <c r="U364" s="35"/>
      <c r="V364" s="109"/>
      <c r="W364" s="110"/>
      <c r="X364" s="40">
        <f t="shared" si="257"/>
        <v>0</v>
      </c>
      <c r="Y364" s="35">
        <v>250000</v>
      </c>
      <c r="Z364" s="35"/>
      <c r="AA364" s="35"/>
      <c r="AB364" s="40">
        <f t="shared" si="258"/>
        <v>250000</v>
      </c>
      <c r="AC364" s="35"/>
      <c r="AD364" s="35"/>
      <c r="AE364" s="35"/>
      <c r="AF364" s="40">
        <f t="shared" si="259"/>
        <v>0</v>
      </c>
      <c r="AG364" s="40">
        <f t="shared" si="260"/>
        <v>250000</v>
      </c>
      <c r="AH364" s="41">
        <f>IF(ISERROR(AG364/I354),0,AG364/I354)</f>
        <v>4.8808894105062863E-3</v>
      </c>
      <c r="AI364" s="42">
        <f t="shared" si="261"/>
        <v>6.0534918018612625E-5</v>
      </c>
    </row>
    <row r="365" spans="1:35" ht="12.75" outlineLevel="1">
      <c r="A365" s="89">
        <v>11</v>
      </c>
      <c r="B365" s="39"/>
      <c r="C365" s="31"/>
      <c r="D365" s="39"/>
      <c r="E365" s="39"/>
      <c r="F365" s="39"/>
      <c r="G365" s="31"/>
      <c r="H365" s="129"/>
      <c r="I365" s="247"/>
      <c r="J365" s="72">
        <v>24396239</v>
      </c>
      <c r="K365" s="73" t="s">
        <v>84</v>
      </c>
      <c r="L365" s="35"/>
      <c r="M365" s="35"/>
      <c r="N365" s="74"/>
      <c r="O365" s="39"/>
      <c r="P365" s="39"/>
      <c r="Q365" s="74"/>
      <c r="R365" s="74">
        <v>3912560</v>
      </c>
      <c r="S365" s="35">
        <v>1801780</v>
      </c>
      <c r="T365" s="40">
        <f>SUM(Q365:S365)</f>
        <v>5714340</v>
      </c>
      <c r="U365" s="35">
        <v>1855994</v>
      </c>
      <c r="V365" s="35">
        <v>1871484</v>
      </c>
      <c r="W365" s="35">
        <f>11412328-9441818</f>
        <v>1970510</v>
      </c>
      <c r="X365" s="40">
        <f t="shared" si="251"/>
        <v>5697988</v>
      </c>
      <c r="Y365" s="35">
        <v>1780202</v>
      </c>
      <c r="Z365" s="35">
        <v>1457322</v>
      </c>
      <c r="AA365" s="35">
        <v>1006877</v>
      </c>
      <c r="AB365" s="40">
        <f t="shared" si="252"/>
        <v>4244401</v>
      </c>
      <c r="AC365" s="35">
        <v>3317261</v>
      </c>
      <c r="AD365" s="35">
        <v>2501780</v>
      </c>
      <c r="AE365" s="35">
        <v>2920469</v>
      </c>
      <c r="AF365" s="40">
        <f t="shared" si="253"/>
        <v>8739510</v>
      </c>
      <c r="AG365" s="40">
        <f t="shared" si="254"/>
        <v>24396239</v>
      </c>
      <c r="AH365" s="41">
        <f>IF(ISERROR(AG365/I354),0,AG365/I354)</f>
        <v>0.47630137836512187</v>
      </c>
      <c r="AI365" s="42">
        <f t="shared" si="255"/>
        <v>5.9072973113099203E-3</v>
      </c>
    </row>
    <row r="366" spans="1:35" ht="12.75" outlineLevel="1">
      <c r="A366" s="89">
        <v>12</v>
      </c>
      <c r="B366" s="39"/>
      <c r="C366" s="31"/>
      <c r="D366" s="39"/>
      <c r="E366" s="39"/>
      <c r="F366" s="39"/>
      <c r="G366" s="31"/>
      <c r="H366" s="129"/>
      <c r="I366" s="221"/>
      <c r="J366" s="72">
        <v>2625456</v>
      </c>
      <c r="K366" s="119" t="s">
        <v>85</v>
      </c>
      <c r="L366" s="35"/>
      <c r="M366" s="35"/>
      <c r="N366" s="74"/>
      <c r="O366" s="39"/>
      <c r="P366" s="39"/>
      <c r="Q366" s="74"/>
      <c r="R366" s="74"/>
      <c r="S366" s="35"/>
      <c r="T366" s="40"/>
      <c r="U366" s="35">
        <v>10000</v>
      </c>
      <c r="V366" s="35">
        <v>84500</v>
      </c>
      <c r="W366" s="35">
        <f>343200-94500</f>
        <v>248700</v>
      </c>
      <c r="X366" s="40">
        <f t="shared" si="251"/>
        <v>343200</v>
      </c>
      <c r="Y366" s="35">
        <v>609032</v>
      </c>
      <c r="Z366" s="35"/>
      <c r="AA366" s="35"/>
      <c r="AB366" s="40">
        <f t="shared" si="252"/>
        <v>609032</v>
      </c>
      <c r="AC366" s="35">
        <v>673224</v>
      </c>
      <c r="AD366" s="35">
        <v>141765</v>
      </c>
      <c r="AE366" s="35">
        <v>858235</v>
      </c>
      <c r="AF366" s="40">
        <f t="shared" si="253"/>
        <v>1673224</v>
      </c>
      <c r="AG366" s="40">
        <f t="shared" si="254"/>
        <v>2625456</v>
      </c>
      <c r="AH366" s="41">
        <f>IF(ISERROR(AG366/I354),0,AG366/I354)</f>
        <v>5.1258241552600767E-2</v>
      </c>
      <c r="AI366" s="42">
        <f t="shared" si="255"/>
        <v>6.3572705488589855E-4</v>
      </c>
    </row>
    <row r="367" spans="1:35">
      <c r="A367" s="223" t="s">
        <v>70</v>
      </c>
      <c r="B367" s="224"/>
      <c r="C367" s="224"/>
      <c r="D367" s="224"/>
      <c r="E367" s="224"/>
      <c r="F367" s="224"/>
      <c r="G367" s="224"/>
      <c r="H367" s="225"/>
      <c r="I367" s="55">
        <f>I354</f>
        <v>51220173</v>
      </c>
      <c r="J367" s="55">
        <f>SUM(J355:J366)</f>
        <v>50959742</v>
      </c>
      <c r="K367" s="56"/>
      <c r="L367" s="55">
        <f>SUM(L365:L365)</f>
        <v>0</v>
      </c>
      <c r="M367" s="55">
        <f>SUM(M365:M365)</f>
        <v>0</v>
      </c>
      <c r="N367" s="55">
        <f>SUM(N365:N365)</f>
        <v>0</v>
      </c>
      <c r="O367" s="57"/>
      <c r="P367" s="59"/>
      <c r="Q367" s="55">
        <f>SUM(Q355:Q365)</f>
        <v>0</v>
      </c>
      <c r="R367" s="55">
        <f>SUM(R355:R366)</f>
        <v>3912560</v>
      </c>
      <c r="S367" s="55">
        <f>SUM(S355:S366)</f>
        <v>14464167</v>
      </c>
      <c r="T367" s="60">
        <f>SUM(T355:T366)</f>
        <v>18376727</v>
      </c>
      <c r="U367" s="55">
        <f>SUM(U355:U366)</f>
        <v>7141654</v>
      </c>
      <c r="V367" s="55">
        <f t="shared" ref="V367:W367" si="262">SUM(V355:V366)</f>
        <v>2455984</v>
      </c>
      <c r="W367" s="55">
        <f t="shared" si="262"/>
        <v>2469210</v>
      </c>
      <c r="X367" s="60">
        <f>SUM(X355:X366)</f>
        <v>12066848</v>
      </c>
      <c r="Y367" s="55">
        <f>SUM(Y355:Y366)</f>
        <v>2639234</v>
      </c>
      <c r="Z367" s="55">
        <f t="shared" ref="Z367:AA367" si="263">SUM(Z355:Z366)</f>
        <v>1457322</v>
      </c>
      <c r="AA367" s="55">
        <f t="shared" si="263"/>
        <v>6006877</v>
      </c>
      <c r="AB367" s="60">
        <f>SUM(AB365:AB365)</f>
        <v>4244401</v>
      </c>
      <c r="AC367" s="55">
        <f>SUM(AC365:AC366)</f>
        <v>3990485</v>
      </c>
      <c r="AD367" s="55">
        <f>SUM(AD365:AD366)</f>
        <v>2643545</v>
      </c>
      <c r="AE367" s="55">
        <f>SUM(AE365:AE366)</f>
        <v>3778704</v>
      </c>
      <c r="AF367" s="60">
        <f t="shared" ref="AF367" si="264">SUM(AF365:AF365)</f>
        <v>8739510</v>
      </c>
      <c r="AG367" s="53">
        <f>SUM(AG355:AG366)</f>
        <v>50959742</v>
      </c>
      <c r="AH367" s="54">
        <f>IF(ISERROR(AG367/I367),0,AG367/I367)</f>
        <v>0.99491546035972978</v>
      </c>
      <c r="AI367" s="54">
        <f>IF(ISERROR(AG367/$AG$488),0,AG367/$AG$488)</f>
        <v>1.2339375216878602E-2</v>
      </c>
    </row>
    <row r="368" spans="1:35" ht="12.75">
      <c r="A368" s="36"/>
      <c r="B368" s="229" t="s">
        <v>71</v>
      </c>
      <c r="C368" s="230"/>
      <c r="D368" s="231"/>
      <c r="E368" s="18"/>
      <c r="F368" s="19"/>
      <c r="G368" s="20"/>
      <c r="H368" s="122"/>
      <c r="I368" s="222">
        <v>96603475</v>
      </c>
      <c r="J368" s="22"/>
      <c r="K368" s="23"/>
      <c r="L368" s="24"/>
      <c r="M368" s="24"/>
      <c r="N368" s="24"/>
      <c r="O368" s="19"/>
      <c r="P368" s="25"/>
      <c r="Q368" s="22"/>
      <c r="R368" s="22"/>
      <c r="S368" s="22"/>
      <c r="T368" s="22"/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F368" s="22"/>
      <c r="AG368" s="22"/>
      <c r="AH368" s="26"/>
      <c r="AI368" s="26"/>
    </row>
    <row r="369" spans="1:35">
      <c r="A369" s="36">
        <v>1</v>
      </c>
      <c r="B369" s="95" t="s">
        <v>571</v>
      </c>
      <c r="C369" s="96">
        <v>41794</v>
      </c>
      <c r="D369" s="83" t="s">
        <v>572</v>
      </c>
      <c r="E369" s="97" t="s">
        <v>227</v>
      </c>
      <c r="F369" s="95" t="s">
        <v>203</v>
      </c>
      <c r="G369" s="157">
        <v>41794</v>
      </c>
      <c r="H369" s="158">
        <v>42093</v>
      </c>
      <c r="I369" s="246"/>
      <c r="J369" s="72">
        <v>6738330</v>
      </c>
      <c r="K369" s="23"/>
      <c r="L369" s="35">
        <v>2883</v>
      </c>
      <c r="M369" s="91"/>
      <c r="N369" s="91"/>
      <c r="O369" s="19" t="s">
        <v>294</v>
      </c>
      <c r="P369" s="25"/>
      <c r="Q369" s="22"/>
      <c r="R369" s="22"/>
      <c r="S369" s="40"/>
      <c r="T369" s="40">
        <f t="shared" ref="T369:T387" si="265">SUM(Q369:S369)</f>
        <v>0</v>
      </c>
      <c r="U369" s="40"/>
      <c r="V369" s="40"/>
      <c r="W369" s="35">
        <v>6738330</v>
      </c>
      <c r="X369" s="40">
        <f t="shared" ref="X369:X387" si="266">SUM(U369:W369)</f>
        <v>6738330</v>
      </c>
      <c r="Y369" s="40"/>
      <c r="Z369" s="40"/>
      <c r="AA369" s="40"/>
      <c r="AB369" s="40">
        <f t="shared" ref="AB369:AB387" si="267">SUM(Y369:AA369)</f>
        <v>0</v>
      </c>
      <c r="AC369" s="35"/>
      <c r="AD369" s="35"/>
      <c r="AE369" s="35"/>
      <c r="AF369" s="40">
        <f t="shared" ref="AF369:AF387" si="268">SUM(AC369:AE369)</f>
        <v>0</v>
      </c>
      <c r="AG369" s="40">
        <f t="shared" ref="AG369:AG377" si="269">SUM(T369,X369,AB369,AF369)</f>
        <v>6738330</v>
      </c>
      <c r="AH369" s="41">
        <f>IF(ISERROR(AG369/$I$368),0,AG369/$I$368)</f>
        <v>6.9752459732944389E-2</v>
      </c>
      <c r="AI369" s="42">
        <f t="shared" ref="AI369:AI377" si="270">IF(ISERROR(AG369/$AG$488),"-",AG369/$AG$488)</f>
        <v>1.631617016529432E-3</v>
      </c>
    </row>
    <row r="370" spans="1:35">
      <c r="A370" s="36">
        <v>2</v>
      </c>
      <c r="B370" s="95" t="s">
        <v>573</v>
      </c>
      <c r="C370" s="96">
        <v>41794</v>
      </c>
      <c r="D370" s="83" t="s">
        <v>574</v>
      </c>
      <c r="E370" s="97" t="s">
        <v>227</v>
      </c>
      <c r="F370" s="95" t="s">
        <v>203</v>
      </c>
      <c r="G370" s="157">
        <v>41794</v>
      </c>
      <c r="H370" s="158">
        <v>42093</v>
      </c>
      <c r="I370" s="246"/>
      <c r="J370" s="72">
        <v>3425641</v>
      </c>
      <c r="K370" s="23"/>
      <c r="L370" s="35">
        <v>1466</v>
      </c>
      <c r="M370" s="91"/>
      <c r="N370" s="91"/>
      <c r="O370" s="19" t="s">
        <v>294</v>
      </c>
      <c r="P370" s="25"/>
      <c r="Q370" s="22"/>
      <c r="R370" s="22"/>
      <c r="S370" s="40"/>
      <c r="T370" s="40">
        <f t="shared" si="265"/>
        <v>0</v>
      </c>
      <c r="U370" s="40"/>
      <c r="V370" s="40"/>
      <c r="W370" s="35">
        <v>3425641</v>
      </c>
      <c r="X370" s="40">
        <f t="shared" si="266"/>
        <v>3425641</v>
      </c>
      <c r="Y370" s="40"/>
      <c r="Z370" s="40"/>
      <c r="AA370" s="40"/>
      <c r="AB370" s="40">
        <f t="shared" si="267"/>
        <v>0</v>
      </c>
      <c r="AC370" s="35"/>
      <c r="AD370" s="35"/>
      <c r="AE370" s="35"/>
      <c r="AF370" s="40">
        <f t="shared" si="268"/>
        <v>0</v>
      </c>
      <c r="AG370" s="40">
        <f t="shared" si="269"/>
        <v>3425641</v>
      </c>
      <c r="AH370" s="41">
        <f t="shared" ref="AH370:AH394" si="271">IF(ISERROR(AG370/$I$368),0,AG370/$I$368)</f>
        <v>3.5460846517167216E-2</v>
      </c>
      <c r="AI370" s="42">
        <f t="shared" si="270"/>
        <v>8.2948358838479271E-4</v>
      </c>
    </row>
    <row r="371" spans="1:35">
      <c r="A371" s="36">
        <v>3</v>
      </c>
      <c r="B371" s="95" t="s">
        <v>575</v>
      </c>
      <c r="C371" s="96">
        <v>41794</v>
      </c>
      <c r="D371" s="83" t="s">
        <v>576</v>
      </c>
      <c r="E371" s="97" t="s">
        <v>227</v>
      </c>
      <c r="F371" s="95" t="s">
        <v>203</v>
      </c>
      <c r="G371" s="157">
        <v>41794</v>
      </c>
      <c r="H371" s="158">
        <v>42093</v>
      </c>
      <c r="I371" s="246"/>
      <c r="J371" s="72">
        <v>1263167</v>
      </c>
      <c r="K371" s="23"/>
      <c r="L371" s="35">
        <v>541</v>
      </c>
      <c r="M371" s="91"/>
      <c r="N371" s="91"/>
      <c r="O371" s="19" t="s">
        <v>294</v>
      </c>
      <c r="P371" s="25"/>
      <c r="Q371" s="22"/>
      <c r="R371" s="22"/>
      <c r="S371" s="40"/>
      <c r="T371" s="40">
        <f t="shared" si="265"/>
        <v>0</v>
      </c>
      <c r="U371" s="40"/>
      <c r="V371" s="40"/>
      <c r="W371" s="35">
        <v>1263167</v>
      </c>
      <c r="X371" s="40">
        <f t="shared" si="266"/>
        <v>1263167</v>
      </c>
      <c r="Y371" s="40"/>
      <c r="Z371" s="40"/>
      <c r="AA371" s="40"/>
      <c r="AB371" s="40">
        <f t="shared" si="267"/>
        <v>0</v>
      </c>
      <c r="AC371" s="35"/>
      <c r="AD371" s="35"/>
      <c r="AE371" s="35"/>
      <c r="AF371" s="40">
        <f t="shared" si="268"/>
        <v>0</v>
      </c>
      <c r="AG371" s="40">
        <f t="shared" si="269"/>
        <v>1263167</v>
      </c>
      <c r="AH371" s="41">
        <f t="shared" si="271"/>
        <v>1.3075792563362757E-2</v>
      </c>
      <c r="AI371" s="42">
        <f t="shared" si="270"/>
        <v>3.058628431552674E-4</v>
      </c>
    </row>
    <row r="372" spans="1:35">
      <c r="A372" s="36">
        <v>4</v>
      </c>
      <c r="B372" s="95" t="s">
        <v>577</v>
      </c>
      <c r="C372" s="96">
        <v>41794</v>
      </c>
      <c r="D372" s="83" t="s">
        <v>578</v>
      </c>
      <c r="E372" s="97" t="s">
        <v>227</v>
      </c>
      <c r="F372" s="95" t="s">
        <v>203</v>
      </c>
      <c r="G372" s="157">
        <v>41794</v>
      </c>
      <c r="H372" s="158">
        <v>42093</v>
      </c>
      <c r="I372" s="246"/>
      <c r="J372" s="72">
        <v>1340768</v>
      </c>
      <c r="K372" s="23"/>
      <c r="L372" s="35">
        <v>574</v>
      </c>
      <c r="M372" s="91"/>
      <c r="N372" s="91"/>
      <c r="O372" s="19" t="s">
        <v>294</v>
      </c>
      <c r="P372" s="25"/>
      <c r="Q372" s="22"/>
      <c r="R372" s="22"/>
      <c r="S372" s="40"/>
      <c r="T372" s="40">
        <f t="shared" si="265"/>
        <v>0</v>
      </c>
      <c r="U372" s="40"/>
      <c r="V372" s="40"/>
      <c r="W372" s="35">
        <v>1340768</v>
      </c>
      <c r="X372" s="40">
        <f t="shared" si="266"/>
        <v>1340768</v>
      </c>
      <c r="Y372" s="40"/>
      <c r="Z372" s="40"/>
      <c r="AA372" s="40"/>
      <c r="AB372" s="40">
        <f t="shared" si="267"/>
        <v>0</v>
      </c>
      <c r="AC372" s="35"/>
      <c r="AD372" s="35"/>
      <c r="AE372" s="35"/>
      <c r="AF372" s="40">
        <f t="shared" si="268"/>
        <v>0</v>
      </c>
      <c r="AG372" s="40">
        <f t="shared" si="269"/>
        <v>1340768</v>
      </c>
      <c r="AH372" s="41">
        <f t="shared" si="271"/>
        <v>1.3879086647762931E-2</v>
      </c>
      <c r="AI372" s="42">
        <f t="shared" si="270"/>
        <v>3.2465312384791684E-4</v>
      </c>
    </row>
    <row r="373" spans="1:35">
      <c r="A373" s="36">
        <v>5</v>
      </c>
      <c r="B373" s="95" t="s">
        <v>579</v>
      </c>
      <c r="C373" s="96">
        <v>41794</v>
      </c>
      <c r="D373" s="83" t="s">
        <v>580</v>
      </c>
      <c r="E373" s="97" t="s">
        <v>227</v>
      </c>
      <c r="F373" s="95" t="s">
        <v>203</v>
      </c>
      <c r="G373" s="157">
        <v>41794</v>
      </c>
      <c r="H373" s="158">
        <v>42093</v>
      </c>
      <c r="I373" s="246"/>
      <c r="J373" s="72">
        <v>3795538</v>
      </c>
      <c r="K373" s="23"/>
      <c r="L373" s="35">
        <v>1624</v>
      </c>
      <c r="M373" s="91"/>
      <c r="N373" s="91"/>
      <c r="O373" s="19" t="s">
        <v>294</v>
      </c>
      <c r="P373" s="25"/>
      <c r="Q373" s="22"/>
      <c r="R373" s="22"/>
      <c r="S373" s="40"/>
      <c r="T373" s="40">
        <f t="shared" si="265"/>
        <v>0</v>
      </c>
      <c r="U373" s="40"/>
      <c r="V373" s="40"/>
      <c r="W373" s="35">
        <v>3795538</v>
      </c>
      <c r="X373" s="40">
        <f t="shared" si="266"/>
        <v>3795538</v>
      </c>
      <c r="Y373" s="40"/>
      <c r="Z373" s="40"/>
      <c r="AA373" s="40"/>
      <c r="AB373" s="40">
        <f t="shared" si="267"/>
        <v>0</v>
      </c>
      <c r="AC373" s="35"/>
      <c r="AD373" s="35"/>
      <c r="AE373" s="35"/>
      <c r="AF373" s="40">
        <f t="shared" si="268"/>
        <v>0</v>
      </c>
      <c r="AG373" s="40">
        <f t="shared" si="269"/>
        <v>3795538</v>
      </c>
      <c r="AH373" s="41">
        <f t="shared" si="271"/>
        <v>3.9289870266054093E-2</v>
      </c>
      <c r="AI373" s="42">
        <f t="shared" si="270"/>
        <v>9.1905032666611574E-4</v>
      </c>
    </row>
    <row r="374" spans="1:35">
      <c r="A374" s="36">
        <v>6</v>
      </c>
      <c r="B374" s="95" t="s">
        <v>581</v>
      </c>
      <c r="C374" s="96">
        <v>41794</v>
      </c>
      <c r="D374" s="83" t="s">
        <v>582</v>
      </c>
      <c r="E374" s="97" t="s">
        <v>227</v>
      </c>
      <c r="F374" s="95" t="s">
        <v>203</v>
      </c>
      <c r="G374" s="157">
        <v>41794</v>
      </c>
      <c r="H374" s="158">
        <v>42093</v>
      </c>
      <c r="I374" s="246"/>
      <c r="J374" s="72">
        <v>5461367</v>
      </c>
      <c r="K374" s="23"/>
      <c r="L374" s="35">
        <v>2337</v>
      </c>
      <c r="M374" s="91"/>
      <c r="N374" s="91"/>
      <c r="O374" s="19" t="s">
        <v>294</v>
      </c>
      <c r="P374" s="25"/>
      <c r="Q374" s="22"/>
      <c r="R374" s="22"/>
      <c r="S374" s="40"/>
      <c r="T374" s="40">
        <f t="shared" si="265"/>
        <v>0</v>
      </c>
      <c r="U374" s="40"/>
      <c r="V374" s="40"/>
      <c r="W374" s="35">
        <v>5461367</v>
      </c>
      <c r="X374" s="40">
        <f t="shared" si="266"/>
        <v>5461367</v>
      </c>
      <c r="Y374" s="40"/>
      <c r="Z374" s="40"/>
      <c r="AA374" s="40"/>
      <c r="AB374" s="40">
        <f t="shared" si="267"/>
        <v>0</v>
      </c>
      <c r="AC374" s="35"/>
      <c r="AD374" s="35"/>
      <c r="AE374" s="35"/>
      <c r="AF374" s="40">
        <f t="shared" si="268"/>
        <v>0</v>
      </c>
      <c r="AG374" s="40">
        <f t="shared" si="269"/>
        <v>5461367</v>
      </c>
      <c r="AH374" s="41">
        <f t="shared" si="271"/>
        <v>5.6533856571929733E-2</v>
      </c>
      <c r="AI374" s="42">
        <f t="shared" si="270"/>
        <v>1.3224136144582256E-3</v>
      </c>
    </row>
    <row r="375" spans="1:35">
      <c r="A375" s="36">
        <v>7</v>
      </c>
      <c r="B375" s="95" t="s">
        <v>583</v>
      </c>
      <c r="C375" s="96">
        <v>41794</v>
      </c>
      <c r="D375" s="83" t="s">
        <v>584</v>
      </c>
      <c r="E375" s="97" t="s">
        <v>227</v>
      </c>
      <c r="F375" s="95" t="s">
        <v>203</v>
      </c>
      <c r="G375" s="157">
        <v>41794</v>
      </c>
      <c r="H375" s="158">
        <v>42093</v>
      </c>
      <c r="I375" s="246"/>
      <c r="J375" s="72">
        <v>17485168</v>
      </c>
      <c r="K375" s="23"/>
      <c r="L375" s="35">
        <v>7482</v>
      </c>
      <c r="M375" s="91"/>
      <c r="N375" s="91"/>
      <c r="O375" s="19" t="s">
        <v>294</v>
      </c>
      <c r="P375" s="25"/>
      <c r="Q375" s="22"/>
      <c r="R375" s="22"/>
      <c r="S375" s="40"/>
      <c r="T375" s="40">
        <f t="shared" si="265"/>
        <v>0</v>
      </c>
      <c r="U375" s="40"/>
      <c r="V375" s="40"/>
      <c r="W375" s="35">
        <v>17485168</v>
      </c>
      <c r="X375" s="40">
        <f t="shared" si="266"/>
        <v>17485168</v>
      </c>
      <c r="Y375" s="40"/>
      <c r="Z375" s="40"/>
      <c r="AA375" s="40"/>
      <c r="AB375" s="40">
        <f t="shared" si="267"/>
        <v>0</v>
      </c>
      <c r="AC375" s="35"/>
      <c r="AD375" s="35"/>
      <c r="AE375" s="35"/>
      <c r="AF375" s="40">
        <f t="shared" si="268"/>
        <v>0</v>
      </c>
      <c r="AG375" s="40">
        <f t="shared" si="269"/>
        <v>17485168</v>
      </c>
      <c r="AH375" s="41">
        <f t="shared" si="271"/>
        <v>0.18099936881152567</v>
      </c>
      <c r="AI375" s="42">
        <f t="shared" si="270"/>
        <v>4.2338528456866758E-3</v>
      </c>
    </row>
    <row r="376" spans="1:35">
      <c r="A376" s="36">
        <v>8</v>
      </c>
      <c r="B376" s="95" t="s">
        <v>581</v>
      </c>
      <c r="C376" s="96">
        <v>41794</v>
      </c>
      <c r="D376" s="83" t="s">
        <v>585</v>
      </c>
      <c r="E376" s="97" t="s">
        <v>227</v>
      </c>
      <c r="F376" s="95" t="s">
        <v>203</v>
      </c>
      <c r="G376" s="157">
        <v>41794</v>
      </c>
      <c r="H376" s="158">
        <v>42093</v>
      </c>
      <c r="I376" s="246"/>
      <c r="J376" s="72">
        <v>1076063</v>
      </c>
      <c r="K376" s="23"/>
      <c r="L376" s="35">
        <v>460</v>
      </c>
      <c r="M376" s="91"/>
      <c r="N376" s="91"/>
      <c r="O376" s="19" t="s">
        <v>294</v>
      </c>
      <c r="P376" s="25"/>
      <c r="Q376" s="22"/>
      <c r="R376" s="22"/>
      <c r="S376" s="40"/>
      <c r="T376" s="40">
        <f t="shared" si="265"/>
        <v>0</v>
      </c>
      <c r="U376" s="40"/>
      <c r="V376" s="40"/>
      <c r="W376" s="35">
        <v>1076063</v>
      </c>
      <c r="X376" s="40">
        <f t="shared" si="266"/>
        <v>1076063</v>
      </c>
      <c r="Y376" s="40"/>
      <c r="Z376" s="40"/>
      <c r="AA376" s="40"/>
      <c r="AB376" s="40">
        <f t="shared" si="267"/>
        <v>0</v>
      </c>
      <c r="AC376" s="35"/>
      <c r="AD376" s="35"/>
      <c r="AE376" s="35"/>
      <c r="AF376" s="40">
        <f t="shared" si="268"/>
        <v>0</v>
      </c>
      <c r="AG376" s="40">
        <f t="shared" si="269"/>
        <v>1076063</v>
      </c>
      <c r="AH376" s="41">
        <f t="shared" si="271"/>
        <v>1.113896782698552E-2</v>
      </c>
      <c r="AI376" s="42">
        <f t="shared" si="270"/>
        <v>2.6055754195144945E-4</v>
      </c>
    </row>
    <row r="377" spans="1:35">
      <c r="A377" s="36">
        <v>9</v>
      </c>
      <c r="B377" s="95" t="s">
        <v>586</v>
      </c>
      <c r="C377" s="96">
        <v>41794</v>
      </c>
      <c r="D377" s="83" t="s">
        <v>587</v>
      </c>
      <c r="E377" s="97" t="s">
        <v>227</v>
      </c>
      <c r="F377" s="95" t="s">
        <v>203</v>
      </c>
      <c r="G377" s="157">
        <v>41794</v>
      </c>
      <c r="H377" s="158">
        <v>42093</v>
      </c>
      <c r="I377" s="246"/>
      <c r="J377" s="72">
        <v>3759324</v>
      </c>
      <c r="K377" s="23"/>
      <c r="L377" s="35">
        <v>1609</v>
      </c>
      <c r="M377" s="91"/>
      <c r="N377" s="91"/>
      <c r="O377" s="19" t="s">
        <v>294</v>
      </c>
      <c r="P377" s="25"/>
      <c r="Q377" s="22"/>
      <c r="R377" s="22"/>
      <c r="S377" s="40"/>
      <c r="T377" s="40">
        <f t="shared" si="265"/>
        <v>0</v>
      </c>
      <c r="U377" s="40"/>
      <c r="V377" s="40"/>
      <c r="W377" s="35">
        <v>3759324</v>
      </c>
      <c r="X377" s="40">
        <f t="shared" si="266"/>
        <v>3759324</v>
      </c>
      <c r="Y377" s="40"/>
      <c r="Z377" s="40"/>
      <c r="AA377" s="40"/>
      <c r="AB377" s="40">
        <f t="shared" si="267"/>
        <v>0</v>
      </c>
      <c r="AC377" s="35"/>
      <c r="AD377" s="35"/>
      <c r="AE377" s="35"/>
      <c r="AF377" s="40">
        <f t="shared" si="268"/>
        <v>0</v>
      </c>
      <c r="AG377" s="40">
        <f t="shared" si="269"/>
        <v>3759324</v>
      </c>
      <c r="AH377" s="41">
        <f t="shared" si="271"/>
        <v>3.8914997623015112E-2</v>
      </c>
      <c r="AI377" s="42">
        <f t="shared" si="270"/>
        <v>9.1028148058161149E-4</v>
      </c>
    </row>
    <row r="378" spans="1:35">
      <c r="A378" s="36">
        <v>10</v>
      </c>
      <c r="B378" s="95" t="s">
        <v>732</v>
      </c>
      <c r="C378" s="96">
        <v>41794</v>
      </c>
      <c r="D378" s="83" t="s">
        <v>733</v>
      </c>
      <c r="E378" s="97" t="s">
        <v>227</v>
      </c>
      <c r="F378" s="95" t="s">
        <v>203</v>
      </c>
      <c r="G378" s="96">
        <v>41794</v>
      </c>
      <c r="H378" s="158">
        <v>42093</v>
      </c>
      <c r="I378" s="246"/>
      <c r="J378" s="72">
        <v>2402174</v>
      </c>
      <c r="K378" s="23"/>
      <c r="L378" s="35">
        <v>1028</v>
      </c>
      <c r="M378" s="35">
        <v>1028</v>
      </c>
      <c r="N378" s="106"/>
      <c r="O378" s="19" t="s">
        <v>294</v>
      </c>
      <c r="P378" s="25"/>
      <c r="Q378" s="22"/>
      <c r="R378" s="22"/>
      <c r="S378" s="40"/>
      <c r="T378" s="40">
        <f t="shared" si="265"/>
        <v>0</v>
      </c>
      <c r="U378" s="40"/>
      <c r="V378" s="40"/>
      <c r="W378" s="35"/>
      <c r="X378" s="40">
        <f t="shared" si="266"/>
        <v>0</v>
      </c>
      <c r="Y378" s="110"/>
      <c r="Z378" s="110">
        <v>2402174</v>
      </c>
      <c r="AA378" s="110"/>
      <c r="AB378" s="40">
        <f t="shared" si="267"/>
        <v>2402174</v>
      </c>
      <c r="AC378" s="35"/>
      <c r="AD378" s="35"/>
      <c r="AE378" s="35"/>
      <c r="AF378" s="40">
        <f t="shared" si="268"/>
        <v>0</v>
      </c>
      <c r="AG378" s="40">
        <f t="shared" ref="AG378:AG387" si="272">SUM(T378,X378,AB378,AF378)</f>
        <v>2402174</v>
      </c>
      <c r="AH378" s="41">
        <f t="shared" ref="AH378:AH380" si="273">IF(ISERROR(AG378/$I$368),0,AG378/$I$368)</f>
        <v>2.4866331154236428E-2</v>
      </c>
      <c r="AI378" s="42">
        <f t="shared" ref="AI378:AI380" si="274">IF(ISERROR(AG378/$AG$488),"-",AG378/$AG$488)</f>
        <v>5.8166162462577106E-4</v>
      </c>
    </row>
    <row r="379" spans="1:35">
      <c r="A379" s="36">
        <v>11</v>
      </c>
      <c r="B379" s="95" t="s">
        <v>734</v>
      </c>
      <c r="C379" s="96">
        <v>41794</v>
      </c>
      <c r="D379" s="83" t="s">
        <v>735</v>
      </c>
      <c r="E379" s="97" t="s">
        <v>227</v>
      </c>
      <c r="F379" s="95" t="s">
        <v>203</v>
      </c>
      <c r="G379" s="96">
        <v>41794</v>
      </c>
      <c r="H379" s="158">
        <v>42093</v>
      </c>
      <c r="I379" s="246"/>
      <c r="J379" s="72">
        <v>2152127</v>
      </c>
      <c r="K379" s="23"/>
      <c r="L379" s="35">
        <v>921</v>
      </c>
      <c r="M379" s="35">
        <v>921</v>
      </c>
      <c r="N379" s="106"/>
      <c r="O379" s="19" t="s">
        <v>294</v>
      </c>
      <c r="P379" s="25"/>
      <c r="Q379" s="22"/>
      <c r="R379" s="22"/>
      <c r="S379" s="40"/>
      <c r="T379" s="40">
        <f t="shared" si="265"/>
        <v>0</v>
      </c>
      <c r="U379" s="40"/>
      <c r="V379" s="40"/>
      <c r="W379" s="35"/>
      <c r="X379" s="40">
        <f t="shared" si="266"/>
        <v>0</v>
      </c>
      <c r="Y379" s="110"/>
      <c r="Z379" s="110">
        <v>2152127</v>
      </c>
      <c r="AA379" s="110"/>
      <c r="AB379" s="40">
        <f t="shared" si="267"/>
        <v>2152127</v>
      </c>
      <c r="AC379" s="35"/>
      <c r="AD379" s="35"/>
      <c r="AE379" s="35"/>
      <c r="AF379" s="40">
        <f t="shared" si="268"/>
        <v>0</v>
      </c>
      <c r="AG379" s="40">
        <f t="shared" si="272"/>
        <v>2152127</v>
      </c>
      <c r="AH379" s="41">
        <f t="shared" si="273"/>
        <v>2.2277946005565534E-2</v>
      </c>
      <c r="AI379" s="42">
        <f t="shared" si="274"/>
        <v>5.2111532604257093E-4</v>
      </c>
    </row>
    <row r="380" spans="1:35">
      <c r="A380" s="36">
        <v>12</v>
      </c>
      <c r="B380" s="95" t="s">
        <v>736</v>
      </c>
      <c r="C380" s="96">
        <v>41794</v>
      </c>
      <c r="D380" s="83" t="s">
        <v>737</v>
      </c>
      <c r="E380" s="97" t="s">
        <v>227</v>
      </c>
      <c r="F380" s="95" t="s">
        <v>203</v>
      </c>
      <c r="G380" s="96">
        <v>41794</v>
      </c>
      <c r="H380" s="158">
        <v>42093</v>
      </c>
      <c r="I380" s="246"/>
      <c r="J380" s="72">
        <v>4152501</v>
      </c>
      <c r="K380" s="23"/>
      <c r="L380" s="35">
        <v>1777</v>
      </c>
      <c r="M380" s="35">
        <v>1777</v>
      </c>
      <c r="N380" s="106"/>
      <c r="O380" s="19" t="s">
        <v>294</v>
      </c>
      <c r="P380" s="25"/>
      <c r="Q380" s="22"/>
      <c r="R380" s="22"/>
      <c r="S380" s="40"/>
      <c r="T380" s="40">
        <f t="shared" si="265"/>
        <v>0</v>
      </c>
      <c r="U380" s="40"/>
      <c r="V380" s="40"/>
      <c r="W380" s="35"/>
      <c r="X380" s="40">
        <f t="shared" si="266"/>
        <v>0</v>
      </c>
      <c r="Y380" s="110"/>
      <c r="Z380" s="110">
        <v>4152501</v>
      </c>
      <c r="AA380" s="110"/>
      <c r="AB380" s="40">
        <f t="shared" si="267"/>
        <v>4152501</v>
      </c>
      <c r="AC380" s="35"/>
      <c r="AD380" s="35"/>
      <c r="AE380" s="35"/>
      <c r="AF380" s="40">
        <f t="shared" si="268"/>
        <v>0</v>
      </c>
      <c r="AG380" s="40">
        <f t="shared" si="272"/>
        <v>4152501</v>
      </c>
      <c r="AH380" s="41">
        <f t="shared" si="273"/>
        <v>4.2985006491743701E-2</v>
      </c>
      <c r="AI380" s="42">
        <f t="shared" si="274"/>
        <v>1.0054852304288277E-3</v>
      </c>
    </row>
    <row r="381" spans="1:35">
      <c r="A381" s="36">
        <v>13</v>
      </c>
      <c r="B381" s="95" t="s">
        <v>952</v>
      </c>
      <c r="C381" s="96">
        <v>41926</v>
      </c>
      <c r="D381" s="83" t="s">
        <v>580</v>
      </c>
      <c r="E381" s="97" t="s">
        <v>227</v>
      </c>
      <c r="F381" s="95" t="s">
        <v>203</v>
      </c>
      <c r="G381" s="96">
        <v>41942</v>
      </c>
      <c r="H381" s="158">
        <v>42093</v>
      </c>
      <c r="I381" s="246"/>
      <c r="J381" s="72">
        <v>500000</v>
      </c>
      <c r="K381" s="23"/>
      <c r="L381" s="35"/>
      <c r="M381" s="35"/>
      <c r="N381" s="106"/>
      <c r="O381" s="19" t="s">
        <v>294</v>
      </c>
      <c r="P381" s="25"/>
      <c r="Q381" s="22"/>
      <c r="R381" s="22"/>
      <c r="S381" s="40"/>
      <c r="T381" s="40">
        <f t="shared" si="265"/>
        <v>0</v>
      </c>
      <c r="U381" s="40"/>
      <c r="V381" s="40"/>
      <c r="W381" s="35"/>
      <c r="X381" s="40">
        <f t="shared" si="266"/>
        <v>0</v>
      </c>
      <c r="Y381" s="110"/>
      <c r="Z381" s="110"/>
      <c r="AA381" s="110"/>
      <c r="AB381" s="40">
        <f t="shared" si="267"/>
        <v>0</v>
      </c>
      <c r="AC381" s="35">
        <v>500000</v>
      </c>
      <c r="AD381" s="35"/>
      <c r="AE381" s="35"/>
      <c r="AF381" s="40">
        <f t="shared" si="268"/>
        <v>500000</v>
      </c>
      <c r="AG381" s="40">
        <f t="shared" si="272"/>
        <v>500000</v>
      </c>
      <c r="AH381" s="41">
        <f t="shared" ref="AH381:AH387" si="275">IF(ISERROR(AG381/$I$368),0,AG381/$I$368)</f>
        <v>5.175797247459266E-3</v>
      </c>
      <c r="AI381" s="42">
        <f t="shared" ref="AI381:AI387" si="276">IF(ISERROR(AG381/$AG$488),"-",AG381/$AG$488)</f>
        <v>1.2106983603722525E-4</v>
      </c>
    </row>
    <row r="382" spans="1:35">
      <c r="A382" s="36">
        <v>14</v>
      </c>
      <c r="B382" s="95" t="s">
        <v>953</v>
      </c>
      <c r="C382" s="96">
        <v>41926</v>
      </c>
      <c r="D382" s="83" t="s">
        <v>574</v>
      </c>
      <c r="E382" s="97" t="s">
        <v>227</v>
      </c>
      <c r="F382" s="95" t="s">
        <v>203</v>
      </c>
      <c r="G382" s="96">
        <v>41942</v>
      </c>
      <c r="H382" s="158">
        <v>42093</v>
      </c>
      <c r="I382" s="246"/>
      <c r="J382" s="72">
        <v>500000</v>
      </c>
      <c r="K382" s="23"/>
      <c r="L382" s="35"/>
      <c r="M382" s="35"/>
      <c r="N382" s="106"/>
      <c r="O382" s="19" t="s">
        <v>294</v>
      </c>
      <c r="P382" s="25"/>
      <c r="Q382" s="22"/>
      <c r="R382" s="22"/>
      <c r="S382" s="40"/>
      <c r="T382" s="40">
        <f t="shared" si="265"/>
        <v>0</v>
      </c>
      <c r="U382" s="40"/>
      <c r="V382" s="40"/>
      <c r="W382" s="35"/>
      <c r="X382" s="40">
        <f t="shared" si="266"/>
        <v>0</v>
      </c>
      <c r="Y382" s="110"/>
      <c r="Z382" s="110"/>
      <c r="AA382" s="110"/>
      <c r="AB382" s="40">
        <f t="shared" si="267"/>
        <v>0</v>
      </c>
      <c r="AC382" s="35">
        <v>500000</v>
      </c>
      <c r="AD382" s="35"/>
      <c r="AE382" s="35"/>
      <c r="AF382" s="40">
        <f t="shared" si="268"/>
        <v>500000</v>
      </c>
      <c r="AG382" s="40">
        <f t="shared" si="272"/>
        <v>500000</v>
      </c>
      <c r="AH382" s="41">
        <f t="shared" si="275"/>
        <v>5.175797247459266E-3</v>
      </c>
      <c r="AI382" s="42">
        <f t="shared" si="276"/>
        <v>1.2106983603722525E-4</v>
      </c>
    </row>
    <row r="383" spans="1:35">
      <c r="A383" s="36">
        <v>15</v>
      </c>
      <c r="B383" s="95" t="s">
        <v>954</v>
      </c>
      <c r="C383" s="96">
        <v>41934</v>
      </c>
      <c r="D383" s="83" t="s">
        <v>584</v>
      </c>
      <c r="E383" s="97" t="s">
        <v>227</v>
      </c>
      <c r="F383" s="95" t="s">
        <v>203</v>
      </c>
      <c r="G383" s="96">
        <v>41942</v>
      </c>
      <c r="H383" s="158">
        <v>42093</v>
      </c>
      <c r="I383" s="246"/>
      <c r="J383" s="72">
        <v>3000000</v>
      </c>
      <c r="K383" s="23"/>
      <c r="L383" s="35"/>
      <c r="M383" s="35"/>
      <c r="N383" s="106"/>
      <c r="O383" s="19" t="s">
        <v>294</v>
      </c>
      <c r="P383" s="25"/>
      <c r="Q383" s="22"/>
      <c r="R383" s="22"/>
      <c r="S383" s="40"/>
      <c r="T383" s="40">
        <f t="shared" si="265"/>
        <v>0</v>
      </c>
      <c r="U383" s="40"/>
      <c r="V383" s="40"/>
      <c r="W383" s="35"/>
      <c r="X383" s="40">
        <f t="shared" si="266"/>
        <v>0</v>
      </c>
      <c r="Y383" s="110"/>
      <c r="Z383" s="110"/>
      <c r="AA383" s="110"/>
      <c r="AB383" s="40">
        <f t="shared" si="267"/>
        <v>0</v>
      </c>
      <c r="AC383" s="35">
        <v>3000000</v>
      </c>
      <c r="AD383" s="35"/>
      <c r="AE383" s="35"/>
      <c r="AF383" s="40">
        <f t="shared" si="268"/>
        <v>3000000</v>
      </c>
      <c r="AG383" s="40">
        <f t="shared" si="272"/>
        <v>3000000</v>
      </c>
      <c r="AH383" s="41">
        <f t="shared" si="275"/>
        <v>3.1054783484755596E-2</v>
      </c>
      <c r="AI383" s="42">
        <f t="shared" si="276"/>
        <v>7.264190162233515E-4</v>
      </c>
    </row>
    <row r="384" spans="1:35">
      <c r="A384" s="36">
        <v>16</v>
      </c>
      <c r="B384" s="95" t="s">
        <v>955</v>
      </c>
      <c r="C384" s="96">
        <v>41934</v>
      </c>
      <c r="D384" s="83" t="s">
        <v>578</v>
      </c>
      <c r="E384" s="97" t="s">
        <v>227</v>
      </c>
      <c r="F384" s="95" t="s">
        <v>203</v>
      </c>
      <c r="G384" s="96">
        <v>41942</v>
      </c>
      <c r="H384" s="158">
        <v>42093</v>
      </c>
      <c r="I384" s="246"/>
      <c r="J384" s="72">
        <v>211931</v>
      </c>
      <c r="K384" s="23"/>
      <c r="L384" s="35"/>
      <c r="M384" s="35"/>
      <c r="N384" s="106"/>
      <c r="O384" s="19" t="s">
        <v>294</v>
      </c>
      <c r="P384" s="25"/>
      <c r="Q384" s="22"/>
      <c r="R384" s="22"/>
      <c r="S384" s="40"/>
      <c r="T384" s="40">
        <f t="shared" si="265"/>
        <v>0</v>
      </c>
      <c r="U384" s="40"/>
      <c r="V384" s="40"/>
      <c r="W384" s="35"/>
      <c r="X384" s="40">
        <f t="shared" si="266"/>
        <v>0</v>
      </c>
      <c r="Y384" s="110"/>
      <c r="Z384" s="110"/>
      <c r="AA384" s="110"/>
      <c r="AB384" s="40">
        <f t="shared" si="267"/>
        <v>0</v>
      </c>
      <c r="AC384" s="35">
        <v>211931</v>
      </c>
      <c r="AD384" s="35"/>
      <c r="AE384" s="35"/>
      <c r="AF384" s="40">
        <f t="shared" si="268"/>
        <v>211931</v>
      </c>
      <c r="AG384" s="40">
        <f t="shared" si="272"/>
        <v>211931</v>
      </c>
      <c r="AH384" s="41">
        <f t="shared" si="275"/>
        <v>2.1938237729025793E-3</v>
      </c>
      <c r="AI384" s="42">
        <f t="shared" si="276"/>
        <v>5.1316902842410365E-5</v>
      </c>
    </row>
    <row r="385" spans="1:35">
      <c r="A385" s="36">
        <v>17</v>
      </c>
      <c r="B385" s="95" t="s">
        <v>956</v>
      </c>
      <c r="C385" s="96">
        <v>41934</v>
      </c>
      <c r="D385" s="83" t="s">
        <v>582</v>
      </c>
      <c r="E385" s="97" t="s">
        <v>227</v>
      </c>
      <c r="F385" s="95" t="s">
        <v>203</v>
      </c>
      <c r="G385" s="96">
        <v>41942</v>
      </c>
      <c r="H385" s="158">
        <v>42093</v>
      </c>
      <c r="I385" s="246"/>
      <c r="J385" s="72">
        <v>1000000</v>
      </c>
      <c r="K385" s="23"/>
      <c r="L385" s="35"/>
      <c r="M385" s="35"/>
      <c r="N385" s="106"/>
      <c r="O385" s="19" t="s">
        <v>294</v>
      </c>
      <c r="P385" s="25"/>
      <c r="Q385" s="22"/>
      <c r="R385" s="22"/>
      <c r="S385" s="40"/>
      <c r="T385" s="40">
        <f t="shared" si="265"/>
        <v>0</v>
      </c>
      <c r="U385" s="40"/>
      <c r="V385" s="40"/>
      <c r="W385" s="35"/>
      <c r="X385" s="40">
        <f t="shared" si="266"/>
        <v>0</v>
      </c>
      <c r="Y385" s="110"/>
      <c r="Z385" s="110"/>
      <c r="AA385" s="110"/>
      <c r="AB385" s="40">
        <f t="shared" si="267"/>
        <v>0</v>
      </c>
      <c r="AC385" s="35">
        <v>1000000</v>
      </c>
      <c r="AD385" s="35"/>
      <c r="AE385" s="35"/>
      <c r="AF385" s="40">
        <f t="shared" si="268"/>
        <v>1000000</v>
      </c>
      <c r="AG385" s="40">
        <f t="shared" si="272"/>
        <v>1000000</v>
      </c>
      <c r="AH385" s="41">
        <f t="shared" si="275"/>
        <v>1.0351594494918532E-2</v>
      </c>
      <c r="AI385" s="42">
        <f t="shared" si="276"/>
        <v>2.421396720744505E-4</v>
      </c>
    </row>
    <row r="386" spans="1:35">
      <c r="A386" s="36">
        <v>18</v>
      </c>
      <c r="B386" s="95" t="s">
        <v>957</v>
      </c>
      <c r="C386" s="96">
        <v>41934</v>
      </c>
      <c r="D386" s="83" t="s">
        <v>585</v>
      </c>
      <c r="E386" s="97" t="s">
        <v>227</v>
      </c>
      <c r="F386" s="95" t="s">
        <v>203</v>
      </c>
      <c r="G386" s="96">
        <v>41942</v>
      </c>
      <c r="H386" s="158">
        <v>42093</v>
      </c>
      <c r="I386" s="246"/>
      <c r="J386" s="72">
        <v>500000</v>
      </c>
      <c r="K386" s="23"/>
      <c r="L386" s="35"/>
      <c r="M386" s="35"/>
      <c r="N386" s="106"/>
      <c r="O386" s="19" t="s">
        <v>294</v>
      </c>
      <c r="P386" s="25"/>
      <c r="Q386" s="22"/>
      <c r="R386" s="22"/>
      <c r="S386" s="40"/>
      <c r="T386" s="40">
        <f t="shared" si="265"/>
        <v>0</v>
      </c>
      <c r="U386" s="40"/>
      <c r="V386" s="40"/>
      <c r="W386" s="35"/>
      <c r="X386" s="40">
        <f t="shared" si="266"/>
        <v>0</v>
      </c>
      <c r="Y386" s="110"/>
      <c r="Z386" s="110"/>
      <c r="AA386" s="110"/>
      <c r="AB386" s="40">
        <f t="shared" si="267"/>
        <v>0</v>
      </c>
      <c r="AC386" s="35">
        <v>500000</v>
      </c>
      <c r="AD386" s="35"/>
      <c r="AE386" s="35"/>
      <c r="AF386" s="40">
        <f t="shared" si="268"/>
        <v>500000</v>
      </c>
      <c r="AG386" s="40">
        <f t="shared" si="272"/>
        <v>500000</v>
      </c>
      <c r="AH386" s="41">
        <f t="shared" si="275"/>
        <v>5.175797247459266E-3</v>
      </c>
      <c r="AI386" s="42">
        <f t="shared" si="276"/>
        <v>1.2106983603722525E-4</v>
      </c>
    </row>
    <row r="387" spans="1:35" ht="12.75">
      <c r="A387" s="36">
        <v>19</v>
      </c>
      <c r="B387" s="95" t="s">
        <v>958</v>
      </c>
      <c r="C387" s="96">
        <v>41934</v>
      </c>
      <c r="D387" s="83" t="s">
        <v>572</v>
      </c>
      <c r="E387" s="97" t="s">
        <v>227</v>
      </c>
      <c r="F387" s="95" t="s">
        <v>203</v>
      </c>
      <c r="G387" s="96"/>
      <c r="H387" s="158">
        <v>42093</v>
      </c>
      <c r="I387" s="246"/>
      <c r="J387" s="72">
        <v>1000000</v>
      </c>
      <c r="K387" s="129"/>
      <c r="L387" s="35"/>
      <c r="M387" s="35"/>
      <c r="N387" s="106"/>
      <c r="O387" s="19" t="s">
        <v>294</v>
      </c>
      <c r="P387" s="25"/>
      <c r="Q387" s="22"/>
      <c r="R387" s="22"/>
      <c r="S387" s="40"/>
      <c r="T387" s="40">
        <f t="shared" si="265"/>
        <v>0</v>
      </c>
      <c r="U387" s="40"/>
      <c r="V387" s="40"/>
      <c r="W387" s="35"/>
      <c r="X387" s="40">
        <f t="shared" si="266"/>
        <v>0</v>
      </c>
      <c r="Y387" s="110"/>
      <c r="Z387" s="110"/>
      <c r="AA387" s="110"/>
      <c r="AB387" s="40">
        <f t="shared" si="267"/>
        <v>0</v>
      </c>
      <c r="AC387" s="35"/>
      <c r="AD387" s="35"/>
      <c r="AE387" s="74">
        <v>1000000</v>
      </c>
      <c r="AF387" s="40">
        <f t="shared" si="268"/>
        <v>1000000</v>
      </c>
      <c r="AG387" s="40">
        <f t="shared" si="272"/>
        <v>1000000</v>
      </c>
      <c r="AH387" s="41">
        <f t="shared" si="275"/>
        <v>1.0351594494918532E-2</v>
      </c>
      <c r="AI387" s="42">
        <f t="shared" si="276"/>
        <v>2.421396720744505E-4</v>
      </c>
    </row>
    <row r="388" spans="1:35" ht="12.75">
      <c r="A388" s="36">
        <v>20</v>
      </c>
      <c r="B388" s="95" t="s">
        <v>706</v>
      </c>
      <c r="C388" s="96">
        <v>41950</v>
      </c>
      <c r="D388" s="83" t="s">
        <v>735</v>
      </c>
      <c r="E388" s="97" t="s">
        <v>227</v>
      </c>
      <c r="F388" s="95" t="s">
        <v>203</v>
      </c>
      <c r="G388" s="96"/>
      <c r="H388" s="158"/>
      <c r="I388" s="246"/>
      <c r="J388" s="72">
        <v>500000</v>
      </c>
      <c r="K388" s="129"/>
      <c r="L388" s="35"/>
      <c r="M388" s="35"/>
      <c r="N388" s="106"/>
      <c r="O388" s="19" t="s">
        <v>294</v>
      </c>
      <c r="P388" s="25"/>
      <c r="Q388" s="22"/>
      <c r="R388" s="22"/>
      <c r="S388" s="40"/>
      <c r="T388" s="40">
        <f t="shared" ref="T388:T392" si="277">SUM(Q388:S388)</f>
        <v>0</v>
      </c>
      <c r="U388" s="40"/>
      <c r="V388" s="40"/>
      <c r="W388" s="35"/>
      <c r="X388" s="40">
        <f t="shared" ref="X388:X393" si="278">SUM(U388:W388)</f>
        <v>0</v>
      </c>
      <c r="Y388" s="110"/>
      <c r="Z388" s="110"/>
      <c r="AA388" s="110"/>
      <c r="AB388" s="40">
        <f t="shared" ref="AB388:AB392" si="279">SUM(Y388:AA388)</f>
        <v>0</v>
      </c>
      <c r="AC388" s="35"/>
      <c r="AD388" s="35">
        <v>500000</v>
      </c>
      <c r="AE388" s="74"/>
      <c r="AF388" s="40">
        <f t="shared" ref="AF388" si="280">SUM(AC388:AE388)</f>
        <v>500000</v>
      </c>
      <c r="AG388" s="40">
        <f t="shared" ref="AG388" si="281">SUM(T388,X388,AB388,AF388)</f>
        <v>500000</v>
      </c>
      <c r="AH388" s="41">
        <f t="shared" ref="AH388" si="282">IF(ISERROR(AG388/$I$368),0,AG388/$I$368)</f>
        <v>5.175797247459266E-3</v>
      </c>
      <c r="AI388" s="42">
        <f t="shared" ref="AI388" si="283">IF(ISERROR(AG388/$AG$488),"-",AG388/$AG$488)</f>
        <v>1.2106983603722525E-4</v>
      </c>
    </row>
    <row r="389" spans="1:35" ht="12.75">
      <c r="A389" s="36">
        <v>21</v>
      </c>
      <c r="B389" s="95" t="s">
        <v>706</v>
      </c>
      <c r="C389" s="96">
        <v>42002</v>
      </c>
      <c r="D389" s="83" t="s">
        <v>576</v>
      </c>
      <c r="E389" s="118" t="s">
        <v>225</v>
      </c>
      <c r="F389" s="95" t="s">
        <v>203</v>
      </c>
      <c r="G389" s="96"/>
      <c r="H389" s="158"/>
      <c r="I389" s="246"/>
      <c r="J389" s="72">
        <v>1000000</v>
      </c>
      <c r="K389" s="129"/>
      <c r="L389" s="35"/>
      <c r="M389" s="35"/>
      <c r="N389" s="106"/>
      <c r="O389" s="19" t="s">
        <v>294</v>
      </c>
      <c r="P389" s="25"/>
      <c r="Q389" s="22"/>
      <c r="R389" s="22"/>
      <c r="S389" s="40"/>
      <c r="T389" s="40">
        <f t="shared" si="277"/>
        <v>0</v>
      </c>
      <c r="U389" s="40"/>
      <c r="V389" s="40"/>
      <c r="W389" s="35"/>
      <c r="X389" s="40">
        <f t="shared" si="278"/>
        <v>0</v>
      </c>
      <c r="Y389" s="110"/>
      <c r="Z389" s="110"/>
      <c r="AA389" s="110"/>
      <c r="AB389" s="40">
        <f t="shared" si="279"/>
        <v>0</v>
      </c>
      <c r="AC389" s="35"/>
      <c r="AD389" s="35"/>
      <c r="AE389" s="74">
        <v>1000000</v>
      </c>
      <c r="AF389" s="40">
        <f t="shared" ref="AF389:AF392" si="284">SUM(AC389:AE389)</f>
        <v>1000000</v>
      </c>
      <c r="AG389" s="40">
        <f t="shared" ref="AG389:AG392" si="285">SUM(T389,X389,AB389,AF389)</f>
        <v>1000000</v>
      </c>
      <c r="AH389" s="41">
        <f t="shared" ref="AH389:AH392" si="286">IF(ISERROR(AG389/$I$368),0,AG389/$I$368)</f>
        <v>1.0351594494918532E-2</v>
      </c>
      <c r="AI389" s="42">
        <f t="shared" ref="AI389:AI392" si="287">IF(ISERROR(AG389/$AG$488),"-",AG389/$AG$488)</f>
        <v>2.421396720744505E-4</v>
      </c>
    </row>
    <row r="390" spans="1:35" ht="22.5">
      <c r="A390" s="36">
        <v>22</v>
      </c>
      <c r="B390" s="95" t="s">
        <v>706</v>
      </c>
      <c r="C390" s="96">
        <v>42002</v>
      </c>
      <c r="D390" s="83" t="s">
        <v>987</v>
      </c>
      <c r="E390" s="118" t="s">
        <v>225</v>
      </c>
      <c r="F390" s="95" t="s">
        <v>203</v>
      </c>
      <c r="G390" s="96"/>
      <c r="H390" s="158"/>
      <c r="I390" s="246"/>
      <c r="J390" s="72">
        <v>1000000</v>
      </c>
      <c r="K390" s="129"/>
      <c r="L390" s="35"/>
      <c r="M390" s="35"/>
      <c r="N390" s="106"/>
      <c r="O390" s="19" t="s">
        <v>294</v>
      </c>
      <c r="P390" s="25"/>
      <c r="Q390" s="22"/>
      <c r="R390" s="22"/>
      <c r="S390" s="40"/>
      <c r="T390" s="40">
        <f t="shared" si="277"/>
        <v>0</v>
      </c>
      <c r="U390" s="40"/>
      <c r="V390" s="40"/>
      <c r="W390" s="35"/>
      <c r="X390" s="40">
        <f t="shared" si="278"/>
        <v>0</v>
      </c>
      <c r="Y390" s="110"/>
      <c r="Z390" s="110"/>
      <c r="AA390" s="110"/>
      <c r="AB390" s="40">
        <f t="shared" si="279"/>
        <v>0</v>
      </c>
      <c r="AC390" s="35"/>
      <c r="AD390" s="35"/>
      <c r="AE390" s="74">
        <v>1000000</v>
      </c>
      <c r="AF390" s="40">
        <f t="shared" si="284"/>
        <v>1000000</v>
      </c>
      <c r="AG390" s="40">
        <f t="shared" si="285"/>
        <v>1000000</v>
      </c>
      <c r="AH390" s="41">
        <f t="shared" si="286"/>
        <v>1.0351594494918532E-2</v>
      </c>
      <c r="AI390" s="42">
        <f t="shared" si="287"/>
        <v>2.421396720744505E-4</v>
      </c>
    </row>
    <row r="391" spans="1:35" ht="12.75">
      <c r="A391" s="36">
        <v>2</v>
      </c>
      <c r="B391" s="95" t="s">
        <v>706</v>
      </c>
      <c r="C391" s="96">
        <v>42002</v>
      </c>
      <c r="D391" s="83" t="s">
        <v>733</v>
      </c>
      <c r="E391" s="118" t="s">
        <v>225</v>
      </c>
      <c r="F391" s="95" t="s">
        <v>203</v>
      </c>
      <c r="G391" s="96"/>
      <c r="H391" s="158"/>
      <c r="I391" s="246"/>
      <c r="J391" s="72">
        <v>1000000</v>
      </c>
      <c r="K391" s="129"/>
      <c r="L391" s="35"/>
      <c r="M391" s="35"/>
      <c r="N391" s="106"/>
      <c r="O391" s="19" t="s">
        <v>294</v>
      </c>
      <c r="P391" s="25"/>
      <c r="Q391" s="22"/>
      <c r="R391" s="22"/>
      <c r="S391" s="40"/>
      <c r="T391" s="40">
        <f t="shared" si="277"/>
        <v>0</v>
      </c>
      <c r="U391" s="40"/>
      <c r="V391" s="40"/>
      <c r="W391" s="35"/>
      <c r="X391" s="40">
        <f t="shared" si="278"/>
        <v>0</v>
      </c>
      <c r="Y391" s="110"/>
      <c r="Z391" s="110"/>
      <c r="AA391" s="110"/>
      <c r="AB391" s="40">
        <f t="shared" si="279"/>
        <v>0</v>
      </c>
      <c r="AC391" s="35"/>
      <c r="AD391" s="35"/>
      <c r="AE391" s="74">
        <v>1000000</v>
      </c>
      <c r="AF391" s="40">
        <f t="shared" si="284"/>
        <v>1000000</v>
      </c>
      <c r="AG391" s="40">
        <f t="shared" si="285"/>
        <v>1000000</v>
      </c>
      <c r="AH391" s="41">
        <f t="shared" si="286"/>
        <v>1.0351594494918532E-2</v>
      </c>
      <c r="AI391" s="42">
        <f t="shared" si="287"/>
        <v>2.421396720744505E-4</v>
      </c>
    </row>
    <row r="392" spans="1:35" ht="12.75">
      <c r="A392" s="36">
        <v>24</v>
      </c>
      <c r="B392" s="95" t="s">
        <v>706</v>
      </c>
      <c r="C392" s="96">
        <v>42002</v>
      </c>
      <c r="D392" s="83" t="s">
        <v>737</v>
      </c>
      <c r="E392" s="118" t="s">
        <v>225</v>
      </c>
      <c r="F392" s="95" t="s">
        <v>203</v>
      </c>
      <c r="G392" s="96"/>
      <c r="H392" s="158"/>
      <c r="I392" s="246"/>
      <c r="J392" s="72">
        <v>1000000</v>
      </c>
      <c r="K392" s="129"/>
      <c r="L392" s="35"/>
      <c r="M392" s="35"/>
      <c r="N392" s="106"/>
      <c r="O392" s="19" t="s">
        <v>294</v>
      </c>
      <c r="P392" s="25"/>
      <c r="Q392" s="22"/>
      <c r="R392" s="22"/>
      <c r="S392" s="40"/>
      <c r="T392" s="40">
        <f t="shared" si="277"/>
        <v>0</v>
      </c>
      <c r="U392" s="40"/>
      <c r="V392" s="40"/>
      <c r="W392" s="35"/>
      <c r="X392" s="40">
        <f t="shared" si="278"/>
        <v>0</v>
      </c>
      <c r="Y392" s="110"/>
      <c r="Z392" s="110"/>
      <c r="AA392" s="110"/>
      <c r="AB392" s="40">
        <f t="shared" si="279"/>
        <v>0</v>
      </c>
      <c r="AC392" s="35"/>
      <c r="AD392" s="35"/>
      <c r="AE392" s="74">
        <v>1000000</v>
      </c>
      <c r="AF392" s="40">
        <f t="shared" si="284"/>
        <v>1000000</v>
      </c>
      <c r="AG392" s="40">
        <f t="shared" si="285"/>
        <v>1000000</v>
      </c>
      <c r="AH392" s="41">
        <f t="shared" si="286"/>
        <v>1.0351594494918532E-2</v>
      </c>
      <c r="AI392" s="42">
        <f t="shared" si="287"/>
        <v>2.421396720744505E-4</v>
      </c>
    </row>
    <row r="393" spans="1:35" ht="12.75" outlineLevel="1">
      <c r="A393" s="71">
        <v>25</v>
      </c>
      <c r="B393" s="39"/>
      <c r="C393" s="31"/>
      <c r="D393" s="39"/>
      <c r="E393" s="39"/>
      <c r="F393" s="39"/>
      <c r="G393" s="31"/>
      <c r="H393" s="129"/>
      <c r="I393" s="247"/>
      <c r="J393" s="72">
        <v>29456073</v>
      </c>
      <c r="K393" s="73" t="s">
        <v>84</v>
      </c>
      <c r="L393" s="35"/>
      <c r="M393" s="35"/>
      <c r="N393" s="35"/>
      <c r="O393" s="39"/>
      <c r="P393" s="39"/>
      <c r="Q393" s="74"/>
      <c r="R393" s="74">
        <v>4007366</v>
      </c>
      <c r="S393" s="35">
        <v>986801</v>
      </c>
      <c r="T393" s="40">
        <f>SUM(Q393:S393)</f>
        <v>4994167</v>
      </c>
      <c r="U393" s="35">
        <v>669500</v>
      </c>
      <c r="V393" s="35">
        <v>715970</v>
      </c>
      <c r="W393" s="35">
        <v>3204990</v>
      </c>
      <c r="X393" s="40">
        <f t="shared" si="278"/>
        <v>4590460</v>
      </c>
      <c r="Y393" s="35">
        <v>2092105</v>
      </c>
      <c r="Z393" s="35">
        <v>1915970</v>
      </c>
      <c r="AA393" s="35">
        <v>3369691</v>
      </c>
      <c r="AB393" s="40">
        <f>SUM(Y393:AA393)</f>
        <v>7377766</v>
      </c>
      <c r="AC393" s="35">
        <v>2025084</v>
      </c>
      <c r="AD393" s="35">
        <v>2315970</v>
      </c>
      <c r="AE393" s="74">
        <v>8129292</v>
      </c>
      <c r="AF393" s="40">
        <f>SUM(AC393:AE393)</f>
        <v>12470346</v>
      </c>
      <c r="AG393" s="40">
        <f t="shared" ref="AG393" si="288">SUM(T393,X393,AB393,AF393)</f>
        <v>29432739</v>
      </c>
      <c r="AH393" s="41">
        <f>IF(ISERROR(AG393/$I$368),0,AG393/$I$368)</f>
        <v>0.30467577900277398</v>
      </c>
      <c r="AI393" s="42">
        <f>IF(ISERROR(AG393/$AG$488),"-",AG393/$AG$488)</f>
        <v>7.1268337697128897E-3</v>
      </c>
    </row>
    <row r="394" spans="1:35" ht="12.75" outlineLevel="1">
      <c r="A394" s="71">
        <v>26</v>
      </c>
      <c r="B394" s="39"/>
      <c r="C394" s="31"/>
      <c r="D394" s="39"/>
      <c r="E394" s="39"/>
      <c r="F394" s="39"/>
      <c r="G394" s="31"/>
      <c r="H394" s="129"/>
      <c r="I394" s="221"/>
      <c r="J394" s="72">
        <v>2266973</v>
      </c>
      <c r="K394" s="73" t="s">
        <v>85</v>
      </c>
      <c r="L394" s="35"/>
      <c r="M394" s="35"/>
      <c r="N394" s="35"/>
      <c r="O394" s="39"/>
      <c r="P394" s="39"/>
      <c r="Q394" s="74"/>
      <c r="R394" s="74"/>
      <c r="S394" s="35">
        <v>19500</v>
      </c>
      <c r="T394" s="40">
        <f>SUM(Q394:S394)</f>
        <v>19500</v>
      </c>
      <c r="U394" s="35">
        <v>63567</v>
      </c>
      <c r="V394" s="35">
        <v>197802</v>
      </c>
      <c r="W394" s="35">
        <v>208271</v>
      </c>
      <c r="X394" s="40">
        <f>SUM(U394:W394)</f>
        <v>469640</v>
      </c>
      <c r="Y394" s="35">
        <v>10700</v>
      </c>
      <c r="Z394" s="35">
        <v>222601</v>
      </c>
      <c r="AA394" s="35">
        <v>357965</v>
      </c>
      <c r="AB394" s="40">
        <f>SUM(Y394:AA394)</f>
        <v>591266</v>
      </c>
      <c r="AC394" s="35">
        <f>72161+105106</f>
        <v>177267</v>
      </c>
      <c r="AD394" s="35">
        <v>54677</v>
      </c>
      <c r="AE394" s="74">
        <v>954623</v>
      </c>
      <c r="AF394" s="40">
        <f>SUM(AC394:AE394)</f>
        <v>1186567</v>
      </c>
      <c r="AG394" s="40">
        <f t="shared" ref="AG394" si="289">SUM(T394,X394,AB394,AF394)</f>
        <v>2266973</v>
      </c>
      <c r="AH394" s="41">
        <f t="shared" si="271"/>
        <v>2.3466785226928948E-2</v>
      </c>
      <c r="AI394" s="42">
        <f>IF(ISERROR(AG394/$AG$488),"-",AG394/$AG$488)</f>
        <v>5.4892409882163328E-4</v>
      </c>
    </row>
    <row r="395" spans="1:35">
      <c r="A395" s="223" t="s">
        <v>72</v>
      </c>
      <c r="B395" s="224"/>
      <c r="C395" s="224"/>
      <c r="D395" s="224"/>
      <c r="E395" s="224"/>
      <c r="F395" s="224"/>
      <c r="G395" s="224"/>
      <c r="H395" s="225"/>
      <c r="I395" s="55">
        <f>I368</f>
        <v>96603475</v>
      </c>
      <c r="J395" s="55">
        <f>SUM(J369:J394)</f>
        <v>95987145</v>
      </c>
      <c r="K395" s="56"/>
      <c r="L395" s="55">
        <f>SUM(L393:L393)</f>
        <v>0</v>
      </c>
      <c r="M395" s="55">
        <f>SUM(M393:M393)</f>
        <v>0</v>
      </c>
      <c r="N395" s="55">
        <f>SUM(N393:N393)</f>
        <v>0</v>
      </c>
      <c r="O395" s="57"/>
      <c r="P395" s="59"/>
      <c r="Q395" s="55">
        <f>SUM(Q393:Q394)</f>
        <v>0</v>
      </c>
      <c r="R395" s="55">
        <f>SUM(R393:R394)</f>
        <v>4007366</v>
      </c>
      <c r="S395" s="55">
        <f>SUM(S393:S394)</f>
        <v>1006301</v>
      </c>
      <c r="T395" s="60">
        <f>SUM(T369:T394)</f>
        <v>5013667</v>
      </c>
      <c r="U395" s="55">
        <f>SUM(U369:U394)</f>
        <v>733067</v>
      </c>
      <c r="V395" s="55">
        <f t="shared" ref="V395:W395" si="290">SUM(V369:V394)</f>
        <v>913772</v>
      </c>
      <c r="W395" s="55">
        <f t="shared" si="290"/>
        <v>47758627</v>
      </c>
      <c r="X395" s="60">
        <f>SUM(X369:X394)</f>
        <v>49405466</v>
      </c>
      <c r="Y395" s="55">
        <f>SUM(Y369:Y394)</f>
        <v>2102805</v>
      </c>
      <c r="Z395" s="55">
        <f t="shared" ref="Z395:AA395" si="291">SUM(Z369:Z394)</f>
        <v>10845373</v>
      </c>
      <c r="AA395" s="55">
        <f t="shared" si="291"/>
        <v>3727656</v>
      </c>
      <c r="AB395" s="60">
        <f>SUM(AB369:AB394)</f>
        <v>16675834</v>
      </c>
      <c r="AC395" s="55">
        <f>SUM(AC369:AC394)</f>
        <v>7914282</v>
      </c>
      <c r="AD395" s="55">
        <f t="shared" ref="AD395:AE395" si="292">SUM(AD369:AD394)</f>
        <v>2870647</v>
      </c>
      <c r="AE395" s="55">
        <f t="shared" si="292"/>
        <v>14083915</v>
      </c>
      <c r="AF395" s="60">
        <f t="shared" ref="AF395" si="293">SUM(AF393:AF393)</f>
        <v>12470346</v>
      </c>
      <c r="AG395" s="53">
        <f>SUM(AG369:AG394)</f>
        <v>95963811</v>
      </c>
      <c r="AH395" s="54">
        <f>IF(ISERROR(AG395/I395),0,AG395/I395)</f>
        <v>0.99337845765900246</v>
      </c>
      <c r="AI395" s="54">
        <f>IF(ISERROR(AG395/$AG$488),0,AG395/$AG$488)</f>
        <v>2.3236645726554546E-2</v>
      </c>
    </row>
    <row r="396" spans="1:35">
      <c r="A396" s="36"/>
      <c r="B396" s="229" t="s">
        <v>20</v>
      </c>
      <c r="C396" s="230"/>
      <c r="D396" s="231"/>
      <c r="E396" s="18"/>
      <c r="F396" s="19"/>
      <c r="G396" s="20"/>
      <c r="H396" s="20"/>
      <c r="I396" s="222">
        <v>47858019</v>
      </c>
      <c r="J396" s="22"/>
      <c r="K396" s="23"/>
      <c r="L396" s="24"/>
      <c r="M396" s="24"/>
      <c r="N396" s="24"/>
      <c r="O396" s="19"/>
      <c r="P396" s="25"/>
      <c r="Q396" s="22"/>
      <c r="R396" s="22"/>
      <c r="S396" s="22"/>
      <c r="T396" s="22"/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F396" s="22"/>
      <c r="AG396" s="22"/>
      <c r="AH396" s="26"/>
      <c r="AI396" s="26"/>
    </row>
    <row r="397" spans="1:35">
      <c r="A397" s="89">
        <v>1</v>
      </c>
      <c r="B397" s="95" t="s">
        <v>936</v>
      </c>
      <c r="C397" s="96">
        <v>41788</v>
      </c>
      <c r="D397" s="83" t="s">
        <v>590</v>
      </c>
      <c r="E397" s="97" t="s">
        <v>227</v>
      </c>
      <c r="F397" s="95" t="s">
        <v>203</v>
      </c>
      <c r="G397" s="157">
        <v>41789</v>
      </c>
      <c r="H397" s="158">
        <v>42094</v>
      </c>
      <c r="I397" s="246"/>
      <c r="J397" s="72">
        <v>18848354</v>
      </c>
      <c r="K397" s="23"/>
      <c r="L397" s="35">
        <v>8065</v>
      </c>
      <c r="M397" s="35">
        <v>8065</v>
      </c>
      <c r="N397" s="266" t="s">
        <v>593</v>
      </c>
      <c r="O397" s="19" t="s">
        <v>294</v>
      </c>
      <c r="P397" s="25"/>
      <c r="Q397" s="22"/>
      <c r="R397" s="22"/>
      <c r="S397" s="40"/>
      <c r="T397" s="40">
        <f t="shared" ref="T397:T401" si="294">SUM(Q397:S397)</f>
        <v>0</v>
      </c>
      <c r="U397" s="40"/>
      <c r="V397" s="159">
        <v>18848354</v>
      </c>
      <c r="W397" s="35"/>
      <c r="X397" s="40">
        <f t="shared" ref="X397:X401" si="295">SUM(U397:W397)</f>
        <v>18848354</v>
      </c>
      <c r="Y397" s="40"/>
      <c r="Z397" s="40"/>
      <c r="AA397" s="40"/>
      <c r="AB397" s="40">
        <f t="shared" ref="AB397:AB401" si="296">SUM(Y397:AA397)</f>
        <v>0</v>
      </c>
      <c r="AC397" s="35"/>
      <c r="AD397" s="35"/>
      <c r="AE397" s="35"/>
      <c r="AF397" s="40">
        <f t="shared" ref="AF397:AF401" si="297">SUM(AC397:AE397)</f>
        <v>0</v>
      </c>
      <c r="AG397" s="40">
        <f t="shared" ref="AG397:AG401" si="298">SUM(T397,X397,AB397,AF397)</f>
        <v>18848354</v>
      </c>
      <c r="AH397" s="41">
        <f>IF(ISERROR(AG397/I396),0,AG397/I396)</f>
        <v>0.39383899279240958</v>
      </c>
      <c r="AI397" s="42">
        <f t="shared" ref="AI397:AI399" si="299">IF(ISERROR(AG397/$AG$488),"-",AG397/$AG$488)</f>
        <v>4.5639342567031574E-3</v>
      </c>
    </row>
    <row r="398" spans="1:35">
      <c r="A398" s="89">
        <v>2</v>
      </c>
      <c r="B398" s="95" t="s">
        <v>937</v>
      </c>
      <c r="C398" s="96">
        <v>41801</v>
      </c>
      <c r="D398" s="83" t="s">
        <v>591</v>
      </c>
      <c r="E398" s="97" t="s">
        <v>227</v>
      </c>
      <c r="F398" s="95" t="s">
        <v>203</v>
      </c>
      <c r="G398" s="157">
        <v>41802</v>
      </c>
      <c r="H398" s="158">
        <v>42094</v>
      </c>
      <c r="I398" s="246"/>
      <c r="J398" s="72">
        <v>500000</v>
      </c>
      <c r="K398" s="23"/>
      <c r="L398" s="35">
        <v>115</v>
      </c>
      <c r="M398" s="35">
        <v>115</v>
      </c>
      <c r="N398" s="267"/>
      <c r="O398" s="19" t="s">
        <v>294</v>
      </c>
      <c r="P398" s="25"/>
      <c r="Q398" s="22"/>
      <c r="R398" s="22"/>
      <c r="S398" s="40"/>
      <c r="T398" s="40">
        <f t="shared" si="294"/>
        <v>0</v>
      </c>
      <c r="U398" s="40"/>
      <c r="V398" s="35"/>
      <c r="W398" s="35">
        <v>500000</v>
      </c>
      <c r="X398" s="40">
        <f t="shared" si="295"/>
        <v>500000</v>
      </c>
      <c r="Y398" s="40"/>
      <c r="Z398" s="40"/>
      <c r="AA398" s="40"/>
      <c r="AB398" s="40">
        <f t="shared" si="296"/>
        <v>0</v>
      </c>
      <c r="AC398" s="35"/>
      <c r="AD398" s="35"/>
      <c r="AE398" s="35"/>
      <c r="AF398" s="40">
        <f t="shared" si="297"/>
        <v>0</v>
      </c>
      <c r="AG398" s="40">
        <f t="shared" si="298"/>
        <v>500000</v>
      </c>
      <c r="AH398" s="41">
        <f>IF(ISERROR(AG398/I396),0,AG398/I396)</f>
        <v>1.0447569925533274E-2</v>
      </c>
      <c r="AI398" s="42">
        <f t="shared" si="299"/>
        <v>1.2106983603722525E-4</v>
      </c>
    </row>
    <row r="399" spans="1:35">
      <c r="A399" s="89">
        <v>3</v>
      </c>
      <c r="B399" s="95" t="s">
        <v>938</v>
      </c>
      <c r="C399" s="96">
        <v>41801</v>
      </c>
      <c r="D399" s="83" t="s">
        <v>592</v>
      </c>
      <c r="E399" s="97" t="s">
        <v>227</v>
      </c>
      <c r="F399" s="95" t="s">
        <v>203</v>
      </c>
      <c r="G399" s="157">
        <v>41802</v>
      </c>
      <c r="H399" s="158">
        <v>42094</v>
      </c>
      <c r="I399" s="246"/>
      <c r="J399" s="72">
        <v>500000</v>
      </c>
      <c r="K399" s="23"/>
      <c r="L399" s="35">
        <v>14</v>
      </c>
      <c r="M399" s="35">
        <v>14</v>
      </c>
      <c r="N399" s="268"/>
      <c r="O399" s="19" t="s">
        <v>294</v>
      </c>
      <c r="P399" s="25"/>
      <c r="Q399" s="22"/>
      <c r="R399" s="22"/>
      <c r="S399" s="40"/>
      <c r="T399" s="40">
        <f t="shared" si="294"/>
        <v>0</v>
      </c>
      <c r="U399" s="40"/>
      <c r="V399" s="35"/>
      <c r="W399" s="35">
        <v>500000</v>
      </c>
      <c r="X399" s="40">
        <f t="shared" si="295"/>
        <v>500000</v>
      </c>
      <c r="Y399" s="40"/>
      <c r="Z399" s="40"/>
      <c r="AA399" s="40"/>
      <c r="AB399" s="40">
        <f t="shared" si="296"/>
        <v>0</v>
      </c>
      <c r="AC399" s="35"/>
      <c r="AD399" s="35"/>
      <c r="AE399" s="35"/>
      <c r="AF399" s="40">
        <f t="shared" si="297"/>
        <v>0</v>
      </c>
      <c r="AG399" s="40">
        <f t="shared" si="298"/>
        <v>500000</v>
      </c>
      <c r="AH399" s="41">
        <f>IF(ISERROR(AG399/I396),0,AG399/I396)</f>
        <v>1.0447569925533274E-2</v>
      </c>
      <c r="AI399" s="42">
        <f t="shared" si="299"/>
        <v>1.2106983603722525E-4</v>
      </c>
    </row>
    <row r="400" spans="1:35" ht="12.75">
      <c r="A400" s="36">
        <v>4</v>
      </c>
      <c r="B400" s="95" t="s">
        <v>974</v>
      </c>
      <c r="C400" s="96">
        <v>41956</v>
      </c>
      <c r="D400" s="83" t="s">
        <v>975</v>
      </c>
      <c r="E400" s="97" t="s">
        <v>227</v>
      </c>
      <c r="F400" s="95" t="s">
        <v>203</v>
      </c>
      <c r="G400" s="157">
        <v>41956</v>
      </c>
      <c r="H400" s="158">
        <v>42094</v>
      </c>
      <c r="I400" s="246"/>
      <c r="J400" s="72">
        <v>1000000</v>
      </c>
      <c r="K400" s="129"/>
      <c r="L400" s="35"/>
      <c r="M400" s="35"/>
      <c r="N400" s="205"/>
      <c r="O400" s="19" t="s">
        <v>294</v>
      </c>
      <c r="P400" s="25"/>
      <c r="Q400" s="22"/>
      <c r="R400" s="22"/>
      <c r="S400" s="40"/>
      <c r="T400" s="40">
        <f t="shared" si="294"/>
        <v>0</v>
      </c>
      <c r="U400" s="40"/>
      <c r="V400" s="35"/>
      <c r="W400" s="35"/>
      <c r="X400" s="40">
        <f t="shared" si="295"/>
        <v>0</v>
      </c>
      <c r="Y400" s="40"/>
      <c r="Z400" s="40"/>
      <c r="AA400" s="40"/>
      <c r="AB400" s="40">
        <f t="shared" si="296"/>
        <v>0</v>
      </c>
      <c r="AC400" s="35"/>
      <c r="AD400" s="35">
        <v>1000000</v>
      </c>
      <c r="AE400" s="35"/>
      <c r="AF400" s="40">
        <f t="shared" si="297"/>
        <v>1000000</v>
      </c>
      <c r="AG400" s="40">
        <f t="shared" si="298"/>
        <v>1000000</v>
      </c>
      <c r="AH400" s="41">
        <f>IF(ISERROR(AG400/I396),0,AG400/I396)</f>
        <v>2.0895139851066547E-2</v>
      </c>
      <c r="AI400" s="42">
        <f t="shared" ref="AI400:AI401" si="300">IF(ISERROR(AG400/$AG$488),"-",AG400/$AG$488)</f>
        <v>2.421396720744505E-4</v>
      </c>
    </row>
    <row r="401" spans="1:36" ht="12.75">
      <c r="A401" s="36">
        <v>5</v>
      </c>
      <c r="B401" s="95" t="s">
        <v>706</v>
      </c>
      <c r="C401" s="96">
        <v>41954</v>
      </c>
      <c r="D401" s="83" t="s">
        <v>590</v>
      </c>
      <c r="E401" s="118" t="s">
        <v>227</v>
      </c>
      <c r="F401" s="95" t="s">
        <v>203</v>
      </c>
      <c r="G401" s="157"/>
      <c r="H401" s="121"/>
      <c r="I401" s="246"/>
      <c r="J401" s="72">
        <v>7000000</v>
      </c>
      <c r="K401" s="129"/>
      <c r="L401" s="35"/>
      <c r="M401" s="35"/>
      <c r="N401" s="205"/>
      <c r="O401" s="19" t="s">
        <v>294</v>
      </c>
      <c r="P401" s="25"/>
      <c r="Q401" s="22"/>
      <c r="R401" s="22"/>
      <c r="S401" s="40"/>
      <c r="T401" s="40">
        <f t="shared" si="294"/>
        <v>0</v>
      </c>
      <c r="U401" s="40"/>
      <c r="V401" s="35"/>
      <c r="W401" s="35"/>
      <c r="X401" s="40">
        <f t="shared" si="295"/>
        <v>0</v>
      </c>
      <c r="Y401" s="40"/>
      <c r="Z401" s="40"/>
      <c r="AA401" s="40"/>
      <c r="AB401" s="40">
        <f t="shared" si="296"/>
        <v>0</v>
      </c>
      <c r="AC401" s="35"/>
      <c r="AD401" s="35">
        <v>7000000</v>
      </c>
      <c r="AE401" s="74"/>
      <c r="AF401" s="40">
        <f t="shared" si="297"/>
        <v>7000000</v>
      </c>
      <c r="AG401" s="40">
        <f t="shared" si="298"/>
        <v>7000000</v>
      </c>
      <c r="AH401" s="41">
        <f>IF(ISERROR(AG401/I396),0,AG401/I396)</f>
        <v>0.14626597895746582</v>
      </c>
      <c r="AI401" s="42">
        <f t="shared" si="300"/>
        <v>1.6949777045211535E-3</v>
      </c>
    </row>
    <row r="402" spans="1:36" ht="12.75" outlineLevel="1">
      <c r="A402" s="71">
        <v>6</v>
      </c>
      <c r="B402" s="39"/>
      <c r="C402" s="31"/>
      <c r="D402" s="39"/>
      <c r="E402" s="39"/>
      <c r="F402" s="39"/>
      <c r="G402" s="88"/>
      <c r="H402" s="129"/>
      <c r="I402" s="247"/>
      <c r="J402" s="72">
        <v>13832248</v>
      </c>
      <c r="K402" s="73" t="s">
        <v>84</v>
      </c>
      <c r="L402" s="35"/>
      <c r="M402" s="35"/>
      <c r="N402" s="35"/>
      <c r="O402" s="39"/>
      <c r="P402" s="39"/>
      <c r="Q402" s="74">
        <v>95292</v>
      </c>
      <c r="R402" s="74">
        <v>1659378</v>
      </c>
      <c r="S402" s="35">
        <v>772500</v>
      </c>
      <c r="T402" s="40">
        <f>SUM(Q402:S402)</f>
        <v>2527170</v>
      </c>
      <c r="U402" s="35">
        <v>1145017</v>
      </c>
      <c r="V402" s="35">
        <v>1206852</v>
      </c>
      <c r="W402" s="35">
        <v>1133000</v>
      </c>
      <c r="X402" s="40">
        <f>SUM(U402:W402)</f>
        <v>3484869</v>
      </c>
      <c r="Y402" s="35">
        <v>1048883</v>
      </c>
      <c r="Z402" s="35">
        <v>679081</v>
      </c>
      <c r="AA402" s="35">
        <v>2320214</v>
      </c>
      <c r="AB402" s="40">
        <f>SUM(Y402:AA402)</f>
        <v>4048178</v>
      </c>
      <c r="AC402" s="35">
        <v>1469467</v>
      </c>
      <c r="AD402" s="35">
        <v>1223427</v>
      </c>
      <c r="AE402" s="35">
        <v>1264015</v>
      </c>
      <c r="AF402" s="40">
        <f>SUM(AC402:AE402)</f>
        <v>3956909</v>
      </c>
      <c r="AG402" s="40">
        <f t="shared" ref="AG402:AG403" si="301">SUM(T402,X402,AB402,AF402)</f>
        <v>14017126</v>
      </c>
      <c r="AH402" s="41">
        <f>IF(ISERROR(AG402/I396),0,AG402/I396)</f>
        <v>0.29288980808002102</v>
      </c>
      <c r="AI402" s="42">
        <f>IF(ISERROR(AG402/$AG$488),"-",AG402/$AG$488)</f>
        <v>3.394102293066254E-3</v>
      </c>
    </row>
    <row r="403" spans="1:36" ht="12.75" outlineLevel="1">
      <c r="A403" s="71">
        <v>7</v>
      </c>
      <c r="B403" s="39"/>
      <c r="C403" s="31"/>
      <c r="D403" s="39"/>
      <c r="E403" s="39"/>
      <c r="F403" s="39"/>
      <c r="G403" s="31"/>
      <c r="H403" s="129"/>
      <c r="I403" s="221"/>
      <c r="J403" s="72">
        <v>1391470</v>
      </c>
      <c r="K403" s="73" t="s">
        <v>85</v>
      </c>
      <c r="L403" s="35"/>
      <c r="M403" s="35"/>
      <c r="N403" s="35"/>
      <c r="O403" s="28"/>
      <c r="P403" s="28"/>
      <c r="Q403" s="74"/>
      <c r="R403" s="74"/>
      <c r="S403" s="35">
        <v>159681</v>
      </c>
      <c r="T403" s="40">
        <f t="shared" ref="T403" si="302">SUM(Q403:S403)</f>
        <v>159681</v>
      </c>
      <c r="U403" s="35">
        <v>72897</v>
      </c>
      <c r="V403" s="35"/>
      <c r="W403" s="35">
        <v>316086</v>
      </c>
      <c r="X403" s="40">
        <f t="shared" ref="X403" si="303">SUM(U403:W403)</f>
        <v>388983</v>
      </c>
      <c r="Y403" s="35">
        <v>389051</v>
      </c>
      <c r="Z403" s="35"/>
      <c r="AA403" s="35"/>
      <c r="AB403" s="40">
        <f t="shared" ref="AB403" si="304">SUM(Y403:AA403)</f>
        <v>389051</v>
      </c>
      <c r="AC403" s="35"/>
      <c r="AD403" s="35">
        <v>60500</v>
      </c>
      <c r="AE403" s="35">
        <v>202671</v>
      </c>
      <c r="AF403" s="40">
        <f t="shared" ref="AF403" si="305">SUM(AC403:AE403)</f>
        <v>263171</v>
      </c>
      <c r="AG403" s="40">
        <f t="shared" si="301"/>
        <v>1200886</v>
      </c>
      <c r="AH403" s="41">
        <f>IF(ISERROR(AG403/I396),0,AG403/I396)</f>
        <v>2.50926809151879E-2</v>
      </c>
      <c r="AI403" s="42">
        <f>IF(ISERROR(AG403/$AG$488),"-",AG403/$AG$488)</f>
        <v>2.9078214223879855E-4</v>
      </c>
    </row>
    <row r="404" spans="1:36">
      <c r="A404" s="223" t="s">
        <v>73</v>
      </c>
      <c r="B404" s="224"/>
      <c r="C404" s="224"/>
      <c r="D404" s="224"/>
      <c r="E404" s="224"/>
      <c r="F404" s="224"/>
      <c r="G404" s="224"/>
      <c r="H404" s="225"/>
      <c r="I404" s="55">
        <f>I396</f>
        <v>47858019</v>
      </c>
      <c r="J404" s="55">
        <f>SUM(J397:J403)</f>
        <v>43072072</v>
      </c>
      <c r="K404" s="56"/>
      <c r="L404" s="55">
        <f>SUM(L397:L403)</f>
        <v>8194</v>
      </c>
      <c r="M404" s="55">
        <f>SUM(M397:M403)</f>
        <v>8194</v>
      </c>
      <c r="N404" s="55">
        <f>SUM(N402:N403)</f>
        <v>0</v>
      </c>
      <c r="O404" s="57"/>
      <c r="P404" s="59"/>
      <c r="Q404" s="55">
        <f t="shared" ref="Q404:AF404" si="306">SUM(Q402:Q403)</f>
        <v>95292</v>
      </c>
      <c r="R404" s="55">
        <f t="shared" si="306"/>
        <v>1659378</v>
      </c>
      <c r="S404" s="55">
        <f t="shared" si="306"/>
        <v>932181</v>
      </c>
      <c r="T404" s="60">
        <f>SUM(T397:T403)</f>
        <v>2686851</v>
      </c>
      <c r="U404" s="55">
        <f>SUM(U397:U403)</f>
        <v>1217914</v>
      </c>
      <c r="V404" s="55">
        <f t="shared" ref="V404:W404" si="307">SUM(V397:V403)</f>
        <v>20055206</v>
      </c>
      <c r="W404" s="55">
        <f t="shared" si="307"/>
        <v>2449086</v>
      </c>
      <c r="X404" s="60">
        <f>SUM(X397:X403)</f>
        <v>23722206</v>
      </c>
      <c r="Y404" s="55">
        <f t="shared" si="306"/>
        <v>1437934</v>
      </c>
      <c r="Z404" s="55">
        <f t="shared" si="306"/>
        <v>679081</v>
      </c>
      <c r="AA404" s="55">
        <f t="shared" si="306"/>
        <v>2320214</v>
      </c>
      <c r="AB404" s="60">
        <f t="shared" si="306"/>
        <v>4437229</v>
      </c>
      <c r="AC404" s="55">
        <f>SUM(AC397:AC403)</f>
        <v>1469467</v>
      </c>
      <c r="AD404" s="55">
        <f t="shared" ref="AD404:AE404" si="308">SUM(AD397:AD403)</f>
        <v>9283927</v>
      </c>
      <c r="AE404" s="55">
        <f t="shared" si="308"/>
        <v>1466686</v>
      </c>
      <c r="AF404" s="60">
        <f t="shared" si="306"/>
        <v>4220080</v>
      </c>
      <c r="AG404" s="53">
        <f>SUM(AG397:AG403)</f>
        <v>43066366</v>
      </c>
      <c r="AH404" s="54">
        <f>IF(ISERROR(AG404/I404),0,AG404/I404)</f>
        <v>0.89987774044721747</v>
      </c>
      <c r="AI404" s="54">
        <f>IF(ISERROR(AG404/$AG$488),0,AG404/$AG$488)</f>
        <v>1.0428075740678264E-2</v>
      </c>
    </row>
    <row r="405" spans="1:36">
      <c r="A405" s="36"/>
      <c r="B405" s="229" t="s">
        <v>19</v>
      </c>
      <c r="C405" s="230"/>
      <c r="D405" s="231"/>
      <c r="E405" s="18"/>
      <c r="F405" s="19"/>
      <c r="G405" s="20"/>
      <c r="H405" s="20"/>
      <c r="I405" s="222">
        <v>770658018</v>
      </c>
      <c r="J405" s="22"/>
      <c r="K405" s="23"/>
      <c r="L405" s="24"/>
      <c r="M405" s="24"/>
      <c r="N405" s="24"/>
      <c r="O405" s="19"/>
      <c r="P405" s="25"/>
      <c r="Q405" s="22"/>
      <c r="R405" s="22"/>
      <c r="S405" s="22"/>
      <c r="T405" s="22"/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F405" s="22"/>
      <c r="AG405" s="22"/>
      <c r="AH405" s="26"/>
      <c r="AI405" s="26"/>
    </row>
    <row r="406" spans="1:36">
      <c r="A406" s="89">
        <v>1</v>
      </c>
      <c r="B406" s="95" t="s">
        <v>594</v>
      </c>
      <c r="C406" s="96">
        <v>41787</v>
      </c>
      <c r="D406" s="83" t="s">
        <v>634</v>
      </c>
      <c r="E406" s="97" t="s">
        <v>227</v>
      </c>
      <c r="F406" s="95" t="s">
        <v>203</v>
      </c>
      <c r="G406" s="157">
        <v>41787</v>
      </c>
      <c r="H406" s="158">
        <v>42004</v>
      </c>
      <c r="I406" s="246"/>
      <c r="J406" s="72">
        <v>20454689</v>
      </c>
      <c r="K406" s="181"/>
      <c r="L406" s="91"/>
      <c r="M406" s="91"/>
      <c r="N406" s="91"/>
      <c r="O406" s="19" t="s">
        <v>294</v>
      </c>
      <c r="P406" s="25"/>
      <c r="Q406" s="22"/>
      <c r="R406" s="22"/>
      <c r="S406" s="40"/>
      <c r="T406" s="40">
        <f t="shared" ref="T406:T465" si="309">SUM(Q406:S406)</f>
        <v>0</v>
      </c>
      <c r="U406" s="40"/>
      <c r="V406" s="72">
        <v>20454689</v>
      </c>
      <c r="W406" s="35"/>
      <c r="X406" s="40">
        <f t="shared" ref="X406:X481" si="310">SUM(U406:W406)</f>
        <v>20454689</v>
      </c>
      <c r="Y406" s="40"/>
      <c r="Z406" s="40"/>
      <c r="AA406" s="40"/>
      <c r="AB406" s="40">
        <f t="shared" ref="AB406:AB481" si="311">SUM(Y406:AA406)</f>
        <v>0</v>
      </c>
      <c r="AC406" s="35"/>
      <c r="AD406" s="35"/>
      <c r="AE406" s="35"/>
      <c r="AF406" s="40">
        <f t="shared" ref="AF406:AF457" si="312">SUM(AC406:AE406)</f>
        <v>0</v>
      </c>
      <c r="AG406" s="40">
        <f t="shared" ref="AG406:AG447" si="313">SUM(T406,X406,AB406,AF406)</f>
        <v>20454689</v>
      </c>
      <c r="AH406" s="41">
        <f>IF(ISERROR(AG406/$I$405),0,AG406/$I$405)</f>
        <v>2.6541849331670742E-2</v>
      </c>
      <c r="AI406" s="42">
        <f t="shared" ref="AI406" si="314">IF(ISERROR(AG406/$AG$488),"-",AG406/$AG$488)</f>
        <v>4.9528916868448701E-3</v>
      </c>
      <c r="AJ406" s="207"/>
    </row>
    <row r="407" spans="1:36">
      <c r="A407" s="89">
        <v>2</v>
      </c>
      <c r="B407" s="95" t="s">
        <v>595</v>
      </c>
      <c r="C407" s="96">
        <v>41789</v>
      </c>
      <c r="D407" s="83" t="s">
        <v>635</v>
      </c>
      <c r="E407" s="97" t="s">
        <v>227</v>
      </c>
      <c r="F407" s="95" t="s">
        <v>203</v>
      </c>
      <c r="G407" s="157">
        <v>41789</v>
      </c>
      <c r="H407" s="158">
        <v>42004</v>
      </c>
      <c r="I407" s="246"/>
      <c r="J407" s="72">
        <v>6309801</v>
      </c>
      <c r="K407" s="181"/>
      <c r="L407" s="91"/>
      <c r="M407" s="91"/>
      <c r="N407" s="91"/>
      <c r="O407" s="19" t="s">
        <v>294</v>
      </c>
      <c r="P407" s="25"/>
      <c r="Q407" s="22"/>
      <c r="R407" s="22"/>
      <c r="S407" s="40"/>
      <c r="T407" s="40">
        <f t="shared" si="309"/>
        <v>0</v>
      </c>
      <c r="U407" s="40"/>
      <c r="V407" s="72">
        <v>6309801</v>
      </c>
      <c r="W407" s="35"/>
      <c r="X407" s="40">
        <f t="shared" si="310"/>
        <v>6309801</v>
      </c>
      <c r="Y407" s="40"/>
      <c r="Z407" s="40"/>
      <c r="AA407" s="40"/>
      <c r="AB407" s="40">
        <f t="shared" si="311"/>
        <v>0</v>
      </c>
      <c r="AC407" s="35"/>
      <c r="AD407" s="35"/>
      <c r="AE407" s="35"/>
      <c r="AF407" s="40">
        <f t="shared" si="312"/>
        <v>0</v>
      </c>
      <c r="AG407" s="40">
        <f t="shared" si="313"/>
        <v>6309801</v>
      </c>
      <c r="AH407" s="41">
        <f t="shared" ref="AH407:AH470" si="315">IF(ISERROR(AG407/$I$405),0,AG407/$I$405)</f>
        <v>8.187549928274411E-3</v>
      </c>
      <c r="AI407" s="42">
        <f t="shared" ref="AI407:AI470" si="316">IF(ISERROR(AG407/$AG$488),"-",AG407/$AG$488)</f>
        <v>1.5278531449950399E-3</v>
      </c>
      <c r="AJ407" s="207"/>
    </row>
    <row r="408" spans="1:36">
      <c r="A408" s="89">
        <v>3</v>
      </c>
      <c r="B408" s="95" t="s">
        <v>588</v>
      </c>
      <c r="C408" s="96">
        <v>41787</v>
      </c>
      <c r="D408" s="83" t="s">
        <v>636</v>
      </c>
      <c r="E408" s="97" t="s">
        <v>227</v>
      </c>
      <c r="F408" s="95" t="s">
        <v>203</v>
      </c>
      <c r="G408" s="157">
        <v>41787</v>
      </c>
      <c r="H408" s="158">
        <v>42004</v>
      </c>
      <c r="I408" s="246"/>
      <c r="J408" s="72">
        <v>19621775</v>
      </c>
      <c r="K408" s="181"/>
      <c r="L408" s="91"/>
      <c r="M408" s="91"/>
      <c r="N408" s="91"/>
      <c r="O408" s="19" t="s">
        <v>294</v>
      </c>
      <c r="P408" s="25"/>
      <c r="Q408" s="22"/>
      <c r="R408" s="22"/>
      <c r="S408" s="40"/>
      <c r="T408" s="40">
        <f t="shared" si="309"/>
        <v>0</v>
      </c>
      <c r="U408" s="40"/>
      <c r="V408" s="72">
        <v>19621775</v>
      </c>
      <c r="W408" s="35"/>
      <c r="X408" s="40">
        <f t="shared" si="310"/>
        <v>19621775</v>
      </c>
      <c r="Y408" s="40"/>
      <c r="Z408" s="40"/>
      <c r="AA408" s="40"/>
      <c r="AB408" s="40">
        <f t="shared" si="311"/>
        <v>0</v>
      </c>
      <c r="AC408" s="35"/>
      <c r="AD408" s="35"/>
      <c r="AE408" s="35"/>
      <c r="AF408" s="40">
        <f t="shared" si="312"/>
        <v>0</v>
      </c>
      <c r="AG408" s="40">
        <f t="shared" si="313"/>
        <v>19621775</v>
      </c>
      <c r="AH408" s="41">
        <f t="shared" si="315"/>
        <v>2.546106644153542E-2</v>
      </c>
      <c r="AI408" s="42">
        <f t="shared" si="316"/>
        <v>4.7512101640186507E-3</v>
      </c>
      <c r="AJ408" s="207"/>
    </row>
    <row r="409" spans="1:36">
      <c r="A409" s="89">
        <v>4</v>
      </c>
      <c r="B409" s="95" t="s">
        <v>596</v>
      </c>
      <c r="C409" s="96">
        <v>41787</v>
      </c>
      <c r="D409" s="83" t="s">
        <v>637</v>
      </c>
      <c r="E409" s="97" t="s">
        <v>227</v>
      </c>
      <c r="F409" s="95" t="s">
        <v>203</v>
      </c>
      <c r="G409" s="157">
        <v>41787</v>
      </c>
      <c r="H409" s="158">
        <v>42004</v>
      </c>
      <c r="I409" s="246"/>
      <c r="J409" s="181">
        <f>37100907+10000000</f>
        <v>47100907</v>
      </c>
      <c r="K409" s="181"/>
      <c r="L409" s="91"/>
      <c r="M409" s="91"/>
      <c r="N409" s="91"/>
      <c r="O409" s="19" t="s">
        <v>294</v>
      </c>
      <c r="P409" s="25"/>
      <c r="Q409" s="22"/>
      <c r="R409" s="22"/>
      <c r="S409" s="40"/>
      <c r="T409" s="40">
        <f t="shared" si="309"/>
        <v>0</v>
      </c>
      <c r="U409" s="40"/>
      <c r="V409" s="72">
        <v>37100907</v>
      </c>
      <c r="W409" s="35"/>
      <c r="X409" s="40">
        <f t="shared" si="310"/>
        <v>37100907</v>
      </c>
      <c r="Y409" s="40"/>
      <c r="Z409" s="40"/>
      <c r="AA409" s="40"/>
      <c r="AB409" s="40">
        <f t="shared" si="311"/>
        <v>0</v>
      </c>
      <c r="AC409" s="35"/>
      <c r="AD409" s="35"/>
      <c r="AE409" s="35">
        <v>10000000</v>
      </c>
      <c r="AF409" s="40">
        <f t="shared" si="312"/>
        <v>10000000</v>
      </c>
      <c r="AG409" s="40">
        <f t="shared" si="313"/>
        <v>47100907</v>
      </c>
      <c r="AH409" s="41">
        <f t="shared" si="315"/>
        <v>6.1117779741311926E-2</v>
      </c>
      <c r="AI409" s="42">
        <f t="shared" si="316"/>
        <v>1.1404998175389191E-2</v>
      </c>
      <c r="AJ409" s="207"/>
    </row>
    <row r="410" spans="1:36">
      <c r="A410" s="89">
        <v>5</v>
      </c>
      <c r="B410" s="95" t="s">
        <v>597</v>
      </c>
      <c r="C410" s="96">
        <v>41787</v>
      </c>
      <c r="D410" s="83" t="s">
        <v>638</v>
      </c>
      <c r="E410" s="97" t="s">
        <v>227</v>
      </c>
      <c r="F410" s="95" t="s">
        <v>203</v>
      </c>
      <c r="G410" s="157">
        <v>41787</v>
      </c>
      <c r="H410" s="158">
        <v>42004</v>
      </c>
      <c r="I410" s="246"/>
      <c r="J410" s="72">
        <v>14604457</v>
      </c>
      <c r="K410" s="181"/>
      <c r="L410" s="91"/>
      <c r="M410" s="91"/>
      <c r="N410" s="91"/>
      <c r="O410" s="19" t="s">
        <v>294</v>
      </c>
      <c r="P410" s="25"/>
      <c r="Q410" s="22"/>
      <c r="R410" s="22"/>
      <c r="S410" s="40"/>
      <c r="T410" s="40">
        <f t="shared" si="309"/>
        <v>0</v>
      </c>
      <c r="U410" s="40"/>
      <c r="V410" s="72">
        <v>14604457</v>
      </c>
      <c r="W410" s="35"/>
      <c r="X410" s="40">
        <f t="shared" si="310"/>
        <v>14604457</v>
      </c>
      <c r="Y410" s="40"/>
      <c r="Z410" s="40"/>
      <c r="AA410" s="40"/>
      <c r="AB410" s="40">
        <f t="shared" si="311"/>
        <v>0</v>
      </c>
      <c r="AC410" s="35"/>
      <c r="AD410" s="35"/>
      <c r="AE410" s="35"/>
      <c r="AF410" s="40">
        <f t="shared" si="312"/>
        <v>0</v>
      </c>
      <c r="AG410" s="40">
        <f t="shared" si="313"/>
        <v>14604457</v>
      </c>
      <c r="AH410" s="41">
        <f t="shared" si="315"/>
        <v>1.8950632652731319E-2</v>
      </c>
      <c r="AI410" s="42">
        <f t="shared" si="316"/>
        <v>3.5363184288054132E-3</v>
      </c>
      <c r="AJ410" s="207"/>
    </row>
    <row r="411" spans="1:36">
      <c r="A411" s="89">
        <v>6</v>
      </c>
      <c r="B411" s="95" t="s">
        <v>598</v>
      </c>
      <c r="C411" s="96">
        <v>41787</v>
      </c>
      <c r="D411" s="83" t="s">
        <v>491</v>
      </c>
      <c r="E411" s="97" t="s">
        <v>227</v>
      </c>
      <c r="F411" s="95" t="s">
        <v>203</v>
      </c>
      <c r="G411" s="157">
        <v>41787</v>
      </c>
      <c r="H411" s="158">
        <v>42004</v>
      </c>
      <c r="I411" s="246"/>
      <c r="J411" s="72">
        <v>1000000</v>
      </c>
      <c r="K411" s="181"/>
      <c r="L411" s="91"/>
      <c r="M411" s="91"/>
      <c r="N411" s="91"/>
      <c r="O411" s="19" t="s">
        <v>294</v>
      </c>
      <c r="P411" s="25"/>
      <c r="Q411" s="22"/>
      <c r="R411" s="22"/>
      <c r="S411" s="40"/>
      <c r="T411" s="40">
        <f t="shared" si="309"/>
        <v>0</v>
      </c>
      <c r="U411" s="40"/>
      <c r="V411" s="72">
        <v>1000000</v>
      </c>
      <c r="W411" s="35"/>
      <c r="X411" s="40">
        <f t="shared" si="310"/>
        <v>1000000</v>
      </c>
      <c r="Y411" s="40"/>
      <c r="Z411" s="40"/>
      <c r="AA411" s="40"/>
      <c r="AB411" s="40">
        <f t="shared" si="311"/>
        <v>0</v>
      </c>
      <c r="AC411" s="35"/>
      <c r="AD411" s="35"/>
      <c r="AE411" s="35"/>
      <c r="AF411" s="40">
        <f t="shared" si="312"/>
        <v>0</v>
      </c>
      <c r="AG411" s="40">
        <f t="shared" si="313"/>
        <v>1000000</v>
      </c>
      <c r="AH411" s="41">
        <f t="shared" si="315"/>
        <v>1.2975924166664546E-3</v>
      </c>
      <c r="AI411" s="42">
        <f t="shared" si="316"/>
        <v>2.421396720744505E-4</v>
      </c>
      <c r="AJ411" s="207"/>
    </row>
    <row r="412" spans="1:36">
      <c r="A412" s="89">
        <v>7</v>
      </c>
      <c r="B412" s="95" t="s">
        <v>599</v>
      </c>
      <c r="C412" s="96">
        <v>41787</v>
      </c>
      <c r="D412" s="83" t="s">
        <v>639</v>
      </c>
      <c r="E412" s="97" t="s">
        <v>227</v>
      </c>
      <c r="F412" s="95" t="s">
        <v>203</v>
      </c>
      <c r="G412" s="157">
        <v>41787</v>
      </c>
      <c r="H412" s="158">
        <v>42004</v>
      </c>
      <c r="I412" s="246"/>
      <c r="J412" s="72">
        <v>26208352</v>
      </c>
      <c r="K412" s="181"/>
      <c r="L412" s="91"/>
      <c r="M412" s="91"/>
      <c r="N412" s="91"/>
      <c r="O412" s="19" t="s">
        <v>294</v>
      </c>
      <c r="P412" s="25"/>
      <c r="Q412" s="22"/>
      <c r="R412" s="22"/>
      <c r="S412" s="40"/>
      <c r="T412" s="40">
        <f t="shared" si="309"/>
        <v>0</v>
      </c>
      <c r="U412" s="40"/>
      <c r="V412" s="72">
        <v>26208352</v>
      </c>
      <c r="W412" s="35"/>
      <c r="X412" s="40">
        <f t="shared" si="310"/>
        <v>26208352</v>
      </c>
      <c r="Y412" s="40"/>
      <c r="Z412" s="40"/>
      <c r="AA412" s="40"/>
      <c r="AB412" s="40">
        <f t="shared" si="311"/>
        <v>0</v>
      </c>
      <c r="AC412" s="35"/>
      <c r="AD412" s="35"/>
      <c r="AE412" s="35"/>
      <c r="AF412" s="40">
        <f t="shared" si="312"/>
        <v>0</v>
      </c>
      <c r="AG412" s="40">
        <f t="shared" si="313"/>
        <v>26208352</v>
      </c>
      <c r="AH412" s="41">
        <f t="shared" si="315"/>
        <v>3.4007758808525107E-2</v>
      </c>
      <c r="AI412" s="42">
        <f t="shared" si="316"/>
        <v>6.3460817588917688E-3</v>
      </c>
      <c r="AJ412" s="207"/>
    </row>
    <row r="413" spans="1:36">
      <c r="A413" s="89">
        <v>8</v>
      </c>
      <c r="B413" s="95" t="s">
        <v>589</v>
      </c>
      <c r="C413" s="96">
        <v>41787</v>
      </c>
      <c r="D413" s="83" t="s">
        <v>640</v>
      </c>
      <c r="E413" s="97" t="s">
        <v>227</v>
      </c>
      <c r="F413" s="95" t="s">
        <v>203</v>
      </c>
      <c r="G413" s="157">
        <v>41787</v>
      </c>
      <c r="H413" s="158">
        <v>42004</v>
      </c>
      <c r="I413" s="246"/>
      <c r="J413" s="181">
        <f>16314259+5000000</f>
        <v>21314259</v>
      </c>
      <c r="K413" s="181"/>
      <c r="L413" s="91"/>
      <c r="M413" s="91"/>
      <c r="N413" s="91"/>
      <c r="O413" s="19" t="s">
        <v>294</v>
      </c>
      <c r="P413" s="25"/>
      <c r="Q413" s="22"/>
      <c r="R413" s="22"/>
      <c r="S413" s="40"/>
      <c r="T413" s="40">
        <f t="shared" si="309"/>
        <v>0</v>
      </c>
      <c r="U413" s="40"/>
      <c r="V413" s="72">
        <v>16314259</v>
      </c>
      <c r="W413" s="35"/>
      <c r="X413" s="40">
        <f t="shared" si="310"/>
        <v>16314259</v>
      </c>
      <c r="Y413" s="40"/>
      <c r="Z413" s="40"/>
      <c r="AA413" s="40"/>
      <c r="AB413" s="40">
        <f t="shared" si="311"/>
        <v>0</v>
      </c>
      <c r="AC413" s="35"/>
      <c r="AD413" s="35"/>
      <c r="AE413" s="35">
        <v>5000000</v>
      </c>
      <c r="AF413" s="40">
        <f t="shared" si="312"/>
        <v>5000000</v>
      </c>
      <c r="AG413" s="40">
        <f t="shared" si="313"/>
        <v>21314259</v>
      </c>
      <c r="AH413" s="41">
        <f t="shared" si="315"/>
        <v>2.7657220845264729E-2</v>
      </c>
      <c r="AI413" s="42">
        <f t="shared" si="316"/>
        <v>5.1610276847699052E-3</v>
      </c>
      <c r="AJ413" s="207"/>
    </row>
    <row r="414" spans="1:36">
      <c r="A414" s="89">
        <v>9</v>
      </c>
      <c r="B414" s="95" t="s">
        <v>600</v>
      </c>
      <c r="C414" s="96">
        <v>41787</v>
      </c>
      <c r="D414" s="83" t="s">
        <v>641</v>
      </c>
      <c r="E414" s="97" t="s">
        <v>227</v>
      </c>
      <c r="F414" s="95" t="s">
        <v>203</v>
      </c>
      <c r="G414" s="157">
        <v>41787</v>
      </c>
      <c r="H414" s="158">
        <v>42004</v>
      </c>
      <c r="I414" s="246"/>
      <c r="J414" s="72">
        <v>10416604</v>
      </c>
      <c r="K414" s="181"/>
      <c r="L414" s="91"/>
      <c r="M414" s="91"/>
      <c r="N414" s="91"/>
      <c r="O414" s="19" t="s">
        <v>294</v>
      </c>
      <c r="P414" s="25"/>
      <c r="Q414" s="22"/>
      <c r="R414" s="22"/>
      <c r="S414" s="40"/>
      <c r="T414" s="40">
        <f t="shared" si="309"/>
        <v>0</v>
      </c>
      <c r="U414" s="40"/>
      <c r="V414" s="72">
        <v>10416604</v>
      </c>
      <c r="W414" s="35"/>
      <c r="X414" s="40">
        <f t="shared" si="310"/>
        <v>10416604</v>
      </c>
      <c r="Y414" s="40"/>
      <c r="Z414" s="40"/>
      <c r="AA414" s="40"/>
      <c r="AB414" s="40">
        <f t="shared" si="311"/>
        <v>0</v>
      </c>
      <c r="AC414" s="35"/>
      <c r="AD414" s="35"/>
      <c r="AE414" s="35"/>
      <c r="AF414" s="40">
        <f t="shared" si="312"/>
        <v>0</v>
      </c>
      <c r="AG414" s="40">
        <f t="shared" si="313"/>
        <v>10416604</v>
      </c>
      <c r="AH414" s="41">
        <f t="shared" si="315"/>
        <v>1.3516506357817457E-2</v>
      </c>
      <c r="AI414" s="42">
        <f t="shared" si="316"/>
        <v>2.5222730766894094E-3</v>
      </c>
      <c r="AJ414" s="207"/>
    </row>
    <row r="415" spans="1:36">
      <c r="A415" s="89">
        <v>10</v>
      </c>
      <c r="B415" s="95" t="s">
        <v>601</v>
      </c>
      <c r="C415" s="96">
        <v>41787</v>
      </c>
      <c r="D415" s="83" t="s">
        <v>642</v>
      </c>
      <c r="E415" s="97" t="s">
        <v>227</v>
      </c>
      <c r="F415" s="95" t="s">
        <v>203</v>
      </c>
      <c r="G415" s="157">
        <v>41787</v>
      </c>
      <c r="H415" s="158">
        <v>42004</v>
      </c>
      <c r="I415" s="246"/>
      <c r="J415" s="72">
        <f>15680520</f>
        <v>15680520</v>
      </c>
      <c r="K415" s="181"/>
      <c r="L415" s="91"/>
      <c r="M415" s="91"/>
      <c r="N415" s="91"/>
      <c r="O415" s="19" t="s">
        <v>294</v>
      </c>
      <c r="P415" s="25"/>
      <c r="Q415" s="22"/>
      <c r="R415" s="22"/>
      <c r="S415" s="40"/>
      <c r="T415" s="40">
        <f t="shared" si="309"/>
        <v>0</v>
      </c>
      <c r="U415" s="40"/>
      <c r="V415" s="72">
        <v>15680520</v>
      </c>
      <c r="W415" s="35"/>
      <c r="X415" s="40">
        <f t="shared" si="310"/>
        <v>15680520</v>
      </c>
      <c r="Y415" s="40"/>
      <c r="Z415" s="40"/>
      <c r="AA415" s="40"/>
      <c r="AB415" s="40">
        <f t="shared" si="311"/>
        <v>0</v>
      </c>
      <c r="AC415" s="35"/>
      <c r="AD415" s="35"/>
      <c r="AE415" s="35"/>
      <c r="AF415" s="40">
        <f t="shared" si="312"/>
        <v>0</v>
      </c>
      <c r="AG415" s="40">
        <f t="shared" si="313"/>
        <v>15680520</v>
      </c>
      <c r="AH415" s="41">
        <f t="shared" si="315"/>
        <v>2.0346923841386675E-2</v>
      </c>
      <c r="AI415" s="42">
        <f t="shared" si="316"/>
        <v>3.7968759707568624E-3</v>
      </c>
      <c r="AJ415" s="207"/>
    </row>
    <row r="416" spans="1:36">
      <c r="A416" s="89">
        <v>11</v>
      </c>
      <c r="B416" s="95" t="s">
        <v>602</v>
      </c>
      <c r="C416" s="96">
        <v>41816</v>
      </c>
      <c r="D416" s="83" t="s">
        <v>643</v>
      </c>
      <c r="E416" s="97" t="s">
        <v>227</v>
      </c>
      <c r="F416" s="95" t="s">
        <v>203</v>
      </c>
      <c r="G416" s="157">
        <v>41816</v>
      </c>
      <c r="H416" s="158">
        <v>42004</v>
      </c>
      <c r="I416" s="246"/>
      <c r="J416" s="72">
        <v>1014845</v>
      </c>
      <c r="K416" s="181"/>
      <c r="L416" s="91"/>
      <c r="M416" s="91"/>
      <c r="N416" s="91"/>
      <c r="O416" s="19" t="s">
        <v>294</v>
      </c>
      <c r="P416" s="25"/>
      <c r="Q416" s="22"/>
      <c r="R416" s="22"/>
      <c r="S416" s="40"/>
      <c r="T416" s="40">
        <f t="shared" si="309"/>
        <v>0</v>
      </c>
      <c r="U416" s="40"/>
      <c r="V416" s="35"/>
      <c r="W416" s="35">
        <v>1014845</v>
      </c>
      <c r="X416" s="40">
        <f t="shared" si="310"/>
        <v>1014845</v>
      </c>
      <c r="Y416" s="40"/>
      <c r="Z416" s="40"/>
      <c r="AA416" s="40"/>
      <c r="AB416" s="40">
        <f t="shared" si="311"/>
        <v>0</v>
      </c>
      <c r="AC416" s="35"/>
      <c r="AD416" s="35"/>
      <c r="AE416" s="35"/>
      <c r="AF416" s="40">
        <f t="shared" si="312"/>
        <v>0</v>
      </c>
      <c r="AG416" s="40">
        <f t="shared" si="313"/>
        <v>1014845</v>
      </c>
      <c r="AH416" s="41">
        <f t="shared" si="315"/>
        <v>1.3168551760918681E-3</v>
      </c>
      <c r="AI416" s="42">
        <f t="shared" si="316"/>
        <v>2.4573423550639569E-4</v>
      </c>
      <c r="AJ416" s="207"/>
    </row>
    <row r="417" spans="1:36">
      <c r="A417" s="89">
        <v>12</v>
      </c>
      <c r="B417" s="95" t="s">
        <v>603</v>
      </c>
      <c r="C417" s="96">
        <v>41816</v>
      </c>
      <c r="D417" s="83" t="s">
        <v>644</v>
      </c>
      <c r="E417" s="97" t="s">
        <v>227</v>
      </c>
      <c r="F417" s="95" t="s">
        <v>203</v>
      </c>
      <c r="G417" s="157">
        <v>41816</v>
      </c>
      <c r="H417" s="158">
        <v>42004</v>
      </c>
      <c r="I417" s="246"/>
      <c r="J417" s="181">
        <f>27351670+5000000</f>
        <v>32351670</v>
      </c>
      <c r="K417" s="181"/>
      <c r="L417" s="91"/>
      <c r="M417" s="91"/>
      <c r="N417" s="91"/>
      <c r="O417" s="19" t="s">
        <v>294</v>
      </c>
      <c r="P417" s="25"/>
      <c r="Q417" s="22"/>
      <c r="R417" s="22"/>
      <c r="S417" s="40"/>
      <c r="T417" s="40">
        <f t="shared" si="309"/>
        <v>0</v>
      </c>
      <c r="U417" s="40"/>
      <c r="V417" s="35"/>
      <c r="W417" s="35">
        <v>27351670</v>
      </c>
      <c r="X417" s="40">
        <f t="shared" si="310"/>
        <v>27351670</v>
      </c>
      <c r="Y417" s="40"/>
      <c r="Z417" s="40"/>
      <c r="AA417" s="40"/>
      <c r="AB417" s="40">
        <f t="shared" si="311"/>
        <v>0</v>
      </c>
      <c r="AC417" s="35"/>
      <c r="AD417" s="35"/>
      <c r="AE417" s="35">
        <v>5000000</v>
      </c>
      <c r="AF417" s="40">
        <f t="shared" si="312"/>
        <v>5000000</v>
      </c>
      <c r="AG417" s="40">
        <f t="shared" si="313"/>
        <v>32351670</v>
      </c>
      <c r="AH417" s="41">
        <f t="shared" si="315"/>
        <v>4.1979281658495633E-2</v>
      </c>
      <c r="AI417" s="42">
        <f t="shared" si="316"/>
        <v>7.833622764860838E-3</v>
      </c>
      <c r="AJ417" s="207"/>
    </row>
    <row r="418" spans="1:36">
      <c r="A418" s="89">
        <v>13</v>
      </c>
      <c r="B418" s="95" t="s">
        <v>605</v>
      </c>
      <c r="C418" s="96">
        <v>41820</v>
      </c>
      <c r="D418" s="83" t="s">
        <v>645</v>
      </c>
      <c r="E418" s="97" t="s">
        <v>227</v>
      </c>
      <c r="F418" s="95" t="s">
        <v>203</v>
      </c>
      <c r="G418" s="157">
        <v>41820</v>
      </c>
      <c r="H418" s="158">
        <v>42004</v>
      </c>
      <c r="I418" s="246"/>
      <c r="J418" s="72">
        <v>1658931</v>
      </c>
      <c r="K418" s="181"/>
      <c r="L418" s="91"/>
      <c r="M418" s="91"/>
      <c r="N418" s="91"/>
      <c r="O418" s="19" t="s">
        <v>294</v>
      </c>
      <c r="P418" s="25"/>
      <c r="Q418" s="22"/>
      <c r="R418" s="22"/>
      <c r="S418" s="40"/>
      <c r="T418" s="40">
        <f t="shared" si="309"/>
        <v>0</v>
      </c>
      <c r="U418" s="40"/>
      <c r="V418" s="35"/>
      <c r="W418" s="35">
        <v>1658931</v>
      </c>
      <c r="X418" s="40">
        <f t="shared" si="310"/>
        <v>1658931</v>
      </c>
      <c r="Y418" s="40"/>
      <c r="Z418" s="40"/>
      <c r="AA418" s="40"/>
      <c r="AB418" s="40">
        <f t="shared" si="311"/>
        <v>0</v>
      </c>
      <c r="AC418" s="35"/>
      <c r="AD418" s="35"/>
      <c r="AE418" s="35"/>
      <c r="AF418" s="40">
        <f t="shared" si="312"/>
        <v>0</v>
      </c>
      <c r="AG418" s="40">
        <f t="shared" si="313"/>
        <v>1658931</v>
      </c>
      <c r="AH418" s="41">
        <f t="shared" si="315"/>
        <v>2.152616285372898E-3</v>
      </c>
      <c r="AI418" s="42">
        <f t="shared" si="316"/>
        <v>4.0169300833414024E-4</v>
      </c>
      <c r="AJ418" s="207"/>
    </row>
    <row r="419" spans="1:36">
      <c r="A419" s="89">
        <v>14</v>
      </c>
      <c r="B419" s="95" t="s">
        <v>604</v>
      </c>
      <c r="C419" s="96">
        <v>41820</v>
      </c>
      <c r="D419" s="83" t="s">
        <v>646</v>
      </c>
      <c r="E419" s="97" t="s">
        <v>227</v>
      </c>
      <c r="F419" s="95" t="s">
        <v>203</v>
      </c>
      <c r="G419" s="157">
        <v>41820</v>
      </c>
      <c r="H419" s="158">
        <v>42004</v>
      </c>
      <c r="I419" s="246"/>
      <c r="J419" s="72">
        <v>1000000</v>
      </c>
      <c r="K419" s="181"/>
      <c r="L419" s="91"/>
      <c r="M419" s="91"/>
      <c r="N419" s="91"/>
      <c r="O419" s="19" t="s">
        <v>294</v>
      </c>
      <c r="P419" s="25"/>
      <c r="Q419" s="22"/>
      <c r="R419" s="22"/>
      <c r="S419" s="40"/>
      <c r="T419" s="40">
        <f t="shared" si="309"/>
        <v>0</v>
      </c>
      <c r="U419" s="40"/>
      <c r="V419" s="35"/>
      <c r="W419" s="35">
        <v>1000000</v>
      </c>
      <c r="X419" s="40">
        <f t="shared" si="310"/>
        <v>1000000</v>
      </c>
      <c r="Y419" s="40"/>
      <c r="Z419" s="40"/>
      <c r="AA419" s="40"/>
      <c r="AB419" s="40">
        <f t="shared" si="311"/>
        <v>0</v>
      </c>
      <c r="AC419" s="35"/>
      <c r="AD419" s="35"/>
      <c r="AE419" s="35"/>
      <c r="AF419" s="40">
        <f t="shared" si="312"/>
        <v>0</v>
      </c>
      <c r="AG419" s="40">
        <f t="shared" si="313"/>
        <v>1000000</v>
      </c>
      <c r="AH419" s="41">
        <f t="shared" si="315"/>
        <v>1.2975924166664546E-3</v>
      </c>
      <c r="AI419" s="42">
        <f t="shared" si="316"/>
        <v>2.421396720744505E-4</v>
      </c>
      <c r="AJ419" s="207"/>
    </row>
    <row r="420" spans="1:36">
      <c r="A420" s="89">
        <v>15</v>
      </c>
      <c r="B420" s="95" t="s">
        <v>606</v>
      </c>
      <c r="C420" s="96">
        <v>41820</v>
      </c>
      <c r="D420" s="83" t="s">
        <v>647</v>
      </c>
      <c r="E420" s="97" t="s">
        <v>227</v>
      </c>
      <c r="F420" s="95" t="s">
        <v>203</v>
      </c>
      <c r="G420" s="157">
        <v>41820</v>
      </c>
      <c r="H420" s="158">
        <v>42004</v>
      </c>
      <c r="I420" s="246"/>
      <c r="J420" s="72">
        <v>12617878</v>
      </c>
      <c r="K420" s="181"/>
      <c r="L420" s="91"/>
      <c r="M420" s="91"/>
      <c r="N420" s="91"/>
      <c r="O420" s="19" t="s">
        <v>294</v>
      </c>
      <c r="P420" s="25"/>
      <c r="Q420" s="22"/>
      <c r="R420" s="22"/>
      <c r="S420" s="40"/>
      <c r="T420" s="40">
        <f t="shared" si="309"/>
        <v>0</v>
      </c>
      <c r="U420" s="40"/>
      <c r="V420" s="35"/>
      <c r="W420" s="35">
        <v>12617878</v>
      </c>
      <c r="X420" s="40">
        <f t="shared" si="310"/>
        <v>12617878</v>
      </c>
      <c r="Y420" s="40"/>
      <c r="Z420" s="40"/>
      <c r="AA420" s="40"/>
      <c r="AB420" s="40">
        <f t="shared" si="311"/>
        <v>0</v>
      </c>
      <c r="AC420" s="35"/>
      <c r="AD420" s="35"/>
      <c r="AE420" s="35"/>
      <c r="AF420" s="40">
        <f t="shared" si="312"/>
        <v>0</v>
      </c>
      <c r="AG420" s="40">
        <f t="shared" si="313"/>
        <v>12617878</v>
      </c>
      <c r="AH420" s="41">
        <f t="shared" si="315"/>
        <v>1.6372862807222489E-2</v>
      </c>
      <c r="AI420" s="42">
        <f t="shared" si="316"/>
        <v>3.0552888411954234E-3</v>
      </c>
      <c r="AJ420" s="207"/>
    </row>
    <row r="421" spans="1:36">
      <c r="A421" s="89">
        <v>16</v>
      </c>
      <c r="B421" s="95" t="s">
        <v>607</v>
      </c>
      <c r="C421" s="96">
        <v>41820</v>
      </c>
      <c r="D421" s="83" t="s">
        <v>648</v>
      </c>
      <c r="E421" s="97" t="s">
        <v>227</v>
      </c>
      <c r="F421" s="95" t="s">
        <v>203</v>
      </c>
      <c r="G421" s="157">
        <v>41820</v>
      </c>
      <c r="H421" s="158">
        <v>42004</v>
      </c>
      <c r="I421" s="246"/>
      <c r="J421" s="72">
        <v>2070215</v>
      </c>
      <c r="K421" s="181"/>
      <c r="L421" s="91"/>
      <c r="M421" s="91"/>
      <c r="N421" s="91"/>
      <c r="O421" s="19" t="s">
        <v>294</v>
      </c>
      <c r="P421" s="25"/>
      <c r="Q421" s="22"/>
      <c r="R421" s="22"/>
      <c r="S421" s="40"/>
      <c r="T421" s="40">
        <f t="shared" si="309"/>
        <v>0</v>
      </c>
      <c r="U421" s="40"/>
      <c r="V421" s="35"/>
      <c r="W421" s="35">
        <v>2070215</v>
      </c>
      <c r="X421" s="40">
        <f t="shared" si="310"/>
        <v>2070215</v>
      </c>
      <c r="Y421" s="40"/>
      <c r="Z421" s="40"/>
      <c r="AA421" s="40"/>
      <c r="AB421" s="40">
        <f t="shared" si="311"/>
        <v>0</v>
      </c>
      <c r="AC421" s="35"/>
      <c r="AD421" s="35"/>
      <c r="AE421" s="35"/>
      <c r="AF421" s="40">
        <f t="shared" si="312"/>
        <v>0</v>
      </c>
      <c r="AG421" s="40">
        <f t="shared" si="313"/>
        <v>2070215</v>
      </c>
      <c r="AH421" s="41">
        <f t="shared" si="315"/>
        <v>2.6862952848691443E-3</v>
      </c>
      <c r="AI421" s="42">
        <f t="shared" si="316"/>
        <v>5.0128118122360851E-4</v>
      </c>
      <c r="AJ421" s="207"/>
    </row>
    <row r="422" spans="1:36">
      <c r="A422" s="89">
        <v>17</v>
      </c>
      <c r="B422" s="95" t="s">
        <v>608</v>
      </c>
      <c r="C422" s="96">
        <v>41820</v>
      </c>
      <c r="D422" s="83" t="s">
        <v>649</v>
      </c>
      <c r="E422" s="97" t="s">
        <v>227</v>
      </c>
      <c r="F422" s="95" t="s">
        <v>203</v>
      </c>
      <c r="G422" s="157">
        <v>41820</v>
      </c>
      <c r="H422" s="158">
        <v>42004</v>
      </c>
      <c r="I422" s="246"/>
      <c r="J422" s="72">
        <v>3478237</v>
      </c>
      <c r="K422" s="181"/>
      <c r="L422" s="91"/>
      <c r="M422" s="91"/>
      <c r="N422" s="91"/>
      <c r="O422" s="19" t="s">
        <v>294</v>
      </c>
      <c r="P422" s="25"/>
      <c r="Q422" s="22"/>
      <c r="R422" s="22"/>
      <c r="S422" s="40"/>
      <c r="T422" s="40">
        <f t="shared" si="309"/>
        <v>0</v>
      </c>
      <c r="U422" s="40"/>
      <c r="V422" s="35"/>
      <c r="W422" s="35">
        <v>3478237</v>
      </c>
      <c r="X422" s="40">
        <f t="shared" si="310"/>
        <v>3478237</v>
      </c>
      <c r="Y422" s="40"/>
      <c r="Z422" s="40"/>
      <c r="AA422" s="40"/>
      <c r="AB422" s="40">
        <f t="shared" si="311"/>
        <v>0</v>
      </c>
      <c r="AC422" s="35"/>
      <c r="AD422" s="35"/>
      <c r="AE422" s="35"/>
      <c r="AF422" s="40">
        <f t="shared" si="312"/>
        <v>0</v>
      </c>
      <c r="AG422" s="40">
        <f t="shared" si="313"/>
        <v>3478237</v>
      </c>
      <c r="AH422" s="41">
        <f t="shared" si="315"/>
        <v>4.5133339545686789E-3</v>
      </c>
      <c r="AI422" s="42">
        <f t="shared" si="316"/>
        <v>8.422191665772205E-4</v>
      </c>
      <c r="AJ422" s="207"/>
    </row>
    <row r="423" spans="1:36">
      <c r="A423" s="89">
        <v>18</v>
      </c>
      <c r="B423" s="95" t="s">
        <v>609</v>
      </c>
      <c r="C423" s="96">
        <v>41820</v>
      </c>
      <c r="D423" s="83" t="s">
        <v>650</v>
      </c>
      <c r="E423" s="97" t="s">
        <v>227</v>
      </c>
      <c r="F423" s="95" t="s">
        <v>203</v>
      </c>
      <c r="G423" s="157">
        <v>41820</v>
      </c>
      <c r="H423" s="158">
        <v>42004</v>
      </c>
      <c r="I423" s="246"/>
      <c r="J423" s="72">
        <v>9704402</v>
      </c>
      <c r="K423" s="181"/>
      <c r="L423" s="91"/>
      <c r="M423" s="91"/>
      <c r="N423" s="91"/>
      <c r="O423" s="19" t="s">
        <v>294</v>
      </c>
      <c r="P423" s="25"/>
      <c r="Q423" s="22"/>
      <c r="R423" s="22"/>
      <c r="S423" s="40"/>
      <c r="T423" s="40">
        <f t="shared" si="309"/>
        <v>0</v>
      </c>
      <c r="U423" s="40"/>
      <c r="V423" s="35"/>
      <c r="W423" s="35">
        <v>9704402</v>
      </c>
      <c r="X423" s="40">
        <f t="shared" si="310"/>
        <v>9704402</v>
      </c>
      <c r="Y423" s="40"/>
      <c r="Z423" s="40"/>
      <c r="AA423" s="40"/>
      <c r="AB423" s="40">
        <f t="shared" si="311"/>
        <v>0</v>
      </c>
      <c r="AC423" s="35"/>
      <c r="AD423" s="35"/>
      <c r="AE423" s="35"/>
      <c r="AF423" s="40">
        <f t="shared" si="312"/>
        <v>0</v>
      </c>
      <c r="AG423" s="40">
        <f t="shared" si="313"/>
        <v>9704402</v>
      </c>
      <c r="AH423" s="41">
        <f t="shared" si="315"/>
        <v>1.2592358443482774E-2</v>
      </c>
      <c r="AI423" s="42">
        <f t="shared" si="316"/>
        <v>2.3498207179586416E-3</v>
      </c>
      <c r="AJ423" s="207"/>
    </row>
    <row r="424" spans="1:36">
      <c r="A424" s="89">
        <v>19</v>
      </c>
      <c r="B424" s="95" t="s">
        <v>610</v>
      </c>
      <c r="C424" s="96">
        <v>41820</v>
      </c>
      <c r="D424" s="83" t="s">
        <v>651</v>
      </c>
      <c r="E424" s="97" t="s">
        <v>227</v>
      </c>
      <c r="F424" s="95" t="s">
        <v>203</v>
      </c>
      <c r="G424" s="157">
        <v>41820</v>
      </c>
      <c r="H424" s="158">
        <v>42004</v>
      </c>
      <c r="I424" s="246"/>
      <c r="J424" s="72">
        <v>4563785</v>
      </c>
      <c r="K424" s="181"/>
      <c r="L424" s="91"/>
      <c r="M424" s="91"/>
      <c r="N424" s="91"/>
      <c r="O424" s="19" t="s">
        <v>294</v>
      </c>
      <c r="P424" s="25"/>
      <c r="Q424" s="22"/>
      <c r="R424" s="22"/>
      <c r="S424" s="40"/>
      <c r="T424" s="40">
        <f t="shared" si="309"/>
        <v>0</v>
      </c>
      <c r="U424" s="40"/>
      <c r="V424" s="35"/>
      <c r="W424" s="35">
        <v>4563785</v>
      </c>
      <c r="X424" s="40">
        <f t="shared" si="310"/>
        <v>4563785</v>
      </c>
      <c r="Y424" s="40"/>
      <c r="Z424" s="40"/>
      <c r="AA424" s="40"/>
      <c r="AB424" s="40">
        <f t="shared" si="311"/>
        <v>0</v>
      </c>
      <c r="AC424" s="35"/>
      <c r="AD424" s="35"/>
      <c r="AE424" s="35"/>
      <c r="AF424" s="40">
        <f t="shared" si="312"/>
        <v>0</v>
      </c>
      <c r="AG424" s="40">
        <f t="shared" si="313"/>
        <v>4563785</v>
      </c>
      <c r="AH424" s="41">
        <f t="shared" si="315"/>
        <v>5.9219328072961149E-3</v>
      </c>
      <c r="AI424" s="42">
        <f t="shared" si="316"/>
        <v>1.1050734033182961E-3</v>
      </c>
      <c r="AJ424" s="207"/>
    </row>
    <row r="425" spans="1:36">
      <c r="A425" s="89">
        <v>20</v>
      </c>
      <c r="B425" s="95" t="s">
        <v>611</v>
      </c>
      <c r="C425" s="96">
        <v>41803</v>
      </c>
      <c r="D425" s="83" t="s">
        <v>652</v>
      </c>
      <c r="E425" s="97" t="s">
        <v>227</v>
      </c>
      <c r="F425" s="95" t="s">
        <v>203</v>
      </c>
      <c r="G425" s="157">
        <v>41803</v>
      </c>
      <c r="H425" s="158">
        <v>42004</v>
      </c>
      <c r="I425" s="246"/>
      <c r="J425" s="72">
        <v>5936456</v>
      </c>
      <c r="K425" s="181"/>
      <c r="L425" s="91"/>
      <c r="M425" s="91"/>
      <c r="N425" s="91"/>
      <c r="O425" s="19" t="s">
        <v>294</v>
      </c>
      <c r="P425" s="25"/>
      <c r="Q425" s="22"/>
      <c r="R425" s="22"/>
      <c r="S425" s="40"/>
      <c r="T425" s="40">
        <f t="shared" si="309"/>
        <v>0</v>
      </c>
      <c r="U425" s="40"/>
      <c r="V425" s="35"/>
      <c r="W425" s="35">
        <v>5936456</v>
      </c>
      <c r="X425" s="40">
        <f t="shared" si="310"/>
        <v>5936456</v>
      </c>
      <c r="Y425" s="40"/>
      <c r="Z425" s="40"/>
      <c r="AA425" s="40"/>
      <c r="AB425" s="40">
        <f t="shared" si="311"/>
        <v>0</v>
      </c>
      <c r="AC425" s="35"/>
      <c r="AD425" s="35"/>
      <c r="AE425" s="35"/>
      <c r="AF425" s="40">
        <f t="shared" si="312"/>
        <v>0</v>
      </c>
      <c r="AG425" s="40">
        <f t="shared" si="313"/>
        <v>5936456</v>
      </c>
      <c r="AH425" s="41">
        <f t="shared" si="315"/>
        <v>7.7031002874740741E-3</v>
      </c>
      <c r="AI425" s="42">
        <f t="shared" si="316"/>
        <v>1.4374515091244041E-3</v>
      </c>
      <c r="AJ425" s="207"/>
    </row>
    <row r="426" spans="1:36" ht="22.5">
      <c r="A426" s="89">
        <v>21</v>
      </c>
      <c r="B426" s="95" t="s">
        <v>612</v>
      </c>
      <c r="C426" s="96">
        <v>41803</v>
      </c>
      <c r="D426" s="83" t="s">
        <v>653</v>
      </c>
      <c r="E426" s="97" t="s">
        <v>227</v>
      </c>
      <c r="F426" s="95" t="s">
        <v>203</v>
      </c>
      <c r="G426" s="157">
        <v>41803</v>
      </c>
      <c r="H426" s="158">
        <v>42004</v>
      </c>
      <c r="I426" s="246"/>
      <c r="J426" s="72">
        <v>17506724</v>
      </c>
      <c r="K426" s="181"/>
      <c r="L426" s="91"/>
      <c r="M426" s="91"/>
      <c r="N426" s="91"/>
      <c r="O426" s="19" t="s">
        <v>294</v>
      </c>
      <c r="P426" s="25"/>
      <c r="Q426" s="22"/>
      <c r="R426" s="22"/>
      <c r="S426" s="40"/>
      <c r="T426" s="40">
        <f t="shared" si="309"/>
        <v>0</v>
      </c>
      <c r="U426" s="40"/>
      <c r="V426" s="35"/>
      <c r="W426" s="35">
        <v>17506724</v>
      </c>
      <c r="X426" s="40">
        <f t="shared" si="310"/>
        <v>17506724</v>
      </c>
      <c r="Y426" s="40"/>
      <c r="Z426" s="40"/>
      <c r="AA426" s="40"/>
      <c r="AB426" s="40">
        <f t="shared" si="311"/>
        <v>0</v>
      </c>
      <c r="AC426" s="35"/>
      <c r="AD426" s="35"/>
      <c r="AE426" s="35"/>
      <c r="AF426" s="40">
        <f t="shared" si="312"/>
        <v>0</v>
      </c>
      <c r="AG426" s="40">
        <f t="shared" si="313"/>
        <v>17506724</v>
      </c>
      <c r="AH426" s="41">
        <f t="shared" si="315"/>
        <v>2.271659230307262E-2</v>
      </c>
      <c r="AI426" s="42">
        <f t="shared" si="316"/>
        <v>4.2390724084579124E-3</v>
      </c>
      <c r="AJ426" s="207"/>
    </row>
    <row r="427" spans="1:36">
      <c r="A427" s="89">
        <v>22</v>
      </c>
      <c r="B427" s="95" t="s">
        <v>613</v>
      </c>
      <c r="C427" s="96">
        <v>41803</v>
      </c>
      <c r="D427" s="83" t="s">
        <v>654</v>
      </c>
      <c r="E427" s="97" t="s">
        <v>227</v>
      </c>
      <c r="F427" s="95" t="s">
        <v>203</v>
      </c>
      <c r="G427" s="157">
        <v>41803</v>
      </c>
      <c r="H427" s="158">
        <v>42004</v>
      </c>
      <c r="I427" s="246"/>
      <c r="J427" s="72">
        <v>4804347</v>
      </c>
      <c r="K427" s="181"/>
      <c r="L427" s="91"/>
      <c r="M427" s="91"/>
      <c r="N427" s="91"/>
      <c r="O427" s="19" t="s">
        <v>294</v>
      </c>
      <c r="P427" s="25"/>
      <c r="Q427" s="22"/>
      <c r="R427" s="22"/>
      <c r="S427" s="40"/>
      <c r="T427" s="40">
        <f t="shared" si="309"/>
        <v>0</v>
      </c>
      <c r="U427" s="40"/>
      <c r="V427" s="35"/>
      <c r="W427" s="35">
        <v>4804347</v>
      </c>
      <c r="X427" s="40">
        <f t="shared" si="310"/>
        <v>4804347</v>
      </c>
      <c r="Y427" s="40"/>
      <c r="Z427" s="40"/>
      <c r="AA427" s="40"/>
      <c r="AB427" s="40">
        <f t="shared" si="311"/>
        <v>0</v>
      </c>
      <c r="AC427" s="35"/>
      <c r="AD427" s="35"/>
      <c r="AE427" s="35"/>
      <c r="AF427" s="40">
        <f t="shared" si="312"/>
        <v>0</v>
      </c>
      <c r="AG427" s="40">
        <f t="shared" si="313"/>
        <v>4804347</v>
      </c>
      <c r="AH427" s="41">
        <f t="shared" si="315"/>
        <v>6.2340842342342309E-3</v>
      </c>
      <c r="AI427" s="42">
        <f t="shared" si="316"/>
        <v>1.1633230071118701E-3</v>
      </c>
      <c r="AJ427" s="207"/>
    </row>
    <row r="428" spans="1:36">
      <c r="A428" s="89">
        <v>23</v>
      </c>
      <c r="B428" s="95" t="s">
        <v>614</v>
      </c>
      <c r="C428" s="96">
        <v>41803</v>
      </c>
      <c r="D428" s="83" t="s">
        <v>655</v>
      </c>
      <c r="E428" s="97" t="s">
        <v>227</v>
      </c>
      <c r="F428" s="95" t="s">
        <v>203</v>
      </c>
      <c r="G428" s="157">
        <v>41803</v>
      </c>
      <c r="H428" s="158">
        <v>42004</v>
      </c>
      <c r="I428" s="246"/>
      <c r="J428" s="72">
        <v>5721760</v>
      </c>
      <c r="K428" s="181"/>
      <c r="L428" s="91"/>
      <c r="M428" s="91"/>
      <c r="N428" s="91"/>
      <c r="O428" s="19" t="s">
        <v>294</v>
      </c>
      <c r="P428" s="25"/>
      <c r="Q428" s="22"/>
      <c r="R428" s="22"/>
      <c r="S428" s="40"/>
      <c r="T428" s="40">
        <f t="shared" si="309"/>
        <v>0</v>
      </c>
      <c r="U428" s="40"/>
      <c r="V428" s="35"/>
      <c r="W428" s="35">
        <v>5721760</v>
      </c>
      <c r="X428" s="40">
        <f t="shared" si="310"/>
        <v>5721760</v>
      </c>
      <c r="Y428" s="40"/>
      <c r="Z428" s="40"/>
      <c r="AA428" s="40"/>
      <c r="AB428" s="40">
        <f t="shared" si="311"/>
        <v>0</v>
      </c>
      <c r="AC428" s="35"/>
      <c r="AD428" s="35"/>
      <c r="AE428" s="35"/>
      <c r="AF428" s="40">
        <f t="shared" si="312"/>
        <v>0</v>
      </c>
      <c r="AG428" s="40">
        <f t="shared" si="313"/>
        <v>5721760</v>
      </c>
      <c r="AH428" s="41">
        <f t="shared" si="315"/>
        <v>7.4245123859854531E-3</v>
      </c>
      <c r="AI428" s="42">
        <f t="shared" si="316"/>
        <v>1.385465090088708E-3</v>
      </c>
      <c r="AJ428" s="207"/>
    </row>
    <row r="429" spans="1:36">
      <c r="A429" s="89">
        <v>24</v>
      </c>
      <c r="B429" s="95" t="s">
        <v>615</v>
      </c>
      <c r="C429" s="96">
        <v>41803</v>
      </c>
      <c r="D429" s="83" t="s">
        <v>656</v>
      </c>
      <c r="E429" s="97" t="s">
        <v>227</v>
      </c>
      <c r="F429" s="95" t="s">
        <v>203</v>
      </c>
      <c r="G429" s="157">
        <v>41803</v>
      </c>
      <c r="H429" s="158">
        <v>42004</v>
      </c>
      <c r="I429" s="246"/>
      <c r="J429" s="72">
        <v>23584585</v>
      </c>
      <c r="K429" s="181"/>
      <c r="L429" s="91"/>
      <c r="M429" s="91"/>
      <c r="N429" s="91"/>
      <c r="O429" s="19" t="s">
        <v>294</v>
      </c>
      <c r="P429" s="25"/>
      <c r="Q429" s="22"/>
      <c r="R429" s="22"/>
      <c r="S429" s="40"/>
      <c r="T429" s="40">
        <f t="shared" si="309"/>
        <v>0</v>
      </c>
      <c r="U429" s="40"/>
      <c r="V429" s="35"/>
      <c r="W429" s="35">
        <v>23584585</v>
      </c>
      <c r="X429" s="40">
        <f t="shared" si="310"/>
        <v>23584585</v>
      </c>
      <c r="Y429" s="40"/>
      <c r="Z429" s="40"/>
      <c r="AA429" s="40"/>
      <c r="AB429" s="40">
        <f t="shared" si="311"/>
        <v>0</v>
      </c>
      <c r="AC429" s="35"/>
      <c r="AD429" s="35"/>
      <c r="AE429" s="35"/>
      <c r="AF429" s="40">
        <f t="shared" si="312"/>
        <v>0</v>
      </c>
      <c r="AG429" s="40">
        <f t="shared" si="313"/>
        <v>23584585</v>
      </c>
      <c r="AH429" s="41">
        <f t="shared" si="315"/>
        <v>3.0603178646225412E-2</v>
      </c>
      <c r="AI429" s="42">
        <f t="shared" si="316"/>
        <v>5.7107636779120041E-3</v>
      </c>
      <c r="AJ429" s="207"/>
    </row>
    <row r="430" spans="1:36">
      <c r="A430" s="89">
        <v>25</v>
      </c>
      <c r="B430" s="95" t="s">
        <v>616</v>
      </c>
      <c r="C430" s="96">
        <v>41803</v>
      </c>
      <c r="D430" s="83" t="s">
        <v>657</v>
      </c>
      <c r="E430" s="97" t="s">
        <v>227</v>
      </c>
      <c r="F430" s="95" t="s">
        <v>203</v>
      </c>
      <c r="G430" s="157">
        <v>41803</v>
      </c>
      <c r="H430" s="158">
        <v>42004</v>
      </c>
      <c r="I430" s="246"/>
      <c r="J430" s="72">
        <v>12428188</v>
      </c>
      <c r="K430" s="181"/>
      <c r="L430" s="91"/>
      <c r="M430" s="91"/>
      <c r="N430" s="91"/>
      <c r="O430" s="19" t="s">
        <v>294</v>
      </c>
      <c r="P430" s="25"/>
      <c r="Q430" s="22"/>
      <c r="R430" s="22"/>
      <c r="S430" s="40"/>
      <c r="T430" s="40">
        <f t="shared" si="309"/>
        <v>0</v>
      </c>
      <c r="U430" s="40"/>
      <c r="V430" s="35"/>
      <c r="W430" s="35">
        <v>12428188</v>
      </c>
      <c r="X430" s="40">
        <f t="shared" si="310"/>
        <v>12428188</v>
      </c>
      <c r="Y430" s="40"/>
      <c r="Z430" s="40"/>
      <c r="AA430" s="40"/>
      <c r="AB430" s="40">
        <f t="shared" si="311"/>
        <v>0</v>
      </c>
      <c r="AC430" s="35"/>
      <c r="AD430" s="35"/>
      <c r="AE430" s="35"/>
      <c r="AF430" s="40">
        <f t="shared" si="312"/>
        <v>0</v>
      </c>
      <c r="AG430" s="40">
        <f t="shared" si="313"/>
        <v>12428188</v>
      </c>
      <c r="AH430" s="41">
        <f t="shared" si="315"/>
        <v>1.6126722501705031E-2</v>
      </c>
      <c r="AI430" s="42">
        <f t="shared" si="316"/>
        <v>3.0093573667996209E-3</v>
      </c>
      <c r="AJ430" s="207"/>
    </row>
    <row r="431" spans="1:36" ht="22.5">
      <c r="A431" s="89">
        <v>26</v>
      </c>
      <c r="B431" s="95" t="s">
        <v>617</v>
      </c>
      <c r="C431" s="96">
        <v>41803</v>
      </c>
      <c r="D431" s="83" t="s">
        <v>658</v>
      </c>
      <c r="E431" s="97" t="s">
        <v>227</v>
      </c>
      <c r="F431" s="95" t="s">
        <v>203</v>
      </c>
      <c r="G431" s="157">
        <v>41803</v>
      </c>
      <c r="H431" s="158">
        <v>42004</v>
      </c>
      <c r="I431" s="246"/>
      <c r="J431" s="72">
        <v>1588228</v>
      </c>
      <c r="K431" s="181"/>
      <c r="L431" s="91"/>
      <c r="M431" s="91"/>
      <c r="N431" s="91"/>
      <c r="O431" s="19" t="s">
        <v>294</v>
      </c>
      <c r="P431" s="25"/>
      <c r="Q431" s="22"/>
      <c r="R431" s="22"/>
      <c r="S431" s="40"/>
      <c r="T431" s="40">
        <f t="shared" si="309"/>
        <v>0</v>
      </c>
      <c r="U431" s="40"/>
      <c r="V431" s="35"/>
      <c r="W431" s="35">
        <v>1588228</v>
      </c>
      <c r="X431" s="40">
        <f t="shared" si="310"/>
        <v>1588228</v>
      </c>
      <c r="Y431" s="40"/>
      <c r="Z431" s="40"/>
      <c r="AA431" s="40"/>
      <c r="AB431" s="40">
        <f t="shared" si="311"/>
        <v>0</v>
      </c>
      <c r="AC431" s="35"/>
      <c r="AD431" s="35"/>
      <c r="AE431" s="35"/>
      <c r="AF431" s="40">
        <f t="shared" si="312"/>
        <v>0</v>
      </c>
      <c r="AG431" s="40">
        <f t="shared" si="313"/>
        <v>1588228</v>
      </c>
      <c r="AH431" s="41">
        <f t="shared" si="315"/>
        <v>2.0608726087373297E-3</v>
      </c>
      <c r="AI431" s="42">
        <f t="shared" si="316"/>
        <v>3.8457300709946038E-4</v>
      </c>
      <c r="AJ431" s="207"/>
    </row>
    <row r="432" spans="1:36">
      <c r="A432" s="89">
        <v>27</v>
      </c>
      <c r="B432" s="95" t="s">
        <v>618</v>
      </c>
      <c r="C432" s="96">
        <v>41803</v>
      </c>
      <c r="D432" s="83" t="s">
        <v>659</v>
      </c>
      <c r="E432" s="97" t="s">
        <v>227</v>
      </c>
      <c r="F432" s="95" t="s">
        <v>203</v>
      </c>
      <c r="G432" s="157">
        <v>41803</v>
      </c>
      <c r="H432" s="158">
        <v>42004</v>
      </c>
      <c r="I432" s="246"/>
      <c r="J432" s="181">
        <f>8862003+5000000</f>
        <v>13862003</v>
      </c>
      <c r="K432" s="181"/>
      <c r="L432" s="91"/>
      <c r="M432" s="91"/>
      <c r="N432" s="91"/>
      <c r="O432" s="19" t="s">
        <v>294</v>
      </c>
      <c r="P432" s="25"/>
      <c r="Q432" s="22"/>
      <c r="R432" s="22"/>
      <c r="S432" s="40"/>
      <c r="T432" s="40">
        <f t="shared" si="309"/>
        <v>0</v>
      </c>
      <c r="U432" s="40"/>
      <c r="V432" s="35"/>
      <c r="W432" s="35">
        <v>8862003</v>
      </c>
      <c r="X432" s="40">
        <f t="shared" si="310"/>
        <v>8862003</v>
      </c>
      <c r="Y432" s="40"/>
      <c r="Z432" s="40"/>
      <c r="AA432" s="40"/>
      <c r="AB432" s="40">
        <f t="shared" si="311"/>
        <v>0</v>
      </c>
      <c r="AC432" s="35"/>
      <c r="AD432" s="35"/>
      <c r="AE432" s="35">
        <v>5000000</v>
      </c>
      <c r="AF432" s="40">
        <f t="shared" si="312"/>
        <v>5000000</v>
      </c>
      <c r="AG432" s="40">
        <f t="shared" si="313"/>
        <v>13862003</v>
      </c>
      <c r="AH432" s="41">
        <f t="shared" si="315"/>
        <v>1.7987229972607644E-2</v>
      </c>
      <c r="AI432" s="42">
        <f t="shared" si="316"/>
        <v>3.356540860715049E-3</v>
      </c>
      <c r="AJ432" s="207"/>
    </row>
    <row r="433" spans="1:36">
      <c r="A433" s="89">
        <v>28</v>
      </c>
      <c r="B433" s="95" t="s">
        <v>619</v>
      </c>
      <c r="C433" s="96">
        <v>41803</v>
      </c>
      <c r="D433" s="83" t="s">
        <v>660</v>
      </c>
      <c r="E433" s="97" t="s">
        <v>227</v>
      </c>
      <c r="F433" s="95" t="s">
        <v>203</v>
      </c>
      <c r="G433" s="157">
        <v>41803</v>
      </c>
      <c r="H433" s="158">
        <v>42004</v>
      </c>
      <c r="I433" s="246"/>
      <c r="J433" s="72">
        <v>6364122</v>
      </c>
      <c r="K433" s="181"/>
      <c r="L433" s="91"/>
      <c r="M433" s="91"/>
      <c r="N433" s="91"/>
      <c r="O433" s="19" t="s">
        <v>294</v>
      </c>
      <c r="P433" s="25"/>
      <c r="Q433" s="22"/>
      <c r="R433" s="22"/>
      <c r="S433" s="40"/>
      <c r="T433" s="40">
        <f t="shared" si="309"/>
        <v>0</v>
      </c>
      <c r="U433" s="40"/>
      <c r="V433" s="35"/>
      <c r="W433" s="35">
        <v>6364122</v>
      </c>
      <c r="X433" s="40">
        <f t="shared" si="310"/>
        <v>6364122</v>
      </c>
      <c r="Y433" s="40"/>
      <c r="Z433" s="40"/>
      <c r="AA433" s="40"/>
      <c r="AB433" s="40">
        <f t="shared" si="311"/>
        <v>0</v>
      </c>
      <c r="AC433" s="35"/>
      <c r="AD433" s="35"/>
      <c r="AE433" s="35"/>
      <c r="AF433" s="40">
        <f t="shared" si="312"/>
        <v>0</v>
      </c>
      <c r="AG433" s="40">
        <f t="shared" si="313"/>
        <v>6364122</v>
      </c>
      <c r="AH433" s="41">
        <f t="shared" si="315"/>
        <v>8.2580364459401492E-3</v>
      </c>
      <c r="AI433" s="42">
        <f t="shared" si="316"/>
        <v>1.541006414121796E-3</v>
      </c>
      <c r="AJ433" s="207"/>
    </row>
    <row r="434" spans="1:36">
      <c r="A434" s="89">
        <v>29</v>
      </c>
      <c r="B434" s="95" t="s">
        <v>620</v>
      </c>
      <c r="C434" s="96">
        <v>41803</v>
      </c>
      <c r="D434" s="83" t="s">
        <v>661</v>
      </c>
      <c r="E434" s="97" t="s">
        <v>227</v>
      </c>
      <c r="F434" s="95" t="s">
        <v>203</v>
      </c>
      <c r="G434" s="157">
        <v>41803</v>
      </c>
      <c r="H434" s="158">
        <v>42004</v>
      </c>
      <c r="I434" s="246"/>
      <c r="J434" s="72">
        <v>13162808</v>
      </c>
      <c r="K434" s="181"/>
      <c r="L434" s="91"/>
      <c r="M434" s="91"/>
      <c r="N434" s="91"/>
      <c r="O434" s="19" t="s">
        <v>294</v>
      </c>
      <c r="P434" s="25"/>
      <c r="Q434" s="22"/>
      <c r="R434" s="22"/>
      <c r="S434" s="40"/>
      <c r="T434" s="40">
        <f t="shared" si="309"/>
        <v>0</v>
      </c>
      <c r="U434" s="40"/>
      <c r="V434" s="35"/>
      <c r="W434" s="35">
        <v>13162808</v>
      </c>
      <c r="X434" s="40">
        <f t="shared" si="310"/>
        <v>13162808</v>
      </c>
      <c r="Y434" s="40"/>
      <c r="Z434" s="40"/>
      <c r="AA434" s="40"/>
      <c r="AB434" s="40">
        <f t="shared" si="311"/>
        <v>0</v>
      </c>
      <c r="AC434" s="35"/>
      <c r="AD434" s="35"/>
      <c r="AE434" s="35"/>
      <c r="AF434" s="40">
        <f t="shared" si="312"/>
        <v>0</v>
      </c>
      <c r="AG434" s="40">
        <f t="shared" si="313"/>
        <v>13162808</v>
      </c>
      <c r="AH434" s="41">
        <f t="shared" si="315"/>
        <v>1.7079959842836542E-2</v>
      </c>
      <c r="AI434" s="42">
        <f t="shared" si="316"/>
        <v>3.1872380126989537E-3</v>
      </c>
      <c r="AJ434" s="207"/>
    </row>
    <row r="435" spans="1:36">
      <c r="A435" s="89">
        <v>30</v>
      </c>
      <c r="B435" s="95" t="s">
        <v>621</v>
      </c>
      <c r="C435" s="96">
        <v>41816</v>
      </c>
      <c r="D435" s="83" t="s">
        <v>662</v>
      </c>
      <c r="E435" s="97" t="s">
        <v>227</v>
      </c>
      <c r="F435" s="95" t="s">
        <v>203</v>
      </c>
      <c r="G435" s="157">
        <v>41816</v>
      </c>
      <c r="H435" s="158">
        <v>42004</v>
      </c>
      <c r="I435" s="246"/>
      <c r="J435" s="72">
        <v>12201421</v>
      </c>
      <c r="K435" s="181"/>
      <c r="L435" s="91"/>
      <c r="M435" s="91"/>
      <c r="N435" s="91"/>
      <c r="O435" s="19" t="s">
        <v>294</v>
      </c>
      <c r="P435" s="25"/>
      <c r="Q435" s="22"/>
      <c r="R435" s="22"/>
      <c r="S435" s="40"/>
      <c r="T435" s="40">
        <f t="shared" si="309"/>
        <v>0</v>
      </c>
      <c r="U435" s="40"/>
      <c r="V435" s="35"/>
      <c r="W435" s="35">
        <v>12201421</v>
      </c>
      <c r="X435" s="40">
        <f t="shared" si="310"/>
        <v>12201421</v>
      </c>
      <c r="Y435" s="40"/>
      <c r="Z435" s="40"/>
      <c r="AA435" s="40"/>
      <c r="AB435" s="40">
        <f t="shared" si="311"/>
        <v>0</v>
      </c>
      <c r="AC435" s="35"/>
      <c r="AD435" s="35"/>
      <c r="AE435" s="35"/>
      <c r="AF435" s="40">
        <f t="shared" si="312"/>
        <v>0</v>
      </c>
      <c r="AG435" s="40">
        <f t="shared" si="313"/>
        <v>12201421</v>
      </c>
      <c r="AH435" s="41">
        <f t="shared" si="315"/>
        <v>1.5832471362154828E-2</v>
      </c>
      <c r="AI435" s="42">
        <f t="shared" si="316"/>
        <v>2.9544480797823137E-3</v>
      </c>
      <c r="AJ435" s="207"/>
    </row>
    <row r="436" spans="1:36">
      <c r="A436" s="89">
        <v>31</v>
      </c>
      <c r="B436" s="95" t="s">
        <v>622</v>
      </c>
      <c r="C436" s="96">
        <v>41810</v>
      </c>
      <c r="D436" s="83" t="s">
        <v>663</v>
      </c>
      <c r="E436" s="97" t="s">
        <v>227</v>
      </c>
      <c r="F436" s="95" t="s">
        <v>203</v>
      </c>
      <c r="G436" s="157">
        <v>41810</v>
      </c>
      <c r="H436" s="158">
        <v>42004</v>
      </c>
      <c r="I436" s="246"/>
      <c r="J436" s="72">
        <v>5498443</v>
      </c>
      <c r="K436" s="181"/>
      <c r="L436" s="91"/>
      <c r="M436" s="91"/>
      <c r="N436" s="91"/>
      <c r="O436" s="19" t="s">
        <v>294</v>
      </c>
      <c r="P436" s="25"/>
      <c r="Q436" s="22"/>
      <c r="R436" s="22"/>
      <c r="S436" s="40"/>
      <c r="T436" s="40">
        <f t="shared" si="309"/>
        <v>0</v>
      </c>
      <c r="U436" s="40"/>
      <c r="V436" s="35"/>
      <c r="W436" s="35">
        <v>5498443</v>
      </c>
      <c r="X436" s="40">
        <f t="shared" si="310"/>
        <v>5498443</v>
      </c>
      <c r="Y436" s="40"/>
      <c r="Z436" s="40"/>
      <c r="AA436" s="40"/>
      <c r="AB436" s="40">
        <f t="shared" si="311"/>
        <v>0</v>
      </c>
      <c r="AC436" s="35"/>
      <c r="AD436" s="35"/>
      <c r="AE436" s="35"/>
      <c r="AF436" s="40">
        <f t="shared" si="312"/>
        <v>0</v>
      </c>
      <c r="AG436" s="40">
        <f t="shared" si="313"/>
        <v>5498443</v>
      </c>
      <c r="AH436" s="41">
        <f t="shared" si="315"/>
        <v>7.1347379402727498E-3</v>
      </c>
      <c r="AI436" s="42">
        <f t="shared" si="316"/>
        <v>1.3313911849400578E-3</v>
      </c>
      <c r="AJ436" s="207"/>
    </row>
    <row r="437" spans="1:36">
      <c r="A437" s="89">
        <v>32</v>
      </c>
      <c r="B437" s="95" t="s">
        <v>623</v>
      </c>
      <c r="C437" s="96">
        <v>41810</v>
      </c>
      <c r="D437" s="83" t="s">
        <v>664</v>
      </c>
      <c r="E437" s="97" t="s">
        <v>227</v>
      </c>
      <c r="F437" s="95" t="s">
        <v>203</v>
      </c>
      <c r="G437" s="157">
        <v>41810</v>
      </c>
      <c r="H437" s="158">
        <v>42004</v>
      </c>
      <c r="I437" s="246"/>
      <c r="J437" s="72">
        <v>3329071</v>
      </c>
      <c r="K437" s="181"/>
      <c r="L437" s="91"/>
      <c r="M437" s="91"/>
      <c r="N437" s="91"/>
      <c r="O437" s="19" t="s">
        <v>294</v>
      </c>
      <c r="P437" s="25"/>
      <c r="Q437" s="22"/>
      <c r="R437" s="22"/>
      <c r="S437" s="40"/>
      <c r="T437" s="40">
        <f t="shared" si="309"/>
        <v>0</v>
      </c>
      <c r="U437" s="40"/>
      <c r="V437" s="35"/>
      <c r="W437" s="35">
        <v>3329071</v>
      </c>
      <c r="X437" s="40">
        <f t="shared" si="310"/>
        <v>3329071</v>
      </c>
      <c r="Y437" s="40"/>
      <c r="Z437" s="40"/>
      <c r="AA437" s="40"/>
      <c r="AB437" s="40">
        <f t="shared" si="311"/>
        <v>0</v>
      </c>
      <c r="AC437" s="35"/>
      <c r="AD437" s="35"/>
      <c r="AE437" s="35"/>
      <c r="AF437" s="40">
        <f t="shared" si="312"/>
        <v>0</v>
      </c>
      <c r="AG437" s="40">
        <f t="shared" si="313"/>
        <v>3329071</v>
      </c>
      <c r="AH437" s="41">
        <f t="shared" si="315"/>
        <v>4.3197772841442102E-3</v>
      </c>
      <c r="AI437" s="42">
        <f t="shared" si="316"/>
        <v>8.0610016025256298E-4</v>
      </c>
      <c r="AJ437" s="207"/>
    </row>
    <row r="438" spans="1:36">
      <c r="A438" s="89">
        <v>33</v>
      </c>
      <c r="B438" s="95" t="s">
        <v>624</v>
      </c>
      <c r="C438" s="96">
        <v>41810</v>
      </c>
      <c r="D438" s="83" t="s">
        <v>665</v>
      </c>
      <c r="E438" s="97" t="s">
        <v>227</v>
      </c>
      <c r="F438" s="95" t="s">
        <v>203</v>
      </c>
      <c r="G438" s="157">
        <v>41810</v>
      </c>
      <c r="H438" s="158">
        <v>42004</v>
      </c>
      <c r="I438" s="246"/>
      <c r="J438" s="72">
        <v>7792837</v>
      </c>
      <c r="K438" s="181"/>
      <c r="L438" s="91"/>
      <c r="M438" s="91"/>
      <c r="N438" s="91"/>
      <c r="O438" s="19" t="s">
        <v>294</v>
      </c>
      <c r="P438" s="25"/>
      <c r="Q438" s="22"/>
      <c r="R438" s="22"/>
      <c r="S438" s="40"/>
      <c r="T438" s="40">
        <f t="shared" si="309"/>
        <v>0</v>
      </c>
      <c r="U438" s="40"/>
      <c r="V438" s="35"/>
      <c r="W438" s="35">
        <v>7792837</v>
      </c>
      <c r="X438" s="40">
        <f t="shared" si="310"/>
        <v>7792837</v>
      </c>
      <c r="Y438" s="40"/>
      <c r="Z438" s="40"/>
      <c r="AA438" s="40"/>
      <c r="AB438" s="40">
        <f t="shared" si="311"/>
        <v>0</v>
      </c>
      <c r="AC438" s="35"/>
      <c r="AD438" s="35"/>
      <c r="AE438" s="35"/>
      <c r="AF438" s="40">
        <f t="shared" si="312"/>
        <v>0</v>
      </c>
      <c r="AG438" s="40">
        <f t="shared" si="313"/>
        <v>7792837</v>
      </c>
      <c r="AH438" s="41">
        <f t="shared" si="315"/>
        <v>1.0111926195517764E-2</v>
      </c>
      <c r="AI438" s="42">
        <f t="shared" si="316"/>
        <v>1.8869549957096447E-3</v>
      </c>
      <c r="AJ438" s="207"/>
    </row>
    <row r="439" spans="1:36">
      <c r="A439" s="89">
        <v>34</v>
      </c>
      <c r="B439" s="95" t="s">
        <v>625</v>
      </c>
      <c r="C439" s="96">
        <v>41810</v>
      </c>
      <c r="D439" s="83" t="s">
        <v>666</v>
      </c>
      <c r="E439" s="97" t="s">
        <v>227</v>
      </c>
      <c r="F439" s="95" t="s">
        <v>203</v>
      </c>
      <c r="G439" s="157">
        <v>41810</v>
      </c>
      <c r="H439" s="158">
        <v>42004</v>
      </c>
      <c r="I439" s="246"/>
      <c r="J439" s="72">
        <v>3173870</v>
      </c>
      <c r="K439" s="181"/>
      <c r="L439" s="91"/>
      <c r="M439" s="91"/>
      <c r="N439" s="91"/>
      <c r="O439" s="19" t="s">
        <v>294</v>
      </c>
      <c r="P439" s="25"/>
      <c r="Q439" s="22"/>
      <c r="R439" s="22"/>
      <c r="S439" s="40"/>
      <c r="T439" s="40">
        <f t="shared" si="309"/>
        <v>0</v>
      </c>
      <c r="U439" s="40"/>
      <c r="V439" s="35"/>
      <c r="W439" s="35">
        <v>3173870</v>
      </c>
      <c r="X439" s="40">
        <f t="shared" si="310"/>
        <v>3173870</v>
      </c>
      <c r="Y439" s="40"/>
      <c r="Z439" s="40"/>
      <c r="AA439" s="40"/>
      <c r="AB439" s="40">
        <f t="shared" si="311"/>
        <v>0</v>
      </c>
      <c r="AC439" s="35"/>
      <c r="AD439" s="35"/>
      <c r="AE439" s="35"/>
      <c r="AF439" s="40">
        <f t="shared" si="312"/>
        <v>0</v>
      </c>
      <c r="AG439" s="40">
        <f t="shared" si="313"/>
        <v>3173870</v>
      </c>
      <c r="AH439" s="41">
        <f t="shared" si="315"/>
        <v>4.1183896434851602E-3</v>
      </c>
      <c r="AI439" s="42">
        <f t="shared" si="316"/>
        <v>7.6851984100693624E-4</v>
      </c>
      <c r="AJ439" s="207"/>
    </row>
    <row r="440" spans="1:36">
      <c r="A440" s="89">
        <v>35</v>
      </c>
      <c r="B440" s="95" t="s">
        <v>626</v>
      </c>
      <c r="C440" s="96">
        <v>41810</v>
      </c>
      <c r="D440" s="83" t="s">
        <v>667</v>
      </c>
      <c r="E440" s="97" t="s">
        <v>227</v>
      </c>
      <c r="F440" s="95" t="s">
        <v>203</v>
      </c>
      <c r="G440" s="157">
        <v>41810</v>
      </c>
      <c r="H440" s="158">
        <v>42004</v>
      </c>
      <c r="I440" s="246"/>
      <c r="J440" s="72">
        <v>11347813</v>
      </c>
      <c r="K440" s="181"/>
      <c r="L440" s="91"/>
      <c r="M440" s="91"/>
      <c r="N440" s="91"/>
      <c r="O440" s="19" t="s">
        <v>294</v>
      </c>
      <c r="P440" s="25"/>
      <c r="Q440" s="22"/>
      <c r="R440" s="22"/>
      <c r="S440" s="40"/>
      <c r="T440" s="40">
        <f t="shared" si="309"/>
        <v>0</v>
      </c>
      <c r="U440" s="40"/>
      <c r="V440" s="35"/>
      <c r="W440" s="35">
        <v>11347813</v>
      </c>
      <c r="X440" s="40">
        <f t="shared" si="310"/>
        <v>11347813</v>
      </c>
      <c r="Y440" s="40"/>
      <c r="Z440" s="40"/>
      <c r="AA440" s="40"/>
      <c r="AB440" s="40">
        <f t="shared" si="311"/>
        <v>0</v>
      </c>
      <c r="AC440" s="35"/>
      <c r="AD440" s="35"/>
      <c r="AE440" s="35"/>
      <c r="AF440" s="40">
        <f t="shared" si="312"/>
        <v>0</v>
      </c>
      <c r="AG440" s="40">
        <f t="shared" si="313"/>
        <v>11347813</v>
      </c>
      <c r="AH440" s="41">
        <f t="shared" si="315"/>
        <v>1.4724836094549009E-2</v>
      </c>
      <c r="AI440" s="42">
        <f t="shared" si="316"/>
        <v>2.7477557185821861E-3</v>
      </c>
      <c r="AJ440" s="207"/>
    </row>
    <row r="441" spans="1:36">
      <c r="A441" s="89">
        <v>36</v>
      </c>
      <c r="B441" s="95" t="s">
        <v>627</v>
      </c>
      <c r="C441" s="96">
        <v>41810</v>
      </c>
      <c r="D441" s="83" t="s">
        <v>668</v>
      </c>
      <c r="E441" s="97" t="s">
        <v>227</v>
      </c>
      <c r="F441" s="95" t="s">
        <v>203</v>
      </c>
      <c r="G441" s="157">
        <v>41810</v>
      </c>
      <c r="H441" s="158">
        <v>42004</v>
      </c>
      <c r="I441" s="246"/>
      <c r="J441" s="72">
        <v>7671263</v>
      </c>
      <c r="K441" s="181"/>
      <c r="L441" s="91"/>
      <c r="M441" s="91"/>
      <c r="N441" s="91"/>
      <c r="O441" s="19" t="s">
        <v>294</v>
      </c>
      <c r="P441" s="25"/>
      <c r="Q441" s="22"/>
      <c r="R441" s="22"/>
      <c r="S441" s="40"/>
      <c r="T441" s="40">
        <f t="shared" si="309"/>
        <v>0</v>
      </c>
      <c r="U441" s="40"/>
      <c r="V441" s="35"/>
      <c r="W441" s="35">
        <v>7671263</v>
      </c>
      <c r="X441" s="40">
        <f t="shared" si="310"/>
        <v>7671263</v>
      </c>
      <c r="Y441" s="40"/>
      <c r="Z441" s="40"/>
      <c r="AA441" s="40"/>
      <c r="AB441" s="40">
        <f t="shared" si="311"/>
        <v>0</v>
      </c>
      <c r="AC441" s="35"/>
      <c r="AD441" s="35"/>
      <c r="AE441" s="35"/>
      <c r="AF441" s="40">
        <f t="shared" si="312"/>
        <v>0</v>
      </c>
      <c r="AG441" s="40">
        <f t="shared" si="313"/>
        <v>7671263</v>
      </c>
      <c r="AH441" s="41">
        <f t="shared" si="315"/>
        <v>9.9541726950539561E-3</v>
      </c>
      <c r="AI441" s="42">
        <f t="shared" si="316"/>
        <v>1.8575171072168653E-3</v>
      </c>
      <c r="AJ441" s="207"/>
    </row>
    <row r="442" spans="1:36" ht="22.5">
      <c r="A442" s="89">
        <v>37</v>
      </c>
      <c r="B442" s="95" t="s">
        <v>628</v>
      </c>
      <c r="C442" s="96">
        <v>41810</v>
      </c>
      <c r="D442" s="83" t="s">
        <v>669</v>
      </c>
      <c r="E442" s="97" t="s">
        <v>227</v>
      </c>
      <c r="F442" s="95" t="s">
        <v>203</v>
      </c>
      <c r="G442" s="157">
        <v>41810</v>
      </c>
      <c r="H442" s="158">
        <v>42004</v>
      </c>
      <c r="I442" s="246"/>
      <c r="J442" s="72">
        <v>14873473</v>
      </c>
      <c r="K442" s="181"/>
      <c r="L442" s="91"/>
      <c r="M442" s="91"/>
      <c r="N442" s="91"/>
      <c r="O442" s="19" t="s">
        <v>294</v>
      </c>
      <c r="P442" s="25"/>
      <c r="Q442" s="22"/>
      <c r="R442" s="22"/>
      <c r="S442" s="40"/>
      <c r="T442" s="40">
        <f t="shared" si="309"/>
        <v>0</v>
      </c>
      <c r="U442" s="40"/>
      <c r="V442" s="35"/>
      <c r="W442" s="35">
        <v>14873473</v>
      </c>
      <c r="X442" s="40">
        <f t="shared" si="310"/>
        <v>14873473</v>
      </c>
      <c r="Y442" s="40"/>
      <c r="Z442" s="40"/>
      <c r="AA442" s="40"/>
      <c r="AB442" s="40">
        <f t="shared" si="311"/>
        <v>0</v>
      </c>
      <c r="AC442" s="35"/>
      <c r="AD442" s="35"/>
      <c r="AE442" s="35"/>
      <c r="AF442" s="40">
        <f t="shared" si="312"/>
        <v>0</v>
      </c>
      <c r="AG442" s="40">
        <f t="shared" si="313"/>
        <v>14873473</v>
      </c>
      <c r="AH442" s="41">
        <f t="shared" si="315"/>
        <v>1.9299705774293262E-2</v>
      </c>
      <c r="AI442" s="42">
        <f t="shared" si="316"/>
        <v>3.6014578748281936E-3</v>
      </c>
      <c r="AJ442" s="207"/>
    </row>
    <row r="443" spans="1:36">
      <c r="A443" s="89">
        <v>38</v>
      </c>
      <c r="B443" s="95" t="s">
        <v>629</v>
      </c>
      <c r="C443" s="96">
        <v>41816</v>
      </c>
      <c r="D443" s="83" t="s">
        <v>670</v>
      </c>
      <c r="E443" s="97" t="s">
        <v>227</v>
      </c>
      <c r="F443" s="95" t="s">
        <v>203</v>
      </c>
      <c r="G443" s="157">
        <v>41816</v>
      </c>
      <c r="H443" s="158">
        <v>42004</v>
      </c>
      <c r="I443" s="246"/>
      <c r="J443" s="72">
        <v>11334017</v>
      </c>
      <c r="K443" s="181"/>
      <c r="L443" s="91"/>
      <c r="M443" s="91"/>
      <c r="N443" s="91"/>
      <c r="O443" s="19" t="s">
        <v>294</v>
      </c>
      <c r="P443" s="25"/>
      <c r="Q443" s="22"/>
      <c r="R443" s="22"/>
      <c r="S443" s="40"/>
      <c r="T443" s="40">
        <f t="shared" si="309"/>
        <v>0</v>
      </c>
      <c r="U443" s="40"/>
      <c r="V443" s="35"/>
      <c r="W443" s="35">
        <v>11334017</v>
      </c>
      <c r="X443" s="40">
        <f t="shared" si="310"/>
        <v>11334017</v>
      </c>
      <c r="Y443" s="40"/>
      <c r="Z443" s="40"/>
      <c r="AA443" s="40"/>
      <c r="AB443" s="40">
        <f t="shared" si="311"/>
        <v>0</v>
      </c>
      <c r="AC443" s="35"/>
      <c r="AD443" s="35"/>
      <c r="AE443" s="35"/>
      <c r="AF443" s="40">
        <f t="shared" si="312"/>
        <v>0</v>
      </c>
      <c r="AG443" s="40">
        <f t="shared" si="313"/>
        <v>11334017</v>
      </c>
      <c r="AH443" s="41">
        <f t="shared" si="315"/>
        <v>1.4706934509568679E-2</v>
      </c>
      <c r="AI443" s="42">
        <f t="shared" si="316"/>
        <v>2.7444151596662473E-3</v>
      </c>
      <c r="AJ443" s="207"/>
    </row>
    <row r="444" spans="1:36">
      <c r="A444" s="89">
        <v>39</v>
      </c>
      <c r="B444" s="95" t="s">
        <v>630</v>
      </c>
      <c r="C444" s="96">
        <v>41816</v>
      </c>
      <c r="D444" s="83" t="s">
        <v>671</v>
      </c>
      <c r="E444" s="97" t="s">
        <v>227</v>
      </c>
      <c r="F444" s="95" t="s">
        <v>203</v>
      </c>
      <c r="G444" s="157">
        <v>41816</v>
      </c>
      <c r="H444" s="158">
        <v>42004</v>
      </c>
      <c r="I444" s="246"/>
      <c r="J444" s="181">
        <f>16619489+10000000</f>
        <v>26619489</v>
      </c>
      <c r="K444" s="181"/>
      <c r="L444" s="91"/>
      <c r="M444" s="91"/>
      <c r="N444" s="91"/>
      <c r="O444" s="19" t="s">
        <v>294</v>
      </c>
      <c r="P444" s="25"/>
      <c r="Q444" s="22"/>
      <c r="R444" s="22"/>
      <c r="S444" s="40"/>
      <c r="T444" s="40">
        <f t="shared" si="309"/>
        <v>0</v>
      </c>
      <c r="U444" s="40"/>
      <c r="V444" s="35"/>
      <c r="W444" s="35">
        <v>16619489</v>
      </c>
      <c r="X444" s="40">
        <f t="shared" si="310"/>
        <v>16619489</v>
      </c>
      <c r="Y444" s="40"/>
      <c r="Z444" s="40"/>
      <c r="AA444" s="40"/>
      <c r="AB444" s="40">
        <f t="shared" si="311"/>
        <v>0</v>
      </c>
      <c r="AC444" s="35"/>
      <c r="AD444" s="35"/>
      <c r="AE444" s="35">
        <v>10000000</v>
      </c>
      <c r="AF444" s="40">
        <f t="shared" si="312"/>
        <v>10000000</v>
      </c>
      <c r="AG444" s="40">
        <f t="shared" si="313"/>
        <v>26619489</v>
      </c>
      <c r="AH444" s="41">
        <f t="shared" si="315"/>
        <v>3.4541247061936099E-2</v>
      </c>
      <c r="AI444" s="42">
        <f t="shared" si="316"/>
        <v>6.4456343372494423E-3</v>
      </c>
      <c r="AJ444" s="207"/>
    </row>
    <row r="445" spans="1:36">
      <c r="A445" s="89">
        <v>40</v>
      </c>
      <c r="B445" s="95" t="s">
        <v>631</v>
      </c>
      <c r="C445" s="96">
        <v>41816</v>
      </c>
      <c r="D445" s="83" t="s">
        <v>672</v>
      </c>
      <c r="E445" s="97" t="s">
        <v>227</v>
      </c>
      <c r="F445" s="95" t="s">
        <v>203</v>
      </c>
      <c r="G445" s="157">
        <v>41816</v>
      </c>
      <c r="H445" s="158">
        <v>42004</v>
      </c>
      <c r="I445" s="246"/>
      <c r="J445" s="72">
        <v>47205384</v>
      </c>
      <c r="K445" s="181"/>
      <c r="L445" s="91"/>
      <c r="M445" s="91"/>
      <c r="N445" s="91"/>
      <c r="O445" s="19" t="s">
        <v>294</v>
      </c>
      <c r="P445" s="25"/>
      <c r="Q445" s="22"/>
      <c r="R445" s="22"/>
      <c r="S445" s="40"/>
      <c r="T445" s="40">
        <f t="shared" si="309"/>
        <v>0</v>
      </c>
      <c r="U445" s="40"/>
      <c r="V445" s="35"/>
      <c r="W445" s="35">
        <v>47205384</v>
      </c>
      <c r="X445" s="40">
        <f t="shared" si="310"/>
        <v>47205384</v>
      </c>
      <c r="Y445" s="40"/>
      <c r="Z445" s="40"/>
      <c r="AA445" s="40"/>
      <c r="AB445" s="40">
        <f t="shared" si="311"/>
        <v>0</v>
      </c>
      <c r="AC445" s="35"/>
      <c r="AD445" s="35"/>
      <c r="AE445" s="35"/>
      <c r="AF445" s="40">
        <f t="shared" si="312"/>
        <v>0</v>
      </c>
      <c r="AG445" s="40">
        <f t="shared" si="313"/>
        <v>47205384</v>
      </c>
      <c r="AH445" s="41">
        <f t="shared" si="315"/>
        <v>6.1253348304227982E-2</v>
      </c>
      <c r="AI445" s="42">
        <f t="shared" si="316"/>
        <v>1.1430296201908512E-2</v>
      </c>
      <c r="AJ445" s="207"/>
    </row>
    <row r="446" spans="1:36">
      <c r="A446" s="89">
        <v>41</v>
      </c>
      <c r="B446" s="95" t="s">
        <v>632</v>
      </c>
      <c r="C446" s="96">
        <v>41816</v>
      </c>
      <c r="D446" s="83" t="s">
        <v>674</v>
      </c>
      <c r="E446" s="97" t="s">
        <v>227</v>
      </c>
      <c r="F446" s="95" t="s">
        <v>203</v>
      </c>
      <c r="G446" s="157">
        <v>41816</v>
      </c>
      <c r="H446" s="158">
        <v>42004</v>
      </c>
      <c r="I446" s="246"/>
      <c r="J446" s="181">
        <f>12466988+5000000</f>
        <v>17466988</v>
      </c>
      <c r="K446" s="181"/>
      <c r="L446" s="91"/>
      <c r="M446" s="91"/>
      <c r="N446" s="91"/>
      <c r="O446" s="19" t="s">
        <v>294</v>
      </c>
      <c r="P446" s="25"/>
      <c r="Q446" s="22"/>
      <c r="R446" s="22"/>
      <c r="S446" s="40"/>
      <c r="T446" s="40">
        <f t="shared" si="309"/>
        <v>0</v>
      </c>
      <c r="U446" s="40"/>
      <c r="V446" s="35"/>
      <c r="W446" s="35">
        <v>12466988</v>
      </c>
      <c r="X446" s="40">
        <f t="shared" si="310"/>
        <v>12466988</v>
      </c>
      <c r="Y446" s="40"/>
      <c r="Z446" s="40"/>
      <c r="AA446" s="40"/>
      <c r="AB446" s="40">
        <f t="shared" si="311"/>
        <v>0</v>
      </c>
      <c r="AC446" s="35"/>
      <c r="AD446" s="35"/>
      <c r="AE446" s="35">
        <v>5000000</v>
      </c>
      <c r="AF446" s="40">
        <f t="shared" si="312"/>
        <v>5000000</v>
      </c>
      <c r="AG446" s="40">
        <f t="shared" si="313"/>
        <v>17466988</v>
      </c>
      <c r="AH446" s="41">
        <f t="shared" si="315"/>
        <v>2.266503117080396E-2</v>
      </c>
      <c r="AI446" s="42">
        <f t="shared" si="316"/>
        <v>4.2294507464483624E-3</v>
      </c>
      <c r="AJ446" s="207"/>
    </row>
    <row r="447" spans="1:36">
      <c r="A447" s="89">
        <v>42</v>
      </c>
      <c r="B447" s="95" t="s">
        <v>633</v>
      </c>
      <c r="C447" s="96">
        <v>41816</v>
      </c>
      <c r="D447" s="83" t="s">
        <v>673</v>
      </c>
      <c r="E447" s="97" t="s">
        <v>227</v>
      </c>
      <c r="F447" s="95" t="s">
        <v>203</v>
      </c>
      <c r="G447" s="157">
        <v>41816</v>
      </c>
      <c r="H447" s="158">
        <v>42004</v>
      </c>
      <c r="I447" s="246"/>
      <c r="J447" s="72">
        <v>8627476</v>
      </c>
      <c r="K447" s="181"/>
      <c r="L447" s="91"/>
      <c r="M447" s="91"/>
      <c r="N447" s="91"/>
      <c r="O447" s="19" t="s">
        <v>294</v>
      </c>
      <c r="P447" s="25"/>
      <c r="Q447" s="22"/>
      <c r="R447" s="22"/>
      <c r="S447" s="40"/>
      <c r="T447" s="40">
        <f t="shared" si="309"/>
        <v>0</v>
      </c>
      <c r="U447" s="40"/>
      <c r="V447" s="35"/>
      <c r="W447" s="35">
        <v>8627476</v>
      </c>
      <c r="X447" s="40">
        <f t="shared" si="310"/>
        <v>8627476</v>
      </c>
      <c r="Y447" s="40"/>
      <c r="Z447" s="40"/>
      <c r="AA447" s="40"/>
      <c r="AB447" s="40">
        <f t="shared" si="311"/>
        <v>0</v>
      </c>
      <c r="AC447" s="35"/>
      <c r="AD447" s="35"/>
      <c r="AE447" s="35"/>
      <c r="AF447" s="40">
        <f t="shared" si="312"/>
        <v>0</v>
      </c>
      <c r="AG447" s="40">
        <f t="shared" si="313"/>
        <v>8627476</v>
      </c>
      <c r="AH447" s="41">
        <f t="shared" si="315"/>
        <v>1.1194947432571836E-2</v>
      </c>
      <c r="AI447" s="42">
        <f t="shared" si="316"/>
        <v>2.089054209470192E-3</v>
      </c>
      <c r="AJ447" s="207"/>
    </row>
    <row r="448" spans="1:36">
      <c r="A448" s="89">
        <v>43</v>
      </c>
      <c r="B448" s="198" t="s">
        <v>738</v>
      </c>
      <c r="C448" s="96">
        <v>41834</v>
      </c>
      <c r="D448" s="83" t="s">
        <v>739</v>
      </c>
      <c r="E448" s="97" t="s">
        <v>227</v>
      </c>
      <c r="F448" s="198" t="s">
        <v>203</v>
      </c>
      <c r="G448" s="157">
        <v>41837</v>
      </c>
      <c r="H448" s="199">
        <v>42004</v>
      </c>
      <c r="I448" s="246"/>
      <c r="J448" s="72">
        <f>15069199</f>
        <v>15069199</v>
      </c>
      <c r="K448" s="181"/>
      <c r="L448" s="91"/>
      <c r="M448" s="91"/>
      <c r="N448" s="91"/>
      <c r="O448" s="19" t="s">
        <v>294</v>
      </c>
      <c r="P448" s="197"/>
      <c r="Q448" s="22"/>
      <c r="R448" s="22"/>
      <c r="S448" s="40"/>
      <c r="T448" s="40">
        <f t="shared" si="309"/>
        <v>0</v>
      </c>
      <c r="U448" s="40"/>
      <c r="V448" s="35"/>
      <c r="W448" s="35"/>
      <c r="X448" s="40">
        <f t="shared" si="310"/>
        <v>0</v>
      </c>
      <c r="Y448" s="72">
        <v>15069199</v>
      </c>
      <c r="Z448" s="108"/>
      <c r="AA448" s="108"/>
      <c r="AB448" s="40">
        <f t="shared" si="311"/>
        <v>15069199</v>
      </c>
      <c r="AC448" s="35"/>
      <c r="AD448" s="35"/>
      <c r="AE448" s="35"/>
      <c r="AF448" s="40">
        <f t="shared" si="312"/>
        <v>0</v>
      </c>
      <c r="AG448" s="40">
        <f t="shared" ref="AG448:AG457" si="317">SUM(T448,X448,AB448,AF448)</f>
        <v>15069199</v>
      </c>
      <c r="AH448" s="41">
        <f t="shared" si="315"/>
        <v>1.9553678347637719E-2</v>
      </c>
      <c r="AI448" s="42">
        <f t="shared" si="316"/>
        <v>3.6488509042846375E-3</v>
      </c>
      <c r="AJ448" s="207"/>
    </row>
    <row r="449" spans="1:36">
      <c r="A449" s="89">
        <v>44</v>
      </c>
      <c r="B449" s="95" t="s">
        <v>740</v>
      </c>
      <c r="C449" s="96">
        <v>41844</v>
      </c>
      <c r="D449" s="83" t="s">
        <v>741</v>
      </c>
      <c r="E449" s="118" t="s">
        <v>227</v>
      </c>
      <c r="F449" s="95" t="s">
        <v>203</v>
      </c>
      <c r="G449" s="157">
        <v>41845</v>
      </c>
      <c r="H449" s="121">
        <v>42004</v>
      </c>
      <c r="I449" s="246"/>
      <c r="J449" s="72">
        <v>14119883</v>
      </c>
      <c r="K449" s="181"/>
      <c r="L449" s="91"/>
      <c r="M449" s="91"/>
      <c r="N449" s="91"/>
      <c r="O449" s="19" t="s">
        <v>294</v>
      </c>
      <c r="P449" s="197"/>
      <c r="Q449" s="22"/>
      <c r="R449" s="22"/>
      <c r="S449" s="40"/>
      <c r="T449" s="40">
        <f t="shared" si="309"/>
        <v>0</v>
      </c>
      <c r="U449" s="40"/>
      <c r="V449" s="35"/>
      <c r="W449" s="35"/>
      <c r="X449" s="40">
        <f t="shared" si="310"/>
        <v>0</v>
      </c>
      <c r="Y449" s="72">
        <v>14119883</v>
      </c>
      <c r="Z449" s="108"/>
      <c r="AA449" s="108"/>
      <c r="AB449" s="40">
        <f t="shared" si="311"/>
        <v>14119883</v>
      </c>
      <c r="AC449" s="35"/>
      <c r="AD449" s="35"/>
      <c r="AE449" s="35"/>
      <c r="AF449" s="40">
        <f t="shared" si="312"/>
        <v>0</v>
      </c>
      <c r="AG449" s="40">
        <f t="shared" si="317"/>
        <v>14119883</v>
      </c>
      <c r="AH449" s="41">
        <f t="shared" si="315"/>
        <v>1.8321853105017587E-2</v>
      </c>
      <c r="AI449" s="42">
        <f t="shared" si="316"/>
        <v>3.4189838393496085E-3</v>
      </c>
      <c r="AJ449" s="207"/>
    </row>
    <row r="450" spans="1:36">
      <c r="A450" s="89">
        <v>45</v>
      </c>
      <c r="B450" s="95" t="s">
        <v>742</v>
      </c>
      <c r="C450" s="96">
        <v>41845</v>
      </c>
      <c r="D450" s="83" t="s">
        <v>743</v>
      </c>
      <c r="E450" s="118" t="s">
        <v>227</v>
      </c>
      <c r="F450" s="95" t="s">
        <v>203</v>
      </c>
      <c r="G450" s="157">
        <v>41848</v>
      </c>
      <c r="H450" s="121">
        <v>42004</v>
      </c>
      <c r="I450" s="246"/>
      <c r="J450" s="72">
        <v>3054882</v>
      </c>
      <c r="K450" s="181"/>
      <c r="L450" s="91"/>
      <c r="M450" s="91"/>
      <c r="N450" s="91"/>
      <c r="O450" s="19" t="s">
        <v>294</v>
      </c>
      <c r="P450" s="197"/>
      <c r="Q450" s="22"/>
      <c r="R450" s="22"/>
      <c r="S450" s="40"/>
      <c r="T450" s="40">
        <f t="shared" si="309"/>
        <v>0</v>
      </c>
      <c r="U450" s="40"/>
      <c r="V450" s="35"/>
      <c r="W450" s="35"/>
      <c r="X450" s="40">
        <f t="shared" si="310"/>
        <v>0</v>
      </c>
      <c r="Y450" s="72">
        <v>3054882</v>
      </c>
      <c r="Z450" s="108"/>
      <c r="AA450" s="108"/>
      <c r="AB450" s="40">
        <f t="shared" si="311"/>
        <v>3054882</v>
      </c>
      <c r="AC450" s="35"/>
      <c r="AD450" s="35"/>
      <c r="AE450" s="35"/>
      <c r="AF450" s="40">
        <f t="shared" si="312"/>
        <v>0</v>
      </c>
      <c r="AG450" s="40">
        <f t="shared" si="317"/>
        <v>3054882</v>
      </c>
      <c r="AH450" s="41">
        <f t="shared" si="315"/>
        <v>3.9639917170108518E-3</v>
      </c>
      <c r="AI450" s="42">
        <f t="shared" si="316"/>
        <v>7.3970812570614151E-4</v>
      </c>
      <c r="AJ450" s="207"/>
    </row>
    <row r="451" spans="1:36">
      <c r="A451" s="89">
        <v>46</v>
      </c>
      <c r="B451" s="95" t="s">
        <v>744</v>
      </c>
      <c r="C451" s="96">
        <v>41850</v>
      </c>
      <c r="D451" s="83" t="s">
        <v>745</v>
      </c>
      <c r="E451" s="118" t="s">
        <v>227</v>
      </c>
      <c r="F451" s="95" t="s">
        <v>203</v>
      </c>
      <c r="G451" s="157">
        <v>41851</v>
      </c>
      <c r="H451" s="121">
        <v>42004</v>
      </c>
      <c r="I451" s="246"/>
      <c r="J451" s="181">
        <f>6021816+5000000</f>
        <v>11021816</v>
      </c>
      <c r="K451" s="181"/>
      <c r="L451" s="91"/>
      <c r="M451" s="91"/>
      <c r="N451" s="91"/>
      <c r="O451" s="19" t="s">
        <v>294</v>
      </c>
      <c r="P451" s="197"/>
      <c r="Q451" s="22"/>
      <c r="R451" s="22"/>
      <c r="S451" s="40"/>
      <c r="T451" s="40">
        <f t="shared" si="309"/>
        <v>0</v>
      </c>
      <c r="U451" s="40"/>
      <c r="V451" s="35"/>
      <c r="W451" s="35"/>
      <c r="X451" s="40">
        <f t="shared" si="310"/>
        <v>0</v>
      </c>
      <c r="Y451" s="72">
        <v>6021816</v>
      </c>
      <c r="Z451" s="108"/>
      <c r="AA451" s="108"/>
      <c r="AB451" s="40">
        <f t="shared" si="311"/>
        <v>6021816</v>
      </c>
      <c r="AC451" s="35"/>
      <c r="AD451" s="35"/>
      <c r="AE451" s="35">
        <v>5000000</v>
      </c>
      <c r="AF451" s="40">
        <f t="shared" si="312"/>
        <v>5000000</v>
      </c>
      <c r="AG451" s="40">
        <f t="shared" si="317"/>
        <v>11021816</v>
      </c>
      <c r="AH451" s="41">
        <f t="shared" si="315"/>
        <v>1.4301824859492995E-2</v>
      </c>
      <c r="AI451" s="42">
        <f t="shared" si="316"/>
        <v>2.6688189119049317E-3</v>
      </c>
      <c r="AJ451" s="207"/>
    </row>
    <row r="452" spans="1:36" ht="22.5">
      <c r="A452" s="89">
        <v>47</v>
      </c>
      <c r="B452" s="95" t="s">
        <v>746</v>
      </c>
      <c r="C452" s="96">
        <v>41856</v>
      </c>
      <c r="D452" s="83" t="s">
        <v>747</v>
      </c>
      <c r="E452" s="118" t="s">
        <v>227</v>
      </c>
      <c r="F452" s="95" t="s">
        <v>203</v>
      </c>
      <c r="G452" s="96">
        <v>41856</v>
      </c>
      <c r="H452" s="121">
        <v>42004</v>
      </c>
      <c r="I452" s="246"/>
      <c r="J452" s="72">
        <v>1000000</v>
      </c>
      <c r="K452" s="181"/>
      <c r="L452" s="91"/>
      <c r="M452" s="91"/>
      <c r="N452" s="91"/>
      <c r="O452" s="19" t="s">
        <v>294</v>
      </c>
      <c r="P452" s="197"/>
      <c r="Q452" s="22"/>
      <c r="R452" s="22"/>
      <c r="S452" s="40"/>
      <c r="T452" s="40">
        <f t="shared" si="309"/>
        <v>0</v>
      </c>
      <c r="U452" s="40"/>
      <c r="V452" s="35"/>
      <c r="W452" s="35"/>
      <c r="X452" s="40">
        <f t="shared" si="310"/>
        <v>0</v>
      </c>
      <c r="Y452" s="108"/>
      <c r="Z452" s="72">
        <v>1000000</v>
      </c>
      <c r="AA452" s="108"/>
      <c r="AB452" s="40">
        <f t="shared" si="311"/>
        <v>1000000</v>
      </c>
      <c r="AC452" s="35"/>
      <c r="AD452" s="35"/>
      <c r="AE452" s="35"/>
      <c r="AF452" s="40">
        <f t="shared" si="312"/>
        <v>0</v>
      </c>
      <c r="AG452" s="40">
        <f t="shared" si="317"/>
        <v>1000000</v>
      </c>
      <c r="AH452" s="41">
        <f t="shared" si="315"/>
        <v>1.2975924166664546E-3</v>
      </c>
      <c r="AI452" s="42">
        <f t="shared" si="316"/>
        <v>2.421396720744505E-4</v>
      </c>
      <c r="AJ452" s="207"/>
    </row>
    <row r="453" spans="1:36">
      <c r="A453" s="89">
        <v>48</v>
      </c>
      <c r="B453" s="95" t="s">
        <v>748</v>
      </c>
      <c r="C453" s="96">
        <v>41871</v>
      </c>
      <c r="D453" s="83" t="s">
        <v>749</v>
      </c>
      <c r="E453" s="118" t="s">
        <v>227</v>
      </c>
      <c r="F453" s="95" t="s">
        <v>203</v>
      </c>
      <c r="G453" s="96">
        <v>41871</v>
      </c>
      <c r="H453" s="121">
        <v>42004</v>
      </c>
      <c r="I453" s="246"/>
      <c r="J453" s="181">
        <f>19303612+5000000</f>
        <v>24303612</v>
      </c>
      <c r="K453" s="181"/>
      <c r="L453" s="91"/>
      <c r="M453" s="91"/>
      <c r="N453" s="91"/>
      <c r="O453" s="19" t="s">
        <v>294</v>
      </c>
      <c r="P453" s="197"/>
      <c r="Q453" s="22"/>
      <c r="R453" s="22"/>
      <c r="S453" s="40"/>
      <c r="T453" s="40">
        <f t="shared" si="309"/>
        <v>0</v>
      </c>
      <c r="U453" s="40"/>
      <c r="V453" s="35"/>
      <c r="W453" s="35"/>
      <c r="X453" s="40">
        <f t="shared" si="310"/>
        <v>0</v>
      </c>
      <c r="Y453" s="108"/>
      <c r="Z453" s="72">
        <v>19303612</v>
      </c>
      <c r="AA453" s="108"/>
      <c r="AB453" s="40">
        <f t="shared" si="311"/>
        <v>19303612</v>
      </c>
      <c r="AC453" s="35"/>
      <c r="AD453" s="35"/>
      <c r="AE453" s="35">
        <v>5000000</v>
      </c>
      <c r="AF453" s="40">
        <f t="shared" si="312"/>
        <v>5000000</v>
      </c>
      <c r="AG453" s="40">
        <f t="shared" si="317"/>
        <v>24303612</v>
      </c>
      <c r="AH453" s="41">
        <f t="shared" si="315"/>
        <v>3.1536182628803845E-2</v>
      </c>
      <c r="AI453" s="42">
        <f t="shared" si="316"/>
        <v>5.8848686399046802E-3</v>
      </c>
      <c r="AJ453" s="207"/>
    </row>
    <row r="454" spans="1:36">
      <c r="A454" s="89">
        <v>49</v>
      </c>
      <c r="B454" s="95" t="s">
        <v>750</v>
      </c>
      <c r="C454" s="96">
        <v>41871</v>
      </c>
      <c r="D454" s="83" t="s">
        <v>751</v>
      </c>
      <c r="E454" s="118" t="s">
        <v>227</v>
      </c>
      <c r="F454" s="95" t="s">
        <v>203</v>
      </c>
      <c r="G454" s="96">
        <v>41871</v>
      </c>
      <c r="H454" s="121">
        <v>42004</v>
      </c>
      <c r="I454" s="246"/>
      <c r="J454" s="72">
        <v>7967008</v>
      </c>
      <c r="K454" s="181"/>
      <c r="L454" s="91"/>
      <c r="M454" s="91"/>
      <c r="N454" s="91"/>
      <c r="O454" s="19" t="s">
        <v>294</v>
      </c>
      <c r="P454" s="197"/>
      <c r="Q454" s="22"/>
      <c r="R454" s="22"/>
      <c r="S454" s="40"/>
      <c r="T454" s="40">
        <f t="shared" si="309"/>
        <v>0</v>
      </c>
      <c r="U454" s="40"/>
      <c r="V454" s="35"/>
      <c r="W454" s="35"/>
      <c r="X454" s="40">
        <f t="shared" si="310"/>
        <v>0</v>
      </c>
      <c r="Y454" s="108"/>
      <c r="Z454" s="72">
        <v>7967008</v>
      </c>
      <c r="AA454" s="108"/>
      <c r="AB454" s="40">
        <f t="shared" si="311"/>
        <v>7967008</v>
      </c>
      <c r="AC454" s="35"/>
      <c r="AD454" s="35"/>
      <c r="AE454" s="35"/>
      <c r="AF454" s="40">
        <f t="shared" si="312"/>
        <v>0</v>
      </c>
      <c r="AG454" s="40">
        <f t="shared" si="317"/>
        <v>7967008</v>
      </c>
      <c r="AH454" s="41">
        <f t="shared" si="315"/>
        <v>1.0337929164320976E-2</v>
      </c>
      <c r="AI454" s="42">
        <f t="shared" si="316"/>
        <v>1.9291287045345236E-3</v>
      </c>
      <c r="AJ454" s="207"/>
    </row>
    <row r="455" spans="1:36">
      <c r="A455" s="89">
        <v>50</v>
      </c>
      <c r="B455" s="95" t="s">
        <v>752</v>
      </c>
      <c r="C455" s="96">
        <v>41880</v>
      </c>
      <c r="D455" s="83" t="s">
        <v>753</v>
      </c>
      <c r="E455" s="118" t="s">
        <v>227</v>
      </c>
      <c r="F455" s="95" t="s">
        <v>203</v>
      </c>
      <c r="G455" s="96">
        <v>41880</v>
      </c>
      <c r="H455" s="121">
        <v>42004</v>
      </c>
      <c r="I455" s="246"/>
      <c r="J455" s="72">
        <v>7495368</v>
      </c>
      <c r="K455" s="181"/>
      <c r="L455" s="91"/>
      <c r="M455" s="91"/>
      <c r="N455" s="91"/>
      <c r="O455" s="19" t="s">
        <v>294</v>
      </c>
      <c r="P455" s="197"/>
      <c r="Q455" s="22"/>
      <c r="R455" s="22"/>
      <c r="S455" s="40"/>
      <c r="T455" s="40">
        <f t="shared" si="309"/>
        <v>0</v>
      </c>
      <c r="U455" s="40"/>
      <c r="V455" s="35"/>
      <c r="W455" s="35"/>
      <c r="X455" s="40">
        <f t="shared" si="310"/>
        <v>0</v>
      </c>
      <c r="Y455" s="108"/>
      <c r="Z455" s="72">
        <v>7495368</v>
      </c>
      <c r="AA455" s="108"/>
      <c r="AB455" s="40">
        <f t="shared" si="311"/>
        <v>7495368</v>
      </c>
      <c r="AC455" s="35"/>
      <c r="AD455" s="35"/>
      <c r="AE455" s="35"/>
      <c r="AF455" s="40">
        <f t="shared" si="312"/>
        <v>0</v>
      </c>
      <c r="AG455" s="40">
        <f t="shared" si="317"/>
        <v>7495368</v>
      </c>
      <c r="AH455" s="41">
        <f t="shared" si="315"/>
        <v>9.7259326769244103E-3</v>
      </c>
      <c r="AI455" s="42">
        <f t="shared" si="316"/>
        <v>1.8149259495973298E-3</v>
      </c>
      <c r="AJ455" s="207"/>
    </row>
    <row r="456" spans="1:36">
      <c r="A456" s="89">
        <v>51</v>
      </c>
      <c r="B456" s="95" t="s">
        <v>754</v>
      </c>
      <c r="C456" s="96">
        <v>41899</v>
      </c>
      <c r="D456" s="83" t="s">
        <v>755</v>
      </c>
      <c r="E456" s="118" t="s">
        <v>227</v>
      </c>
      <c r="F456" s="95" t="s">
        <v>203</v>
      </c>
      <c r="G456" s="96">
        <v>41899</v>
      </c>
      <c r="H456" s="121">
        <v>42004</v>
      </c>
      <c r="I456" s="246"/>
      <c r="J456" s="72">
        <v>8363634</v>
      </c>
      <c r="K456" s="181"/>
      <c r="L456" s="91"/>
      <c r="M456" s="91"/>
      <c r="N456" s="91"/>
      <c r="O456" s="19" t="s">
        <v>294</v>
      </c>
      <c r="P456" s="197"/>
      <c r="Q456" s="22"/>
      <c r="R456" s="22"/>
      <c r="S456" s="40"/>
      <c r="T456" s="40">
        <f t="shared" si="309"/>
        <v>0</v>
      </c>
      <c r="U456" s="40"/>
      <c r="V456" s="35"/>
      <c r="W456" s="35"/>
      <c r="X456" s="40">
        <f t="shared" si="310"/>
        <v>0</v>
      </c>
      <c r="Y456" s="108"/>
      <c r="Z456" s="72"/>
      <c r="AA456" s="108">
        <v>8363634</v>
      </c>
      <c r="AB456" s="40">
        <f t="shared" si="311"/>
        <v>8363634</v>
      </c>
      <c r="AC456" s="35"/>
      <c r="AD456" s="35"/>
      <c r="AE456" s="35"/>
      <c r="AF456" s="40">
        <f t="shared" si="312"/>
        <v>0</v>
      </c>
      <c r="AG456" s="40">
        <f t="shared" si="317"/>
        <v>8363634</v>
      </c>
      <c r="AH456" s="41">
        <f t="shared" si="315"/>
        <v>1.0852588054173726E-2</v>
      </c>
      <c r="AI456" s="42">
        <f t="shared" si="316"/>
        <v>2.0251675941107246E-3</v>
      </c>
      <c r="AJ456" s="207"/>
    </row>
    <row r="457" spans="1:36">
      <c r="A457" s="89">
        <v>52</v>
      </c>
      <c r="B457" s="95" t="s">
        <v>756</v>
      </c>
      <c r="C457" s="96">
        <v>41899</v>
      </c>
      <c r="D457" s="83" t="s">
        <v>757</v>
      </c>
      <c r="E457" s="118" t="s">
        <v>227</v>
      </c>
      <c r="F457" s="95" t="s">
        <v>203</v>
      </c>
      <c r="G457" s="96">
        <v>41899</v>
      </c>
      <c r="H457" s="121">
        <v>42004</v>
      </c>
      <c r="I457" s="246"/>
      <c r="J457" s="72">
        <v>1522699</v>
      </c>
      <c r="K457" s="181"/>
      <c r="L457" s="91"/>
      <c r="M457" s="91"/>
      <c r="N457" s="91"/>
      <c r="O457" s="19" t="s">
        <v>294</v>
      </c>
      <c r="P457" s="197"/>
      <c r="Q457" s="22"/>
      <c r="R457" s="22"/>
      <c r="S457" s="40"/>
      <c r="T457" s="40">
        <f t="shared" si="309"/>
        <v>0</v>
      </c>
      <c r="U457" s="40"/>
      <c r="V457" s="35"/>
      <c r="W457" s="35"/>
      <c r="X457" s="40">
        <f t="shared" si="310"/>
        <v>0</v>
      </c>
      <c r="Y457" s="108"/>
      <c r="Z457" s="72"/>
      <c r="AA457" s="108">
        <v>1522699</v>
      </c>
      <c r="AB457" s="40">
        <f t="shared" si="311"/>
        <v>1522699</v>
      </c>
      <c r="AC457" s="35"/>
      <c r="AD457" s="35"/>
      <c r="AE457" s="35"/>
      <c r="AF457" s="40">
        <f t="shared" si="312"/>
        <v>0</v>
      </c>
      <c r="AG457" s="40">
        <f t="shared" si="317"/>
        <v>1522699</v>
      </c>
      <c r="AH457" s="41">
        <f t="shared" si="315"/>
        <v>1.9758426752655937E-3</v>
      </c>
      <c r="AI457" s="42">
        <f t="shared" si="316"/>
        <v>3.6870583652809369E-4</v>
      </c>
      <c r="AJ457" s="207"/>
    </row>
    <row r="458" spans="1:36">
      <c r="A458" s="89">
        <v>53</v>
      </c>
      <c r="B458" s="95" t="s">
        <v>706</v>
      </c>
      <c r="C458" s="96">
        <v>41943</v>
      </c>
      <c r="D458" s="83" t="s">
        <v>650</v>
      </c>
      <c r="E458" s="118" t="s">
        <v>227</v>
      </c>
      <c r="F458" s="95" t="s">
        <v>203</v>
      </c>
      <c r="G458" s="96"/>
      <c r="H458" s="121"/>
      <c r="I458" s="246"/>
      <c r="J458" s="72">
        <v>5000000</v>
      </c>
      <c r="K458" s="181"/>
      <c r="L458" s="91"/>
      <c r="M458" s="91"/>
      <c r="N458" s="91"/>
      <c r="O458" s="19" t="s">
        <v>294</v>
      </c>
      <c r="P458" s="197"/>
      <c r="Q458" s="22"/>
      <c r="R458" s="22"/>
      <c r="S458" s="40"/>
      <c r="T458" s="40">
        <f t="shared" si="309"/>
        <v>0</v>
      </c>
      <c r="U458" s="40"/>
      <c r="V458" s="35"/>
      <c r="W458" s="35"/>
      <c r="X458" s="40">
        <f t="shared" si="310"/>
        <v>0</v>
      </c>
      <c r="Y458" s="108"/>
      <c r="Z458" s="72"/>
      <c r="AA458" s="108"/>
      <c r="AB458" s="40">
        <f t="shared" si="311"/>
        <v>0</v>
      </c>
      <c r="AC458" s="35"/>
      <c r="AD458" s="72">
        <v>5000000</v>
      </c>
      <c r="AE458" s="35"/>
      <c r="AF458" s="40">
        <f t="shared" ref="AF458:AF481" si="318">SUM(AC458:AE458)</f>
        <v>5000000</v>
      </c>
      <c r="AG458" s="40">
        <f t="shared" ref="AG458:AG481" si="319">SUM(T458,X458,AB458,AF458)</f>
        <v>5000000</v>
      </c>
      <c r="AH458" s="41">
        <f t="shared" si="315"/>
        <v>6.4879620833322724E-3</v>
      </c>
      <c r="AI458" s="42">
        <f t="shared" si="316"/>
        <v>1.2106983603722525E-3</v>
      </c>
      <c r="AJ458" s="207"/>
    </row>
    <row r="459" spans="1:36">
      <c r="A459" s="89">
        <v>54</v>
      </c>
      <c r="B459" s="95" t="s">
        <v>706</v>
      </c>
      <c r="C459" s="96">
        <v>41943</v>
      </c>
      <c r="D459" s="83" t="s">
        <v>656</v>
      </c>
      <c r="E459" s="118" t="s">
        <v>227</v>
      </c>
      <c r="F459" s="95" t="s">
        <v>203</v>
      </c>
      <c r="G459" s="96"/>
      <c r="H459" s="121"/>
      <c r="I459" s="246"/>
      <c r="J459" s="72">
        <v>5000000</v>
      </c>
      <c r="K459" s="181"/>
      <c r="L459" s="91"/>
      <c r="M459" s="91"/>
      <c r="N459" s="91"/>
      <c r="O459" s="19" t="s">
        <v>294</v>
      </c>
      <c r="P459" s="197"/>
      <c r="Q459" s="22"/>
      <c r="R459" s="22"/>
      <c r="S459" s="40"/>
      <c r="T459" s="40">
        <f t="shared" si="309"/>
        <v>0</v>
      </c>
      <c r="U459" s="40"/>
      <c r="V459" s="35"/>
      <c r="W459" s="35"/>
      <c r="X459" s="40">
        <f t="shared" si="310"/>
        <v>0</v>
      </c>
      <c r="Y459" s="108"/>
      <c r="Z459" s="72"/>
      <c r="AA459" s="108"/>
      <c r="AB459" s="40">
        <f t="shared" si="311"/>
        <v>0</v>
      </c>
      <c r="AC459" s="35"/>
      <c r="AD459" s="72">
        <v>5000000</v>
      </c>
      <c r="AE459" s="35"/>
      <c r="AF459" s="40">
        <f t="shared" si="318"/>
        <v>5000000</v>
      </c>
      <c r="AG459" s="40">
        <f t="shared" si="319"/>
        <v>5000000</v>
      </c>
      <c r="AH459" s="41">
        <f t="shared" si="315"/>
        <v>6.4879620833322724E-3</v>
      </c>
      <c r="AI459" s="42">
        <f t="shared" si="316"/>
        <v>1.2106983603722525E-3</v>
      </c>
      <c r="AJ459" s="207"/>
    </row>
    <row r="460" spans="1:36">
      <c r="A460" s="89">
        <v>55</v>
      </c>
      <c r="B460" s="95" t="s">
        <v>706</v>
      </c>
      <c r="C460" s="96">
        <v>41943</v>
      </c>
      <c r="D460" s="83" t="s">
        <v>657</v>
      </c>
      <c r="E460" s="118" t="s">
        <v>227</v>
      </c>
      <c r="F460" s="95" t="s">
        <v>203</v>
      </c>
      <c r="G460" s="96"/>
      <c r="H460" s="121"/>
      <c r="I460" s="246"/>
      <c r="J460" s="72">
        <v>5000000</v>
      </c>
      <c r="K460" s="181"/>
      <c r="L460" s="91"/>
      <c r="M460" s="91"/>
      <c r="N460" s="91"/>
      <c r="O460" s="19" t="s">
        <v>294</v>
      </c>
      <c r="P460" s="197"/>
      <c r="Q460" s="22"/>
      <c r="R460" s="22"/>
      <c r="S460" s="40"/>
      <c r="T460" s="40">
        <f t="shared" si="309"/>
        <v>0</v>
      </c>
      <c r="U460" s="40"/>
      <c r="V460" s="35"/>
      <c r="W460" s="35"/>
      <c r="X460" s="40">
        <f t="shared" si="310"/>
        <v>0</v>
      </c>
      <c r="Y460" s="108"/>
      <c r="Z460" s="72"/>
      <c r="AA460" s="108"/>
      <c r="AB460" s="40">
        <f t="shared" si="311"/>
        <v>0</v>
      </c>
      <c r="AC460" s="35"/>
      <c r="AD460" s="72">
        <v>5000000</v>
      </c>
      <c r="AE460" s="35"/>
      <c r="AF460" s="40">
        <f t="shared" si="318"/>
        <v>5000000</v>
      </c>
      <c r="AG460" s="40">
        <f t="shared" si="319"/>
        <v>5000000</v>
      </c>
      <c r="AH460" s="41">
        <f t="shared" si="315"/>
        <v>6.4879620833322724E-3</v>
      </c>
      <c r="AI460" s="42">
        <f t="shared" si="316"/>
        <v>1.2106983603722525E-3</v>
      </c>
      <c r="AJ460" s="207"/>
    </row>
    <row r="461" spans="1:36">
      <c r="A461" s="89">
        <v>56</v>
      </c>
      <c r="B461" s="95" t="s">
        <v>706</v>
      </c>
      <c r="C461" s="96">
        <v>41943</v>
      </c>
      <c r="D461" s="83" t="s">
        <v>651</v>
      </c>
      <c r="E461" s="118" t="s">
        <v>227</v>
      </c>
      <c r="F461" s="95" t="s">
        <v>203</v>
      </c>
      <c r="G461" s="96"/>
      <c r="H461" s="121"/>
      <c r="I461" s="246"/>
      <c r="J461" s="72">
        <v>4000000</v>
      </c>
      <c r="K461" s="181"/>
      <c r="L461" s="91"/>
      <c r="M461" s="91"/>
      <c r="N461" s="91"/>
      <c r="O461" s="19" t="s">
        <v>294</v>
      </c>
      <c r="P461" s="197"/>
      <c r="Q461" s="22"/>
      <c r="R461" s="22"/>
      <c r="S461" s="40"/>
      <c r="T461" s="40">
        <f t="shared" si="309"/>
        <v>0</v>
      </c>
      <c r="U461" s="40"/>
      <c r="V461" s="35"/>
      <c r="W461" s="35"/>
      <c r="X461" s="40">
        <f t="shared" si="310"/>
        <v>0</v>
      </c>
      <c r="Y461" s="108"/>
      <c r="Z461" s="72"/>
      <c r="AA461" s="108"/>
      <c r="AB461" s="40">
        <f t="shared" si="311"/>
        <v>0</v>
      </c>
      <c r="AC461" s="35"/>
      <c r="AD461" s="72">
        <v>4000000</v>
      </c>
      <c r="AE461" s="35"/>
      <c r="AF461" s="40">
        <f t="shared" si="318"/>
        <v>4000000</v>
      </c>
      <c r="AG461" s="40">
        <f t="shared" si="319"/>
        <v>4000000</v>
      </c>
      <c r="AH461" s="41">
        <f t="shared" si="315"/>
        <v>5.1903696666658183E-3</v>
      </c>
      <c r="AI461" s="42">
        <f t="shared" si="316"/>
        <v>9.6855868829780201E-4</v>
      </c>
      <c r="AJ461" s="207"/>
    </row>
    <row r="462" spans="1:36">
      <c r="A462" s="89">
        <v>57</v>
      </c>
      <c r="B462" s="95" t="s">
        <v>706</v>
      </c>
      <c r="C462" s="96">
        <v>41943</v>
      </c>
      <c r="D462" s="83" t="s">
        <v>638</v>
      </c>
      <c r="E462" s="118" t="s">
        <v>227</v>
      </c>
      <c r="F462" s="95" t="s">
        <v>203</v>
      </c>
      <c r="G462" s="96"/>
      <c r="H462" s="121"/>
      <c r="I462" s="246"/>
      <c r="J462" s="72">
        <v>5000000</v>
      </c>
      <c r="K462" s="181"/>
      <c r="L462" s="91"/>
      <c r="M462" s="91"/>
      <c r="N462" s="91"/>
      <c r="O462" s="19" t="s">
        <v>294</v>
      </c>
      <c r="P462" s="197"/>
      <c r="Q462" s="22"/>
      <c r="R462" s="22"/>
      <c r="S462" s="40"/>
      <c r="T462" s="40">
        <f t="shared" si="309"/>
        <v>0</v>
      </c>
      <c r="U462" s="40"/>
      <c r="V462" s="35"/>
      <c r="W462" s="35"/>
      <c r="X462" s="40">
        <f t="shared" si="310"/>
        <v>0</v>
      </c>
      <c r="Y462" s="108"/>
      <c r="Z462" s="72"/>
      <c r="AA462" s="108"/>
      <c r="AB462" s="40">
        <f t="shared" si="311"/>
        <v>0</v>
      </c>
      <c r="AC462" s="35"/>
      <c r="AD462" s="72">
        <v>5000000</v>
      </c>
      <c r="AE462" s="35"/>
      <c r="AF462" s="40">
        <f t="shared" si="318"/>
        <v>5000000</v>
      </c>
      <c r="AG462" s="40">
        <f t="shared" si="319"/>
        <v>5000000</v>
      </c>
      <c r="AH462" s="41">
        <f t="shared" si="315"/>
        <v>6.4879620833322724E-3</v>
      </c>
      <c r="AI462" s="42">
        <f t="shared" si="316"/>
        <v>1.2106983603722525E-3</v>
      </c>
      <c r="AJ462" s="207"/>
    </row>
    <row r="463" spans="1:36">
      <c r="A463" s="89">
        <v>58</v>
      </c>
      <c r="B463" s="95" t="s">
        <v>706</v>
      </c>
      <c r="C463" s="96">
        <v>41943</v>
      </c>
      <c r="D463" s="83" t="s">
        <v>639</v>
      </c>
      <c r="E463" s="118" t="s">
        <v>227</v>
      </c>
      <c r="F463" s="95" t="s">
        <v>203</v>
      </c>
      <c r="G463" s="96"/>
      <c r="H463" s="121"/>
      <c r="I463" s="246"/>
      <c r="J463" s="72">
        <v>5000000</v>
      </c>
      <c r="K463" s="181"/>
      <c r="L463" s="91"/>
      <c r="M463" s="91"/>
      <c r="N463" s="91"/>
      <c r="O463" s="19" t="s">
        <v>294</v>
      </c>
      <c r="P463" s="197"/>
      <c r="Q463" s="22"/>
      <c r="R463" s="22"/>
      <c r="S463" s="40"/>
      <c r="T463" s="40">
        <f t="shared" si="309"/>
        <v>0</v>
      </c>
      <c r="U463" s="40"/>
      <c r="V463" s="35"/>
      <c r="W463" s="35"/>
      <c r="X463" s="40">
        <f t="shared" si="310"/>
        <v>0</v>
      </c>
      <c r="Y463" s="108"/>
      <c r="Z463" s="72"/>
      <c r="AA463" s="108"/>
      <c r="AB463" s="40">
        <f t="shared" si="311"/>
        <v>0</v>
      </c>
      <c r="AC463" s="35"/>
      <c r="AD463" s="72">
        <v>5000000</v>
      </c>
      <c r="AE463" s="35"/>
      <c r="AF463" s="40">
        <f t="shared" si="318"/>
        <v>5000000</v>
      </c>
      <c r="AG463" s="40">
        <f t="shared" si="319"/>
        <v>5000000</v>
      </c>
      <c r="AH463" s="41">
        <f t="shared" si="315"/>
        <v>6.4879620833322724E-3</v>
      </c>
      <c r="AI463" s="42">
        <f t="shared" si="316"/>
        <v>1.2106983603722525E-3</v>
      </c>
      <c r="AJ463" s="207"/>
    </row>
    <row r="464" spans="1:36">
      <c r="A464" s="89">
        <v>59</v>
      </c>
      <c r="B464" s="95" t="s">
        <v>706</v>
      </c>
      <c r="C464" s="96">
        <v>41943</v>
      </c>
      <c r="D464" s="83" t="s">
        <v>661</v>
      </c>
      <c r="E464" s="118" t="s">
        <v>227</v>
      </c>
      <c r="F464" s="95" t="s">
        <v>203</v>
      </c>
      <c r="G464" s="96"/>
      <c r="H464" s="121"/>
      <c r="I464" s="246"/>
      <c r="J464" s="72">
        <v>5000000</v>
      </c>
      <c r="K464" s="181"/>
      <c r="L464" s="91"/>
      <c r="M464" s="91"/>
      <c r="N464" s="91"/>
      <c r="O464" s="19" t="s">
        <v>294</v>
      </c>
      <c r="P464" s="197"/>
      <c r="Q464" s="22"/>
      <c r="R464" s="22"/>
      <c r="S464" s="40"/>
      <c r="T464" s="40">
        <f t="shared" si="309"/>
        <v>0</v>
      </c>
      <c r="U464" s="40"/>
      <c r="V464" s="35"/>
      <c r="W464" s="35"/>
      <c r="X464" s="40">
        <f t="shared" si="310"/>
        <v>0</v>
      </c>
      <c r="Y464" s="108"/>
      <c r="Z464" s="72"/>
      <c r="AA464" s="108"/>
      <c r="AB464" s="40">
        <f t="shared" si="311"/>
        <v>0</v>
      </c>
      <c r="AC464" s="35"/>
      <c r="AD464" s="72">
        <v>5000000</v>
      </c>
      <c r="AE464" s="35"/>
      <c r="AF464" s="40">
        <f t="shared" ref="AF464:AF479" si="320">SUM(AC464:AE464)</f>
        <v>5000000</v>
      </c>
      <c r="AG464" s="40">
        <f t="shared" ref="AG464:AG479" si="321">SUM(T464,X464,AB464,AF464)</f>
        <v>5000000</v>
      </c>
      <c r="AH464" s="41">
        <f t="shared" si="315"/>
        <v>6.4879620833322724E-3</v>
      </c>
      <c r="AI464" s="42">
        <f t="shared" si="316"/>
        <v>1.2106983603722525E-3</v>
      </c>
      <c r="AJ464" s="207"/>
    </row>
    <row r="465" spans="1:36">
      <c r="A465" s="89">
        <v>60</v>
      </c>
      <c r="B465" s="95" t="s">
        <v>706</v>
      </c>
      <c r="C465" s="96">
        <v>41943</v>
      </c>
      <c r="D465" s="83" t="s">
        <v>741</v>
      </c>
      <c r="E465" s="118" t="s">
        <v>225</v>
      </c>
      <c r="F465" s="95" t="s">
        <v>203</v>
      </c>
      <c r="G465" s="96"/>
      <c r="H465" s="121"/>
      <c r="I465" s="246"/>
      <c r="J465" s="72">
        <v>5000000</v>
      </c>
      <c r="K465" s="181"/>
      <c r="L465" s="91"/>
      <c r="M465" s="91"/>
      <c r="N465" s="91"/>
      <c r="O465" s="19" t="s">
        <v>294</v>
      </c>
      <c r="P465" s="197"/>
      <c r="Q465" s="22"/>
      <c r="R465" s="22"/>
      <c r="S465" s="40"/>
      <c r="T465" s="40">
        <f t="shared" si="309"/>
        <v>0</v>
      </c>
      <c r="U465" s="40"/>
      <c r="V465" s="35"/>
      <c r="W465" s="35"/>
      <c r="X465" s="40">
        <f t="shared" si="310"/>
        <v>0</v>
      </c>
      <c r="Y465" s="108"/>
      <c r="Z465" s="72"/>
      <c r="AA465" s="108"/>
      <c r="AB465" s="40">
        <f t="shared" si="311"/>
        <v>0</v>
      </c>
      <c r="AC465" s="35"/>
      <c r="AD465" s="72">
        <v>5000000</v>
      </c>
      <c r="AE465" s="35"/>
      <c r="AF465" s="40">
        <f t="shared" si="320"/>
        <v>5000000</v>
      </c>
      <c r="AG465" s="40">
        <f t="shared" si="321"/>
        <v>5000000</v>
      </c>
      <c r="AH465" s="41">
        <f t="shared" si="315"/>
        <v>6.4879620833322724E-3</v>
      </c>
      <c r="AI465" s="42">
        <f t="shared" si="316"/>
        <v>1.2106983603722525E-3</v>
      </c>
      <c r="AJ465" s="207"/>
    </row>
    <row r="466" spans="1:36">
      <c r="A466" s="89">
        <v>61</v>
      </c>
      <c r="B466" s="95" t="s">
        <v>706</v>
      </c>
      <c r="C466" s="96">
        <v>41963</v>
      </c>
      <c r="D466" s="83" t="s">
        <v>755</v>
      </c>
      <c r="E466" s="118" t="s">
        <v>225</v>
      </c>
      <c r="F466" s="95" t="s">
        <v>203</v>
      </c>
      <c r="G466" s="96"/>
      <c r="H466" s="121"/>
      <c r="I466" s="246"/>
      <c r="J466" s="72">
        <v>5000000</v>
      </c>
      <c r="K466" s="181"/>
      <c r="L466" s="91"/>
      <c r="M466" s="91"/>
      <c r="N466" s="91"/>
      <c r="O466" s="19" t="s">
        <v>294</v>
      </c>
      <c r="P466" s="197"/>
      <c r="Q466" s="22"/>
      <c r="R466" s="22"/>
      <c r="S466" s="40"/>
      <c r="T466" s="40">
        <f t="shared" ref="T466:T479" si="322">SUM(Q466:S466)</f>
        <v>0</v>
      </c>
      <c r="U466" s="40"/>
      <c r="V466" s="35"/>
      <c r="W466" s="35"/>
      <c r="X466" s="40">
        <f t="shared" ref="X466:X479" si="323">SUM(U466:W466)</f>
        <v>0</v>
      </c>
      <c r="Y466" s="108"/>
      <c r="Z466" s="72"/>
      <c r="AA466" s="108"/>
      <c r="AB466" s="40">
        <f t="shared" ref="AB466:AB479" si="324">SUM(Y466:AA466)</f>
        <v>0</v>
      </c>
      <c r="AC466" s="35"/>
      <c r="AD466" s="72">
        <v>5000000</v>
      </c>
      <c r="AE466" s="35"/>
      <c r="AF466" s="40">
        <f t="shared" si="320"/>
        <v>5000000</v>
      </c>
      <c r="AG466" s="40">
        <f t="shared" si="321"/>
        <v>5000000</v>
      </c>
      <c r="AH466" s="41">
        <f t="shared" si="315"/>
        <v>6.4879620833322724E-3</v>
      </c>
      <c r="AI466" s="42">
        <f t="shared" si="316"/>
        <v>1.2106983603722525E-3</v>
      </c>
      <c r="AJ466" s="207"/>
    </row>
    <row r="467" spans="1:36">
      <c r="A467" s="89">
        <v>62</v>
      </c>
      <c r="B467" s="95" t="s">
        <v>706</v>
      </c>
      <c r="C467" s="96">
        <v>41954</v>
      </c>
      <c r="D467" s="83" t="s">
        <v>634</v>
      </c>
      <c r="E467" s="118" t="s">
        <v>225</v>
      </c>
      <c r="F467" s="95" t="s">
        <v>203</v>
      </c>
      <c r="G467" s="96"/>
      <c r="H467" s="121"/>
      <c r="I467" s="246"/>
      <c r="J467" s="72">
        <v>5000000</v>
      </c>
      <c r="K467" s="181"/>
      <c r="L467" s="91"/>
      <c r="M467" s="91"/>
      <c r="N467" s="91"/>
      <c r="O467" s="19" t="s">
        <v>294</v>
      </c>
      <c r="P467" s="197"/>
      <c r="Q467" s="22"/>
      <c r="R467" s="22"/>
      <c r="S467" s="40"/>
      <c r="T467" s="40">
        <f t="shared" si="322"/>
        <v>0</v>
      </c>
      <c r="U467" s="40"/>
      <c r="V467" s="35"/>
      <c r="W467" s="35"/>
      <c r="X467" s="40">
        <f t="shared" si="323"/>
        <v>0</v>
      </c>
      <c r="Y467" s="108"/>
      <c r="Z467" s="72"/>
      <c r="AA467" s="108"/>
      <c r="AB467" s="40">
        <f t="shared" si="324"/>
        <v>0</v>
      </c>
      <c r="AC467" s="35"/>
      <c r="AD467" s="72">
        <v>5000000</v>
      </c>
      <c r="AE467" s="35"/>
      <c r="AF467" s="40">
        <f t="shared" si="320"/>
        <v>5000000</v>
      </c>
      <c r="AG467" s="40">
        <f t="shared" si="321"/>
        <v>5000000</v>
      </c>
      <c r="AH467" s="41">
        <f t="shared" si="315"/>
        <v>6.4879620833322724E-3</v>
      </c>
      <c r="AI467" s="42">
        <f t="shared" si="316"/>
        <v>1.2106983603722525E-3</v>
      </c>
      <c r="AJ467" s="207"/>
    </row>
    <row r="468" spans="1:36">
      <c r="A468" s="89">
        <v>63</v>
      </c>
      <c r="B468" s="95" t="s">
        <v>706</v>
      </c>
      <c r="C468" s="96">
        <v>41954</v>
      </c>
      <c r="D468" s="83" t="s">
        <v>635</v>
      </c>
      <c r="E468" s="118" t="s">
        <v>225</v>
      </c>
      <c r="F468" s="95" t="s">
        <v>203</v>
      </c>
      <c r="G468" s="96"/>
      <c r="H468" s="121"/>
      <c r="I468" s="246"/>
      <c r="J468" s="72">
        <v>5000000</v>
      </c>
      <c r="K468" s="181"/>
      <c r="L468" s="91"/>
      <c r="M468" s="91"/>
      <c r="N468" s="91"/>
      <c r="O468" s="19" t="s">
        <v>294</v>
      </c>
      <c r="P468" s="197"/>
      <c r="Q468" s="22"/>
      <c r="R468" s="22"/>
      <c r="S468" s="40"/>
      <c r="T468" s="40">
        <f t="shared" si="322"/>
        <v>0</v>
      </c>
      <c r="U468" s="40"/>
      <c r="V468" s="35"/>
      <c r="W468" s="35"/>
      <c r="X468" s="40">
        <f t="shared" si="323"/>
        <v>0</v>
      </c>
      <c r="Y468" s="108"/>
      <c r="Z468" s="72"/>
      <c r="AA468" s="108"/>
      <c r="AB468" s="40">
        <f t="shared" si="324"/>
        <v>0</v>
      </c>
      <c r="AC468" s="35"/>
      <c r="AD468" s="72">
        <v>5000000</v>
      </c>
      <c r="AE468" s="35"/>
      <c r="AF468" s="40">
        <f t="shared" si="320"/>
        <v>5000000</v>
      </c>
      <c r="AG468" s="40">
        <f t="shared" si="321"/>
        <v>5000000</v>
      </c>
      <c r="AH468" s="41">
        <f t="shared" si="315"/>
        <v>6.4879620833322724E-3</v>
      </c>
      <c r="AI468" s="42">
        <f t="shared" si="316"/>
        <v>1.2106983603722525E-3</v>
      </c>
      <c r="AJ468" s="207"/>
    </row>
    <row r="469" spans="1:36">
      <c r="A469" s="89">
        <v>64</v>
      </c>
      <c r="B469" s="95" t="s">
        <v>706</v>
      </c>
      <c r="C469" s="96">
        <v>41969</v>
      </c>
      <c r="D469" s="83" t="s">
        <v>672</v>
      </c>
      <c r="E469" s="118" t="s">
        <v>225</v>
      </c>
      <c r="F469" s="95" t="s">
        <v>203</v>
      </c>
      <c r="G469" s="96"/>
      <c r="H469" s="121"/>
      <c r="I469" s="246"/>
      <c r="J469" s="72">
        <v>10000000</v>
      </c>
      <c r="K469" s="181"/>
      <c r="L469" s="91"/>
      <c r="M469" s="91"/>
      <c r="N469" s="91"/>
      <c r="O469" s="19" t="s">
        <v>294</v>
      </c>
      <c r="P469" s="197"/>
      <c r="Q469" s="22"/>
      <c r="R469" s="22"/>
      <c r="S469" s="40"/>
      <c r="T469" s="40">
        <f t="shared" si="322"/>
        <v>0</v>
      </c>
      <c r="U469" s="40"/>
      <c r="V469" s="35"/>
      <c r="W469" s="35"/>
      <c r="X469" s="40">
        <f t="shared" si="323"/>
        <v>0</v>
      </c>
      <c r="Y469" s="108"/>
      <c r="Z469" s="72"/>
      <c r="AA469" s="108"/>
      <c r="AB469" s="40">
        <f t="shared" si="324"/>
        <v>0</v>
      </c>
      <c r="AC469" s="35"/>
      <c r="AD469" s="72">
        <v>10000000</v>
      </c>
      <c r="AE469" s="35"/>
      <c r="AF469" s="40">
        <f t="shared" si="320"/>
        <v>10000000</v>
      </c>
      <c r="AG469" s="40">
        <f t="shared" si="321"/>
        <v>10000000</v>
      </c>
      <c r="AH469" s="41">
        <f t="shared" si="315"/>
        <v>1.2975924166664545E-2</v>
      </c>
      <c r="AI469" s="42">
        <f t="shared" si="316"/>
        <v>2.421396720744505E-3</v>
      </c>
      <c r="AJ469" s="207"/>
    </row>
    <row r="470" spans="1:36">
      <c r="A470" s="89">
        <v>65</v>
      </c>
      <c r="B470" s="95" t="s">
        <v>706</v>
      </c>
      <c r="C470" s="96">
        <v>41954</v>
      </c>
      <c r="D470" s="83" t="s">
        <v>636</v>
      </c>
      <c r="E470" s="118" t="s">
        <v>225</v>
      </c>
      <c r="F470" s="95" t="s">
        <v>203</v>
      </c>
      <c r="G470" s="96"/>
      <c r="H470" s="121"/>
      <c r="I470" s="246"/>
      <c r="J470" s="72">
        <v>5000000</v>
      </c>
      <c r="K470" s="181"/>
      <c r="L470" s="91"/>
      <c r="M470" s="91"/>
      <c r="N470" s="91"/>
      <c r="O470" s="19" t="s">
        <v>294</v>
      </c>
      <c r="P470" s="197"/>
      <c r="Q470" s="22"/>
      <c r="R470" s="22"/>
      <c r="S470" s="40"/>
      <c r="T470" s="40">
        <f t="shared" si="322"/>
        <v>0</v>
      </c>
      <c r="U470" s="40"/>
      <c r="V470" s="35"/>
      <c r="W470" s="35"/>
      <c r="X470" s="40">
        <f t="shared" si="323"/>
        <v>0</v>
      </c>
      <c r="Y470" s="108"/>
      <c r="Z470" s="72"/>
      <c r="AA470" s="108"/>
      <c r="AB470" s="40">
        <f t="shared" si="324"/>
        <v>0</v>
      </c>
      <c r="AC470" s="35"/>
      <c r="AD470" s="72">
        <v>5000000</v>
      </c>
      <c r="AE470" s="35"/>
      <c r="AF470" s="40">
        <f t="shared" si="320"/>
        <v>5000000</v>
      </c>
      <c r="AG470" s="40">
        <f t="shared" si="321"/>
        <v>5000000</v>
      </c>
      <c r="AH470" s="41">
        <f t="shared" si="315"/>
        <v>6.4879620833322724E-3</v>
      </c>
      <c r="AI470" s="42">
        <f t="shared" si="316"/>
        <v>1.2106983603722525E-3</v>
      </c>
      <c r="AJ470" s="207"/>
    </row>
    <row r="471" spans="1:36">
      <c r="A471" s="89">
        <v>66</v>
      </c>
      <c r="B471" s="95" t="s">
        <v>706</v>
      </c>
      <c r="C471" s="96">
        <v>41957</v>
      </c>
      <c r="D471" s="83" t="s">
        <v>976</v>
      </c>
      <c r="E471" s="118" t="s">
        <v>225</v>
      </c>
      <c r="F471" s="95" t="s">
        <v>203</v>
      </c>
      <c r="G471" s="96"/>
      <c r="H471" s="121"/>
      <c r="I471" s="246"/>
      <c r="J471" s="72">
        <v>5000000</v>
      </c>
      <c r="K471" s="181"/>
      <c r="L471" s="91"/>
      <c r="M471" s="91"/>
      <c r="N471" s="91"/>
      <c r="O471" s="19" t="s">
        <v>294</v>
      </c>
      <c r="P471" s="197"/>
      <c r="Q471" s="22"/>
      <c r="R471" s="22"/>
      <c r="S471" s="40"/>
      <c r="T471" s="40">
        <f t="shared" si="322"/>
        <v>0</v>
      </c>
      <c r="U471" s="40"/>
      <c r="V471" s="35"/>
      <c r="W471" s="35"/>
      <c r="X471" s="40">
        <f t="shared" si="323"/>
        <v>0</v>
      </c>
      <c r="Y471" s="108"/>
      <c r="Z471" s="72"/>
      <c r="AA471" s="108"/>
      <c r="AB471" s="40">
        <f t="shared" si="324"/>
        <v>0</v>
      </c>
      <c r="AC471" s="35"/>
      <c r="AD471" s="72">
        <v>5000000</v>
      </c>
      <c r="AE471" s="35"/>
      <c r="AF471" s="40">
        <f t="shared" si="320"/>
        <v>5000000</v>
      </c>
      <c r="AG471" s="40">
        <f t="shared" si="321"/>
        <v>5000000</v>
      </c>
      <c r="AH471" s="41">
        <f t="shared" ref="AH471:AH479" si="325">IF(ISERROR(AG471/$I$405),0,AG471/$I$405)</f>
        <v>6.4879620833322724E-3</v>
      </c>
      <c r="AI471" s="42">
        <f t="shared" ref="AI471:AI479" si="326">IF(ISERROR(AG471/$AG$488),"-",AG471/$AG$488)</f>
        <v>1.2106983603722525E-3</v>
      </c>
      <c r="AJ471" s="207"/>
    </row>
    <row r="472" spans="1:36">
      <c r="A472" s="89">
        <v>67</v>
      </c>
      <c r="B472" s="95" t="s">
        <v>706</v>
      </c>
      <c r="C472" s="96">
        <v>41957</v>
      </c>
      <c r="D472" s="83" t="s">
        <v>673</v>
      </c>
      <c r="E472" s="118" t="s">
        <v>225</v>
      </c>
      <c r="F472" s="95" t="s">
        <v>203</v>
      </c>
      <c r="G472" s="96"/>
      <c r="H472" s="121"/>
      <c r="I472" s="246"/>
      <c r="J472" s="72">
        <v>5000000</v>
      </c>
      <c r="K472" s="181"/>
      <c r="L472" s="91"/>
      <c r="M472" s="91"/>
      <c r="N472" s="91"/>
      <c r="O472" s="19" t="s">
        <v>294</v>
      </c>
      <c r="P472" s="197"/>
      <c r="Q472" s="22"/>
      <c r="R472" s="22"/>
      <c r="S472" s="40"/>
      <c r="T472" s="40">
        <f t="shared" si="322"/>
        <v>0</v>
      </c>
      <c r="U472" s="40"/>
      <c r="V472" s="35"/>
      <c r="W472" s="35"/>
      <c r="X472" s="40">
        <f t="shared" si="323"/>
        <v>0</v>
      </c>
      <c r="Y472" s="108"/>
      <c r="Z472" s="72"/>
      <c r="AA472" s="108"/>
      <c r="AB472" s="40">
        <f t="shared" si="324"/>
        <v>0</v>
      </c>
      <c r="AC472" s="35"/>
      <c r="AD472" s="72">
        <v>5000000</v>
      </c>
      <c r="AE472" s="35"/>
      <c r="AF472" s="40">
        <f t="shared" si="320"/>
        <v>5000000</v>
      </c>
      <c r="AG472" s="40">
        <f t="shared" si="321"/>
        <v>5000000</v>
      </c>
      <c r="AH472" s="41">
        <f t="shared" si="325"/>
        <v>6.4879620833322724E-3</v>
      </c>
      <c r="AI472" s="42">
        <f t="shared" si="326"/>
        <v>1.2106983603722525E-3</v>
      </c>
      <c r="AJ472" s="207"/>
    </row>
    <row r="473" spans="1:36">
      <c r="A473" s="89">
        <v>68</v>
      </c>
      <c r="B473" s="95" t="s">
        <v>706</v>
      </c>
      <c r="C473" s="96">
        <v>41955</v>
      </c>
      <c r="D473" s="83" t="s">
        <v>667</v>
      </c>
      <c r="E473" s="118" t="s">
        <v>225</v>
      </c>
      <c r="F473" s="95" t="s">
        <v>203</v>
      </c>
      <c r="G473" s="96"/>
      <c r="H473" s="121"/>
      <c r="I473" s="246"/>
      <c r="J473" s="72">
        <v>5000000</v>
      </c>
      <c r="K473" s="181"/>
      <c r="L473" s="91"/>
      <c r="M473" s="91"/>
      <c r="N473" s="91"/>
      <c r="O473" s="19" t="s">
        <v>294</v>
      </c>
      <c r="P473" s="197"/>
      <c r="Q473" s="22"/>
      <c r="R473" s="22"/>
      <c r="S473" s="40"/>
      <c r="T473" s="40">
        <f t="shared" si="322"/>
        <v>0</v>
      </c>
      <c r="U473" s="40"/>
      <c r="V473" s="35"/>
      <c r="W473" s="35"/>
      <c r="X473" s="40">
        <f t="shared" si="323"/>
        <v>0</v>
      </c>
      <c r="Y473" s="108"/>
      <c r="Z473" s="72"/>
      <c r="AA473" s="108"/>
      <c r="AB473" s="40">
        <f t="shared" si="324"/>
        <v>0</v>
      </c>
      <c r="AC473" s="35"/>
      <c r="AD473" s="72">
        <v>5000000</v>
      </c>
      <c r="AE473" s="35"/>
      <c r="AF473" s="40">
        <f t="shared" si="320"/>
        <v>5000000</v>
      </c>
      <c r="AG473" s="40">
        <f t="shared" si="321"/>
        <v>5000000</v>
      </c>
      <c r="AH473" s="41">
        <f t="shared" si="325"/>
        <v>6.4879620833322724E-3</v>
      </c>
      <c r="AI473" s="42">
        <f t="shared" si="326"/>
        <v>1.2106983603722525E-3</v>
      </c>
      <c r="AJ473" s="207"/>
    </row>
    <row r="474" spans="1:36">
      <c r="A474" s="89">
        <v>69</v>
      </c>
      <c r="B474" s="95" t="s">
        <v>706</v>
      </c>
      <c r="C474" s="96">
        <v>41973</v>
      </c>
      <c r="D474" s="83" t="s">
        <v>739</v>
      </c>
      <c r="E474" s="118" t="s">
        <v>225</v>
      </c>
      <c r="F474" s="95" t="s">
        <v>203</v>
      </c>
      <c r="G474" s="96"/>
      <c r="H474" s="121"/>
      <c r="I474" s="246"/>
      <c r="J474" s="72">
        <v>5000000</v>
      </c>
      <c r="K474" s="181"/>
      <c r="L474" s="91"/>
      <c r="M474" s="91"/>
      <c r="N474" s="91"/>
      <c r="O474" s="19" t="s">
        <v>294</v>
      </c>
      <c r="P474" s="197"/>
      <c r="Q474" s="22"/>
      <c r="R474" s="22"/>
      <c r="S474" s="40"/>
      <c r="T474" s="40">
        <f t="shared" si="322"/>
        <v>0</v>
      </c>
      <c r="U474" s="40"/>
      <c r="V474" s="35"/>
      <c r="W474" s="35"/>
      <c r="X474" s="40">
        <f t="shared" si="323"/>
        <v>0</v>
      </c>
      <c r="Y474" s="108"/>
      <c r="Z474" s="72"/>
      <c r="AA474" s="108"/>
      <c r="AB474" s="40">
        <f t="shared" si="324"/>
        <v>0</v>
      </c>
      <c r="AC474" s="35"/>
      <c r="AD474" s="72"/>
      <c r="AE474" s="35">
        <v>5000000</v>
      </c>
      <c r="AF474" s="40">
        <f t="shared" si="320"/>
        <v>5000000</v>
      </c>
      <c r="AG474" s="40">
        <f t="shared" si="321"/>
        <v>5000000</v>
      </c>
      <c r="AH474" s="41">
        <f t="shared" si="325"/>
        <v>6.4879620833322724E-3</v>
      </c>
      <c r="AI474" s="42">
        <f t="shared" si="326"/>
        <v>1.2106983603722525E-3</v>
      </c>
      <c r="AJ474" s="207"/>
    </row>
    <row r="475" spans="1:36" ht="22.5">
      <c r="A475" s="89">
        <v>70</v>
      </c>
      <c r="B475" s="95" t="s">
        <v>706</v>
      </c>
      <c r="C475" s="96">
        <v>41957</v>
      </c>
      <c r="D475" s="83" t="s">
        <v>653</v>
      </c>
      <c r="E475" s="118" t="s">
        <v>225</v>
      </c>
      <c r="F475" s="95" t="s">
        <v>203</v>
      </c>
      <c r="G475" s="96"/>
      <c r="H475" s="121"/>
      <c r="I475" s="246"/>
      <c r="J475" s="72">
        <v>5000000</v>
      </c>
      <c r="K475" s="181"/>
      <c r="L475" s="91"/>
      <c r="M475" s="91"/>
      <c r="N475" s="91"/>
      <c r="O475" s="19" t="s">
        <v>294</v>
      </c>
      <c r="P475" s="197"/>
      <c r="Q475" s="22"/>
      <c r="R475" s="22"/>
      <c r="S475" s="40"/>
      <c r="T475" s="40">
        <f t="shared" si="322"/>
        <v>0</v>
      </c>
      <c r="U475" s="40"/>
      <c r="V475" s="35"/>
      <c r="W475" s="35"/>
      <c r="X475" s="40">
        <f t="shared" si="323"/>
        <v>0</v>
      </c>
      <c r="Y475" s="108"/>
      <c r="Z475" s="72"/>
      <c r="AA475" s="108"/>
      <c r="AB475" s="40">
        <f t="shared" si="324"/>
        <v>0</v>
      </c>
      <c r="AC475" s="35"/>
      <c r="AD475" s="72">
        <v>5000000</v>
      </c>
      <c r="AE475" s="35"/>
      <c r="AF475" s="40">
        <f t="shared" si="320"/>
        <v>5000000</v>
      </c>
      <c r="AG475" s="40">
        <f t="shared" si="321"/>
        <v>5000000</v>
      </c>
      <c r="AH475" s="41">
        <f t="shared" si="325"/>
        <v>6.4879620833322724E-3</v>
      </c>
      <c r="AI475" s="42">
        <f t="shared" si="326"/>
        <v>1.2106983603722525E-3</v>
      </c>
      <c r="AJ475" s="207"/>
    </row>
    <row r="476" spans="1:36">
      <c r="A476" s="89">
        <v>71</v>
      </c>
      <c r="B476" s="95" t="s">
        <v>706</v>
      </c>
      <c r="C476" s="96">
        <v>41957</v>
      </c>
      <c r="D476" s="83" t="s">
        <v>641</v>
      </c>
      <c r="E476" s="118" t="s">
        <v>225</v>
      </c>
      <c r="F476" s="95" t="s">
        <v>203</v>
      </c>
      <c r="G476" s="96"/>
      <c r="H476" s="121"/>
      <c r="I476" s="246"/>
      <c r="J476" s="72">
        <v>5000000</v>
      </c>
      <c r="K476" s="181"/>
      <c r="L476" s="91"/>
      <c r="M476" s="91"/>
      <c r="N476" s="91"/>
      <c r="O476" s="19" t="s">
        <v>294</v>
      </c>
      <c r="P476" s="197"/>
      <c r="Q476" s="22"/>
      <c r="R476" s="22"/>
      <c r="S476" s="40"/>
      <c r="T476" s="40">
        <f t="shared" si="322"/>
        <v>0</v>
      </c>
      <c r="U476" s="40"/>
      <c r="V476" s="35"/>
      <c r="W476" s="35"/>
      <c r="X476" s="40">
        <f t="shared" si="323"/>
        <v>0</v>
      </c>
      <c r="Y476" s="108"/>
      <c r="Z476" s="72"/>
      <c r="AA476" s="108"/>
      <c r="AB476" s="40">
        <f t="shared" si="324"/>
        <v>0</v>
      </c>
      <c r="AC476" s="35"/>
      <c r="AD476" s="72">
        <v>5000000</v>
      </c>
      <c r="AE476" s="35"/>
      <c r="AF476" s="40">
        <f t="shared" si="320"/>
        <v>5000000</v>
      </c>
      <c r="AG476" s="40">
        <f t="shared" si="321"/>
        <v>5000000</v>
      </c>
      <c r="AH476" s="41">
        <f t="shared" si="325"/>
        <v>6.4879620833322724E-3</v>
      </c>
      <c r="AI476" s="42">
        <f t="shared" si="326"/>
        <v>1.2106983603722525E-3</v>
      </c>
      <c r="AJ476" s="207"/>
    </row>
    <row r="477" spans="1:36">
      <c r="A477" s="89">
        <v>72</v>
      </c>
      <c r="B477" s="95" t="s">
        <v>706</v>
      </c>
      <c r="C477" s="96">
        <v>41973</v>
      </c>
      <c r="D477" s="83" t="s">
        <v>642</v>
      </c>
      <c r="E477" s="118" t="s">
        <v>225</v>
      </c>
      <c r="F477" s="95" t="s">
        <v>203</v>
      </c>
      <c r="G477" s="96"/>
      <c r="H477" s="121"/>
      <c r="I477" s="246"/>
      <c r="J477" s="72">
        <v>5000000</v>
      </c>
      <c r="K477" s="181"/>
      <c r="L477" s="91"/>
      <c r="M477" s="91"/>
      <c r="N477" s="91"/>
      <c r="O477" s="19" t="s">
        <v>294</v>
      </c>
      <c r="P477" s="197"/>
      <c r="Q477" s="22"/>
      <c r="R477" s="22"/>
      <c r="S477" s="40"/>
      <c r="T477" s="40">
        <f t="shared" si="322"/>
        <v>0</v>
      </c>
      <c r="U477" s="40"/>
      <c r="V477" s="35"/>
      <c r="W477" s="35"/>
      <c r="X477" s="40">
        <f t="shared" si="323"/>
        <v>0</v>
      </c>
      <c r="Y477" s="108"/>
      <c r="Z477" s="72"/>
      <c r="AA477" s="108"/>
      <c r="AB477" s="40">
        <f t="shared" si="324"/>
        <v>0</v>
      </c>
      <c r="AC477" s="35"/>
      <c r="AD477" s="72"/>
      <c r="AE477" s="35">
        <v>5000000</v>
      </c>
      <c r="AF477" s="40">
        <f t="shared" si="320"/>
        <v>5000000</v>
      </c>
      <c r="AG477" s="40">
        <f t="shared" si="321"/>
        <v>5000000</v>
      </c>
      <c r="AH477" s="41">
        <f t="shared" si="325"/>
        <v>6.4879620833322724E-3</v>
      </c>
      <c r="AI477" s="42">
        <f t="shared" si="326"/>
        <v>1.2106983603722525E-3</v>
      </c>
      <c r="AJ477" s="207"/>
    </row>
    <row r="478" spans="1:36" ht="22.5">
      <c r="A478" s="89">
        <v>73</v>
      </c>
      <c r="B478" s="95" t="s">
        <v>706</v>
      </c>
      <c r="C478" s="96">
        <v>41957</v>
      </c>
      <c r="D478" s="83" t="s">
        <v>669</v>
      </c>
      <c r="E478" s="118" t="s">
        <v>225</v>
      </c>
      <c r="F478" s="95" t="s">
        <v>203</v>
      </c>
      <c r="G478" s="96"/>
      <c r="H478" s="121"/>
      <c r="I478" s="246"/>
      <c r="J478" s="72">
        <v>5000000</v>
      </c>
      <c r="K478" s="23"/>
      <c r="L478" s="91"/>
      <c r="M478" s="91"/>
      <c r="N478" s="91"/>
      <c r="O478" s="19" t="s">
        <v>294</v>
      </c>
      <c r="P478" s="197"/>
      <c r="Q478" s="22"/>
      <c r="R478" s="22"/>
      <c r="S478" s="40"/>
      <c r="T478" s="40">
        <f t="shared" si="322"/>
        <v>0</v>
      </c>
      <c r="U478" s="40"/>
      <c r="V478" s="35"/>
      <c r="W478" s="35"/>
      <c r="X478" s="40">
        <f t="shared" si="323"/>
        <v>0</v>
      </c>
      <c r="Y478" s="108"/>
      <c r="Z478" s="72"/>
      <c r="AA478" s="108"/>
      <c r="AB478" s="40">
        <f t="shared" si="324"/>
        <v>0</v>
      </c>
      <c r="AC478" s="35"/>
      <c r="AD478" s="72">
        <v>5000000</v>
      </c>
      <c r="AE478" s="35"/>
      <c r="AF478" s="40">
        <f t="shared" si="320"/>
        <v>5000000</v>
      </c>
      <c r="AG478" s="40">
        <f t="shared" si="321"/>
        <v>5000000</v>
      </c>
      <c r="AH478" s="41">
        <f t="shared" si="325"/>
        <v>6.4879620833322724E-3</v>
      </c>
      <c r="AI478" s="42">
        <f t="shared" si="326"/>
        <v>1.2106983603722525E-3</v>
      </c>
      <c r="AJ478" s="207"/>
    </row>
    <row r="479" spans="1:36">
      <c r="A479" s="89">
        <v>74</v>
      </c>
      <c r="B479" s="95" t="s">
        <v>706</v>
      </c>
      <c r="C479" s="96">
        <v>41968</v>
      </c>
      <c r="D479" s="83" t="s">
        <v>662</v>
      </c>
      <c r="E479" s="118" t="s">
        <v>225</v>
      </c>
      <c r="F479" s="95" t="s">
        <v>203</v>
      </c>
      <c r="G479" s="96"/>
      <c r="H479" s="121"/>
      <c r="I479" s="246"/>
      <c r="J479" s="72">
        <v>5000000</v>
      </c>
      <c r="K479" s="23"/>
      <c r="L479" s="91"/>
      <c r="M479" s="91"/>
      <c r="N479" s="91"/>
      <c r="O479" s="19" t="s">
        <v>294</v>
      </c>
      <c r="P479" s="197"/>
      <c r="Q479" s="22"/>
      <c r="R479" s="22"/>
      <c r="S479" s="40"/>
      <c r="T479" s="40">
        <f t="shared" si="322"/>
        <v>0</v>
      </c>
      <c r="U479" s="40"/>
      <c r="V479" s="35"/>
      <c r="W479" s="35"/>
      <c r="X479" s="40">
        <f t="shared" si="323"/>
        <v>0</v>
      </c>
      <c r="Y479" s="108"/>
      <c r="Z479" s="72"/>
      <c r="AA479" s="108"/>
      <c r="AB479" s="40">
        <f t="shared" si="324"/>
        <v>0</v>
      </c>
      <c r="AC479" s="35"/>
      <c r="AD479" s="72">
        <v>5000000</v>
      </c>
      <c r="AE479" s="35"/>
      <c r="AF479" s="40">
        <f t="shared" si="320"/>
        <v>5000000</v>
      </c>
      <c r="AG479" s="40">
        <f t="shared" si="321"/>
        <v>5000000</v>
      </c>
      <c r="AH479" s="41">
        <f t="shared" si="325"/>
        <v>6.4879620833322724E-3</v>
      </c>
      <c r="AI479" s="42">
        <f t="shared" si="326"/>
        <v>1.2106983603722525E-3</v>
      </c>
      <c r="AJ479" s="207"/>
    </row>
    <row r="480" spans="1:36" ht="12.75" outlineLevel="1">
      <c r="A480" s="89">
        <v>75</v>
      </c>
      <c r="B480" s="162"/>
      <c r="C480" s="200"/>
      <c r="D480" s="162"/>
      <c r="E480" s="39"/>
      <c r="F480" s="39"/>
      <c r="G480" s="31"/>
      <c r="H480" s="88"/>
      <c r="I480" s="247"/>
      <c r="J480" s="72">
        <v>27263220</v>
      </c>
      <c r="K480" s="73" t="s">
        <v>84</v>
      </c>
      <c r="L480" s="35"/>
      <c r="M480" s="35"/>
      <c r="N480" s="35"/>
      <c r="O480" s="39"/>
      <c r="P480" s="38"/>
      <c r="Q480" s="74"/>
      <c r="R480" s="74"/>
      <c r="S480" s="35">
        <v>1852585</v>
      </c>
      <c r="T480" s="40">
        <f>SUM(Q480:S480)</f>
        <v>1852585</v>
      </c>
      <c r="U480" s="35">
        <v>1404935</v>
      </c>
      <c r="V480" s="35">
        <v>555000</v>
      </c>
      <c r="W480" s="35">
        <v>2955000</v>
      </c>
      <c r="X480" s="40">
        <f t="shared" si="310"/>
        <v>4914935</v>
      </c>
      <c r="Y480" s="74">
        <v>3227222</v>
      </c>
      <c r="Z480" s="74">
        <v>3561666</v>
      </c>
      <c r="AA480" s="74">
        <v>3394444</v>
      </c>
      <c r="AB480" s="40">
        <f t="shared" si="311"/>
        <v>10183332</v>
      </c>
      <c r="AC480" s="35">
        <v>3467744</v>
      </c>
      <c r="AD480" s="35">
        <v>3413530</v>
      </c>
      <c r="AE480" s="35">
        <v>3431094</v>
      </c>
      <c r="AF480" s="40">
        <f t="shared" si="318"/>
        <v>10312368</v>
      </c>
      <c r="AG480" s="40">
        <f t="shared" si="319"/>
        <v>27263220</v>
      </c>
      <c r="AH480" s="41">
        <f t="shared" ref="AH480" si="327">IF(ISERROR(AG480/$I$405),0,AG480/$I$405)</f>
        <v>3.5376547525909213E-2</v>
      </c>
      <c r="AI480" s="42">
        <f>IF(ISERROR(AG480/$AG$488),"-",AG480/$AG$488)</f>
        <v>6.6015071504936006E-3</v>
      </c>
      <c r="AJ480" s="207"/>
    </row>
    <row r="481" spans="1:36" ht="12.75" outlineLevel="1">
      <c r="A481" s="89">
        <v>76</v>
      </c>
      <c r="B481" s="162"/>
      <c r="C481" s="200"/>
      <c r="D481" s="162"/>
      <c r="E481" s="39"/>
      <c r="F481" s="39"/>
      <c r="G481" s="31"/>
      <c r="H481" s="88"/>
      <c r="I481" s="221"/>
      <c r="J481" s="72">
        <v>2030235</v>
      </c>
      <c r="K481" s="73" t="s">
        <v>85</v>
      </c>
      <c r="L481" s="35"/>
      <c r="M481" s="35"/>
      <c r="N481" s="35"/>
      <c r="O481" s="203"/>
      <c r="P481" s="189"/>
      <c r="Q481" s="74"/>
      <c r="R481" s="74"/>
      <c r="S481" s="35"/>
      <c r="T481" s="40">
        <f>SUM(Q481:S481)</f>
        <v>0</v>
      </c>
      <c r="U481" s="35"/>
      <c r="V481" s="35"/>
      <c r="W481" s="35"/>
      <c r="X481" s="40">
        <f t="shared" si="310"/>
        <v>0</v>
      </c>
      <c r="Y481" s="74"/>
      <c r="Z481" s="74"/>
      <c r="AA481" s="74"/>
      <c r="AB481" s="40">
        <f t="shared" si="311"/>
        <v>0</v>
      </c>
      <c r="AC481" s="35">
        <v>765144</v>
      </c>
      <c r="AD481" s="35">
        <v>1233171</v>
      </c>
      <c r="AE481" s="35">
        <v>31920</v>
      </c>
      <c r="AF481" s="40">
        <f t="shared" si="318"/>
        <v>2030235</v>
      </c>
      <c r="AG481" s="40">
        <f t="shared" si="319"/>
        <v>2030235</v>
      </c>
      <c r="AH481" s="41">
        <f t="shared" ref="AH481" si="328">IF(ISERROR(AG481/$I$405),0,AG481/$I$405)</f>
        <v>2.6344175400508192E-3</v>
      </c>
      <c r="AI481" s="42">
        <f>IF(ISERROR(AG481/$AG$488),"-",AG481/$AG$488)</f>
        <v>4.9160043713407202E-4</v>
      </c>
      <c r="AJ481" s="207"/>
    </row>
    <row r="482" spans="1:36">
      <c r="A482" s="223" t="s">
        <v>74</v>
      </c>
      <c r="B482" s="224"/>
      <c r="C482" s="224"/>
      <c r="D482" s="224"/>
      <c r="E482" s="224"/>
      <c r="F482" s="224"/>
      <c r="G482" s="224"/>
      <c r="H482" s="225"/>
      <c r="I482" s="55">
        <f>I405</f>
        <v>770658018</v>
      </c>
      <c r="J482" s="55">
        <f>SUM(J406:J481)</f>
        <v>770483649</v>
      </c>
      <c r="K482" s="56"/>
      <c r="L482" s="55">
        <f>SUM(L480:L480)</f>
        <v>0</v>
      </c>
      <c r="M482" s="55">
        <f>SUM(M480:M480)</f>
        <v>0</v>
      </c>
      <c r="N482" s="55">
        <f>SUM(N480:N480)</f>
        <v>0</v>
      </c>
      <c r="O482" s="57"/>
      <c r="P482" s="59"/>
      <c r="Q482" s="55">
        <f t="shared" ref="Q482:S482" si="329">SUM(Q480:Q480)</f>
        <v>0</v>
      </c>
      <c r="R482" s="55">
        <f t="shared" si="329"/>
        <v>0</v>
      </c>
      <c r="S482" s="55">
        <f t="shared" si="329"/>
        <v>1852585</v>
      </c>
      <c r="T482" s="60">
        <f>SUM(T406:T481)</f>
        <v>1852585</v>
      </c>
      <c r="U482" s="55">
        <f>SUM(U406:U481)</f>
        <v>1404935</v>
      </c>
      <c r="V482" s="55">
        <f t="shared" ref="V482:W482" si="330">SUM(V406:V481)</f>
        <v>168266364</v>
      </c>
      <c r="W482" s="55">
        <f t="shared" si="330"/>
        <v>328515729</v>
      </c>
      <c r="X482" s="60">
        <f>SUM(X406:X481)</f>
        <v>498187028</v>
      </c>
      <c r="Y482" s="55">
        <f>SUM(Y406:Y480)</f>
        <v>41493002</v>
      </c>
      <c r="Z482" s="55">
        <f>SUM(Z406:Z480)</f>
        <v>39327654</v>
      </c>
      <c r="AA482" s="55">
        <f>SUM(AA406:AA480)</f>
        <v>13280777</v>
      </c>
      <c r="AB482" s="60">
        <f>SUM(AB406:AB481)</f>
        <v>94101433</v>
      </c>
      <c r="AC482" s="55">
        <f>SUM(AC406:AC481)</f>
        <v>4232888</v>
      </c>
      <c r="AD482" s="55">
        <f>SUM(AD406:AD481)</f>
        <v>108646701</v>
      </c>
      <c r="AE482" s="55">
        <f>SUM(AE406:AE481)</f>
        <v>63463014</v>
      </c>
      <c r="AF482" s="60">
        <f>SUM(AF407:AF481)</f>
        <v>176342603</v>
      </c>
      <c r="AG482" s="53">
        <f>SUM(AG406:AG481)</f>
        <v>770483649</v>
      </c>
      <c r="AH482" s="54">
        <f>IF(ISERROR(AG482/I482),0,AG482/I482)</f>
        <v>0.99977374010789832</v>
      </c>
      <c r="AI482" s="54">
        <f>IF(ISERROR(AG482/$AG$488),0,AG482/$AG$488)</f>
        <v>0.18656465810758602</v>
      </c>
    </row>
    <row r="483" spans="1:36">
      <c r="A483" s="36"/>
      <c r="B483" s="229" t="s">
        <v>49</v>
      </c>
      <c r="C483" s="230"/>
      <c r="D483" s="231"/>
      <c r="E483" s="18"/>
      <c r="F483" s="19"/>
      <c r="G483" s="20"/>
      <c r="H483" s="20"/>
      <c r="I483" s="222">
        <v>1326346494</v>
      </c>
      <c r="J483" s="22"/>
      <c r="K483" s="23"/>
      <c r="L483" s="24"/>
      <c r="M483" s="24"/>
      <c r="N483" s="24"/>
      <c r="O483" s="19"/>
      <c r="P483" s="25"/>
      <c r="Q483" s="22"/>
      <c r="R483" s="22"/>
      <c r="S483" s="22"/>
      <c r="T483" s="22"/>
      <c r="U483" s="22"/>
      <c r="V483" s="22"/>
      <c r="W483" s="22"/>
      <c r="X483" s="22"/>
      <c r="Y483" s="22"/>
      <c r="Z483" s="22"/>
      <c r="AA483" s="22"/>
      <c r="AB483" s="22"/>
      <c r="AC483" s="22"/>
      <c r="AD483" s="22"/>
      <c r="AE483" s="22"/>
      <c r="AF483" s="22"/>
      <c r="AG483" s="22"/>
      <c r="AH483" s="26"/>
      <c r="AI483" s="26"/>
    </row>
    <row r="484" spans="1:36" outlineLevel="1">
      <c r="A484" s="16">
        <v>1</v>
      </c>
      <c r="B484" s="28"/>
      <c r="C484" s="27"/>
      <c r="D484" s="28"/>
      <c r="E484" s="28"/>
      <c r="F484" s="28"/>
      <c r="G484" s="27"/>
      <c r="H484" s="20"/>
      <c r="I484" s="246"/>
      <c r="J484" s="72">
        <v>539641531</v>
      </c>
      <c r="K484" s="73" t="s">
        <v>84</v>
      </c>
      <c r="L484" s="35"/>
      <c r="M484" s="35"/>
      <c r="N484" s="35"/>
      <c r="O484" s="28"/>
      <c r="P484" s="28"/>
      <c r="Q484" s="74">
        <v>12393016</v>
      </c>
      <c r="R484" s="74">
        <v>79708829</v>
      </c>
      <c r="S484" s="74">
        <v>42604738</v>
      </c>
      <c r="T484" s="40">
        <f>SUM(Q484:S484)</f>
        <v>134706583</v>
      </c>
      <c r="U484" s="35">
        <v>35882431</v>
      </c>
      <c r="V484" s="35">
        <v>34788754</v>
      </c>
      <c r="W484" s="35">
        <v>44356293</v>
      </c>
      <c r="X484" s="40">
        <f>SUM(U484:W484)</f>
        <v>115027478</v>
      </c>
      <c r="Y484" s="35">
        <v>40964385</v>
      </c>
      <c r="Z484" s="35">
        <v>33108395</v>
      </c>
      <c r="AA484" s="35">
        <v>38563255</v>
      </c>
      <c r="AB484" s="40">
        <f>SUM(Y484:AA484)</f>
        <v>112636035</v>
      </c>
      <c r="AC484" s="35">
        <v>44529357</v>
      </c>
      <c r="AD484" s="35">
        <v>47058578</v>
      </c>
      <c r="AE484" s="35">
        <v>70513170</v>
      </c>
      <c r="AF484" s="40">
        <f>SUM(AC484:AE484)</f>
        <v>162101105</v>
      </c>
      <c r="AG484" s="40">
        <f t="shared" ref="AG484:AG486" si="331">SUM(T484,X484,AB484,AF484)</f>
        <v>524471201</v>
      </c>
      <c r="AH484" s="41">
        <f>IF(ISERROR(AG484/I483),0,AG484/I483)</f>
        <v>0.39542548148055795</v>
      </c>
      <c r="AI484" s="42">
        <f>IF(ISERROR(AG484/$AG$488),"-",AG484/$AG$488)</f>
        <v>0.12699528462263321</v>
      </c>
    </row>
    <row r="485" spans="1:36" outlineLevel="1">
      <c r="A485" s="16">
        <v>2</v>
      </c>
      <c r="B485" s="28"/>
      <c r="C485" s="27"/>
      <c r="D485" s="28"/>
      <c r="E485" s="28"/>
      <c r="F485" s="28"/>
      <c r="G485" s="27"/>
      <c r="H485" s="20"/>
      <c r="I485" s="246"/>
      <c r="J485" s="72">
        <v>296358330</v>
      </c>
      <c r="K485" s="73" t="s">
        <v>85</v>
      </c>
      <c r="L485" s="35"/>
      <c r="M485" s="35"/>
      <c r="N485" s="35"/>
      <c r="O485" s="28"/>
      <c r="P485" s="28"/>
      <c r="Q485" s="74">
        <v>111707</v>
      </c>
      <c r="R485" s="74">
        <v>1604981</v>
      </c>
      <c r="S485" s="74">
        <v>911404</v>
      </c>
      <c r="T485" s="40">
        <f t="shared" ref="T485:T486" si="332">SUM(Q485:S485)</f>
        <v>2628092</v>
      </c>
      <c r="U485" s="35">
        <v>11945940</v>
      </c>
      <c r="V485" s="35">
        <v>2473666</v>
      </c>
      <c r="W485" s="35">
        <v>1422985</v>
      </c>
      <c r="X485" s="40">
        <f t="shared" ref="X485:X486" si="333">SUM(U485:W485)</f>
        <v>15842591</v>
      </c>
      <c r="Y485" s="35">
        <v>33062646</v>
      </c>
      <c r="Z485" s="35">
        <v>49845550</v>
      </c>
      <c r="AA485" s="35">
        <v>14719741</v>
      </c>
      <c r="AB485" s="40">
        <f t="shared" ref="AB485:AB486" si="334">SUM(Y485:AA485)</f>
        <v>97627937</v>
      </c>
      <c r="AC485" s="35">
        <v>25862571</v>
      </c>
      <c r="AD485" s="35">
        <v>38440839</v>
      </c>
      <c r="AE485" s="35">
        <v>89676192</v>
      </c>
      <c r="AF485" s="40">
        <f t="shared" ref="AF485:AF486" si="335">SUM(AC485:AE485)</f>
        <v>153979602</v>
      </c>
      <c r="AG485" s="40">
        <f t="shared" si="331"/>
        <v>270078222</v>
      </c>
      <c r="AH485" s="41">
        <f>IF(ISERROR(AG485/I483),0,AG485/I483)</f>
        <v>0.20362569149295009</v>
      </c>
      <c r="AI485" s="42">
        <f>IF(ISERROR(AG485/$AG$488),"-",AG485/$AG$488)</f>
        <v>6.5396652109530648E-2</v>
      </c>
    </row>
    <row r="486" spans="1:36" outlineLevel="1">
      <c r="A486" s="16">
        <v>3</v>
      </c>
      <c r="B486" s="28"/>
      <c r="C486" s="27"/>
      <c r="D486" s="28"/>
      <c r="E486" s="28"/>
      <c r="F486" s="28"/>
      <c r="G486" s="27"/>
      <c r="H486" s="20"/>
      <c r="I486" s="273"/>
      <c r="J486" s="72">
        <v>479017849</v>
      </c>
      <c r="K486" s="73" t="s">
        <v>201</v>
      </c>
      <c r="L486" s="35"/>
      <c r="M486" s="35"/>
      <c r="N486" s="35"/>
      <c r="O486" s="28"/>
      <c r="P486" s="28"/>
      <c r="Q486" s="74"/>
      <c r="R486" s="74"/>
      <c r="S486" s="35"/>
      <c r="T486" s="40">
        <f t="shared" si="332"/>
        <v>0</v>
      </c>
      <c r="U486" s="35"/>
      <c r="V486" s="35"/>
      <c r="W486" s="35"/>
      <c r="X486" s="40">
        <f t="shared" si="333"/>
        <v>0</v>
      </c>
      <c r="Y486" s="35"/>
      <c r="Z486" s="35"/>
      <c r="AA486" s="35"/>
      <c r="AB486" s="40">
        <f t="shared" si="334"/>
        <v>0</v>
      </c>
      <c r="AC486" s="35">
        <v>73780000</v>
      </c>
      <c r="AD486" s="35">
        <v>3880490</v>
      </c>
      <c r="AE486" s="35">
        <v>361103902</v>
      </c>
      <c r="AF486" s="40">
        <f t="shared" si="335"/>
        <v>438764392</v>
      </c>
      <c r="AG486" s="40">
        <f t="shared" si="331"/>
        <v>438764392</v>
      </c>
      <c r="AH486" s="41">
        <f>IF(ISERROR(AG486/I483),0,AG486/I483)</f>
        <v>0.33080676428432582</v>
      </c>
      <c r="AI486" s="42">
        <f>IF(ISERROR(AG486/$AG$488),"-",AG486/$AG$488)</f>
        <v>0.10624226599682565</v>
      </c>
    </row>
    <row r="487" spans="1:36" s="17" customFormat="1">
      <c r="A487" s="223" t="s">
        <v>50</v>
      </c>
      <c r="B487" s="224"/>
      <c r="C487" s="224"/>
      <c r="D487" s="224"/>
      <c r="E487" s="224"/>
      <c r="F487" s="224"/>
      <c r="G487" s="224"/>
      <c r="H487" s="225"/>
      <c r="I487" s="55">
        <f>I483</f>
        <v>1326346494</v>
      </c>
      <c r="J487" s="55">
        <f>SUM(J484:J486)</f>
        <v>1315017710</v>
      </c>
      <c r="K487" s="56"/>
      <c r="L487" s="55">
        <f>SUM(L484:L486)</f>
        <v>0</v>
      </c>
      <c r="M487" s="55">
        <f>SUM(M484:M486)</f>
        <v>0</v>
      </c>
      <c r="N487" s="55">
        <f>SUM(N484:N486)</f>
        <v>0</v>
      </c>
      <c r="O487" s="57"/>
      <c r="P487" s="59"/>
      <c r="Q487" s="55">
        <f t="shared" ref="Q487:AG487" si="336">SUM(Q484:Q486)</f>
        <v>12504723</v>
      </c>
      <c r="R487" s="55">
        <f t="shared" si="336"/>
        <v>81313810</v>
      </c>
      <c r="S487" s="55">
        <f t="shared" si="336"/>
        <v>43516142</v>
      </c>
      <c r="T487" s="60">
        <f t="shared" si="336"/>
        <v>137334675</v>
      </c>
      <c r="U487" s="55">
        <f t="shared" si="336"/>
        <v>47828371</v>
      </c>
      <c r="V487" s="55">
        <f t="shared" si="336"/>
        <v>37262420</v>
      </c>
      <c r="W487" s="55">
        <f t="shared" si="336"/>
        <v>45779278</v>
      </c>
      <c r="X487" s="60">
        <f t="shared" si="336"/>
        <v>130870069</v>
      </c>
      <c r="Y487" s="55">
        <f t="shared" si="336"/>
        <v>74027031</v>
      </c>
      <c r="Z487" s="55">
        <f t="shared" si="336"/>
        <v>82953945</v>
      </c>
      <c r="AA487" s="55">
        <f t="shared" si="336"/>
        <v>53282996</v>
      </c>
      <c r="AB487" s="60">
        <f t="shared" si="336"/>
        <v>210263972</v>
      </c>
      <c r="AC487" s="55">
        <f t="shared" si="336"/>
        <v>144171928</v>
      </c>
      <c r="AD487" s="55">
        <f t="shared" si="336"/>
        <v>89379907</v>
      </c>
      <c r="AE487" s="55">
        <f t="shared" si="336"/>
        <v>521293264</v>
      </c>
      <c r="AF487" s="60">
        <f t="shared" si="336"/>
        <v>754845099</v>
      </c>
      <c r="AG487" s="53">
        <f t="shared" si="336"/>
        <v>1233313815</v>
      </c>
      <c r="AH487" s="54">
        <f>IF(ISERROR(AG487/I487),0,AG487/I487)</f>
        <v>0.92985793725783394</v>
      </c>
      <c r="AI487" s="54">
        <f>IF(ISERROR(AG487/$AG$488),0,AG487/$AG$488)</f>
        <v>0.2986342027289895</v>
      </c>
    </row>
    <row r="488" spans="1:36">
      <c r="A488" s="226" t="str">
        <f>"TOTAL ASIG."&amp;" "&amp;$A$5</f>
        <v xml:space="preserve">TOTAL ASIG. 24-03-341 FICHA DE PROTECCION SOCIAL </v>
      </c>
      <c r="B488" s="227"/>
      <c r="C488" s="227"/>
      <c r="D488" s="227"/>
      <c r="E488" s="227"/>
      <c r="F488" s="227"/>
      <c r="G488" s="227"/>
      <c r="H488" s="228"/>
      <c r="I488" s="62">
        <f>+I18+I31+I46+I65+I118+I159+I196+I263+I304+I338+I353+I367+I482+I395+I404+I487</f>
        <v>4259927000</v>
      </c>
      <c r="J488" s="60">
        <f>+J18+J31+J46+J65+J118+J159+J196+J263+J304+J338+J353+J367+J482+J395+J404+J487</f>
        <v>4217923706</v>
      </c>
      <c r="K488" s="63"/>
      <c r="L488" s="60">
        <f>+L18+L31+L46+L65+L118+L159+L196+L263+L304+L338+L353+L367+L482+L395+L404+L487</f>
        <v>8194</v>
      </c>
      <c r="M488" s="60">
        <f>+M18+M31+M46+M65+M118+M159+M196+M263+M304+M338+M353+M367+M482+M395+M404+M487</f>
        <v>8194</v>
      </c>
      <c r="N488" s="60">
        <f>+N18+N31+N46+N65+N118+N159+N196+N263+N304+N338+N353+N367+N482+N395+N404+N487</f>
        <v>0</v>
      </c>
      <c r="O488" s="64"/>
      <c r="P488" s="65"/>
      <c r="Q488" s="60">
        <f t="shared" ref="Q488:AG488" si="337">+Q18+Q31+Q46+Q65+Q118+Q159+Q196+Q263+Q304+Q338+Q353+Q367+Q482+Q395+Q404+Q487</f>
        <v>12798894</v>
      </c>
      <c r="R488" s="60">
        <f t="shared" si="337"/>
        <v>189906700</v>
      </c>
      <c r="S488" s="60">
        <f t="shared" si="337"/>
        <v>169061370</v>
      </c>
      <c r="T488" s="60">
        <f t="shared" si="337"/>
        <v>318180873</v>
      </c>
      <c r="U488" s="60">
        <f t="shared" si="337"/>
        <v>371459057</v>
      </c>
      <c r="V488" s="60">
        <f t="shared" si="337"/>
        <v>514249404</v>
      </c>
      <c r="W488" s="60">
        <f t="shared" si="337"/>
        <v>909159497</v>
      </c>
      <c r="X488" s="60">
        <f t="shared" si="337"/>
        <v>1866501525</v>
      </c>
      <c r="Y488" s="60">
        <f t="shared" si="337"/>
        <v>259976003</v>
      </c>
      <c r="Z488" s="60">
        <f t="shared" si="337"/>
        <v>217038114</v>
      </c>
      <c r="AA488" s="60">
        <f t="shared" si="337"/>
        <v>170789332</v>
      </c>
      <c r="AB488" s="60">
        <f t="shared" si="337"/>
        <v>625037371</v>
      </c>
      <c r="AC488" s="60">
        <f t="shared" si="337"/>
        <v>276409969</v>
      </c>
      <c r="AD488" s="60">
        <f t="shared" si="337"/>
        <v>382641865</v>
      </c>
      <c r="AE488" s="60">
        <f t="shared" si="337"/>
        <v>698976644</v>
      </c>
      <c r="AF488" s="60">
        <f t="shared" si="337"/>
        <v>1335956756</v>
      </c>
      <c r="AG488" s="60">
        <f t="shared" si="337"/>
        <v>4129847833</v>
      </c>
      <c r="AH488" s="61">
        <f>IF(ISERROR(AG488/I488),"-",AG488/I488)</f>
        <v>0.96946446101071682</v>
      </c>
      <c r="AI488" s="61">
        <f>IF(ISERROR(AG488/$AG$488),"-",AG488/$AG$488)</f>
        <v>1</v>
      </c>
    </row>
    <row r="489" spans="1:36">
      <c r="I489" s="4"/>
      <c r="Q489" s="4"/>
      <c r="R489" s="4"/>
      <c r="S489" s="4"/>
      <c r="U489" s="4"/>
      <c r="V489" s="4"/>
      <c r="W489" s="4"/>
      <c r="Y489" s="4"/>
      <c r="Z489" s="4"/>
      <c r="AA489" s="4"/>
      <c r="AC489" s="4"/>
      <c r="AD489" s="4"/>
      <c r="AE489" s="4"/>
    </row>
    <row r="490" spans="1:36">
      <c r="I490" s="4"/>
      <c r="Q490" s="4"/>
      <c r="R490" s="4"/>
      <c r="S490" s="4"/>
      <c r="U490" s="4"/>
      <c r="V490" s="4"/>
      <c r="W490" s="4"/>
      <c r="Y490" s="4"/>
      <c r="Z490" s="4"/>
      <c r="AA490" s="4"/>
      <c r="AC490" s="4"/>
      <c r="AD490" s="4"/>
      <c r="AE490" s="4"/>
    </row>
    <row r="491" spans="1:36" ht="12.75">
      <c r="G491"/>
      <c r="I491" s="122"/>
      <c r="Q491" s="4"/>
      <c r="R491" s="4"/>
      <c r="S491" s="4"/>
      <c r="U491" s="4"/>
      <c r="V491" s="4"/>
      <c r="W491" s="4"/>
      <c r="Y491" s="4"/>
      <c r="Z491" s="4"/>
      <c r="AA491" s="4"/>
      <c r="AC491" s="4"/>
      <c r="AD491"/>
      <c r="AE491" s="4"/>
    </row>
    <row r="492" spans="1:36">
      <c r="I492" s="4"/>
      <c r="Q492" s="4"/>
      <c r="R492" s="4"/>
      <c r="S492" s="4"/>
      <c r="U492" s="4"/>
      <c r="V492" s="4"/>
      <c r="W492" s="4"/>
      <c r="Y492" s="4"/>
      <c r="Z492" s="4"/>
      <c r="AA492" s="4"/>
      <c r="AC492" s="4"/>
      <c r="AD492" s="4"/>
      <c r="AE492" s="4"/>
    </row>
    <row r="493" spans="1:36" ht="12.75">
      <c r="G493"/>
      <c r="I493" s="4"/>
      <c r="Q493" s="4"/>
      <c r="R493" s="4"/>
      <c r="S493" s="4"/>
      <c r="U493" s="4"/>
      <c r="V493" s="4"/>
      <c r="W493" s="4"/>
      <c r="Y493" s="4"/>
      <c r="Z493" s="4"/>
      <c r="AA493" s="4"/>
      <c r="AC493" s="4"/>
      <c r="AD493"/>
      <c r="AE493"/>
    </row>
    <row r="494" spans="1:36">
      <c r="I494" s="4"/>
      <c r="Q494" s="4"/>
      <c r="R494" s="4"/>
      <c r="S494" s="4"/>
      <c r="U494" s="4"/>
      <c r="V494" s="4"/>
      <c r="W494" s="4"/>
      <c r="Y494" s="4"/>
      <c r="Z494" s="4"/>
      <c r="AA494" s="4"/>
      <c r="AC494" s="4"/>
      <c r="AD494" s="4"/>
      <c r="AE494" s="4"/>
    </row>
    <row r="495" spans="1:36" ht="12.75">
      <c r="G495"/>
      <c r="I495" s="4"/>
      <c r="Q495" s="4"/>
      <c r="R495" s="4"/>
      <c r="S495" s="4"/>
      <c r="U495" s="4"/>
      <c r="V495" s="4"/>
      <c r="W495" s="4"/>
      <c r="Y495" s="4"/>
      <c r="Z495" s="4"/>
      <c r="AA495" s="4"/>
      <c r="AC495" s="4"/>
      <c r="AD495" s="4"/>
      <c r="AE495" s="4"/>
    </row>
    <row r="496" spans="1:36">
      <c r="I496" s="4"/>
      <c r="Q496" s="4"/>
      <c r="R496" s="4"/>
      <c r="S496" s="4"/>
      <c r="U496" s="4"/>
      <c r="V496" s="4"/>
      <c r="W496" s="4"/>
      <c r="Y496" s="4"/>
      <c r="Z496" s="4"/>
      <c r="AA496" s="4"/>
      <c r="AC496" s="4"/>
      <c r="AD496" s="4"/>
      <c r="AE496" s="4"/>
    </row>
    <row r="497" spans="9:31">
      <c r="I497" s="4"/>
      <c r="Q497" s="4"/>
      <c r="R497" s="4"/>
      <c r="S497" s="4"/>
      <c r="U497" s="4"/>
      <c r="V497" s="4"/>
      <c r="W497" s="4"/>
      <c r="Y497" s="4"/>
      <c r="Z497" s="4"/>
      <c r="AA497" s="4"/>
      <c r="AC497" s="4"/>
      <c r="AD497" s="4"/>
      <c r="AE497" s="4"/>
    </row>
    <row r="498" spans="9:31">
      <c r="I498" s="4"/>
      <c r="Q498" s="4"/>
      <c r="R498" s="4"/>
      <c r="S498" s="4"/>
      <c r="U498" s="4"/>
      <c r="V498" s="4"/>
      <c r="W498" s="4"/>
      <c r="Y498" s="4"/>
      <c r="Z498" s="4"/>
      <c r="AA498" s="4"/>
      <c r="AC498" s="4"/>
      <c r="AD498" s="4"/>
      <c r="AE498" s="4"/>
    </row>
    <row r="499" spans="9:31">
      <c r="I499" s="4"/>
      <c r="Q499" s="4"/>
      <c r="R499" s="4"/>
      <c r="S499" s="4"/>
      <c r="U499" s="4"/>
      <c r="V499" s="4"/>
      <c r="W499" s="4"/>
      <c r="Y499" s="4"/>
      <c r="Z499" s="4"/>
      <c r="AA499" s="4"/>
      <c r="AC499" s="4"/>
      <c r="AD499" s="4"/>
      <c r="AE499" s="4"/>
    </row>
    <row r="500" spans="9:31">
      <c r="I500" s="4"/>
      <c r="Q500" s="4"/>
      <c r="R500" s="4"/>
      <c r="S500" s="4"/>
      <c r="U500" s="4"/>
      <c r="V500" s="4"/>
      <c r="W500" s="4"/>
      <c r="Y500" s="4"/>
      <c r="Z500" s="4"/>
      <c r="AA500" s="4"/>
      <c r="AC500" s="4"/>
      <c r="AD500" s="4"/>
      <c r="AE500" s="4"/>
    </row>
    <row r="501" spans="9:31">
      <c r="I501" s="4"/>
      <c r="Q501" s="4"/>
      <c r="R501" s="4"/>
      <c r="S501" s="4"/>
      <c r="U501" s="4"/>
      <c r="V501" s="4"/>
      <c r="W501" s="4"/>
      <c r="Y501" s="4"/>
      <c r="Z501" s="4"/>
      <c r="AA501" s="4"/>
      <c r="AC501" s="4"/>
      <c r="AD501" s="4"/>
      <c r="AE501" s="4"/>
    </row>
    <row r="502" spans="9:31">
      <c r="I502" s="4"/>
      <c r="Q502" s="4"/>
      <c r="R502" s="4"/>
      <c r="S502" s="4"/>
      <c r="U502" s="4"/>
      <c r="V502" s="4"/>
      <c r="W502" s="4"/>
      <c r="Y502" s="4"/>
      <c r="Z502" s="4"/>
      <c r="AA502" s="4"/>
      <c r="AC502" s="4"/>
      <c r="AD502" s="4"/>
      <c r="AE502" s="4"/>
    </row>
    <row r="503" spans="9:31">
      <c r="I503" s="4"/>
      <c r="Q503" s="4"/>
      <c r="R503" s="4"/>
      <c r="S503" s="4"/>
      <c r="U503" s="4"/>
      <c r="V503" s="4"/>
      <c r="W503" s="4"/>
      <c r="Y503" s="4"/>
      <c r="Z503" s="4"/>
      <c r="AA503" s="4"/>
      <c r="AC503" s="4"/>
      <c r="AD503" s="4"/>
      <c r="AE503" s="4"/>
    </row>
    <row r="504" spans="9:31">
      <c r="I504" s="4"/>
      <c r="Q504" s="4"/>
      <c r="R504" s="4"/>
      <c r="S504" s="4"/>
      <c r="U504" s="4"/>
      <c r="V504" s="4"/>
      <c r="W504" s="4"/>
      <c r="Y504" s="4"/>
      <c r="Z504" s="4"/>
      <c r="AA504" s="4"/>
      <c r="AC504" s="4"/>
      <c r="AD504" s="4"/>
      <c r="AE504" s="4"/>
    </row>
    <row r="505" spans="9:31">
      <c r="I505" s="4"/>
      <c r="Q505" s="4"/>
      <c r="R505" s="4"/>
      <c r="S505" s="4"/>
      <c r="U505" s="4"/>
      <c r="V505" s="4"/>
      <c r="W505" s="4"/>
      <c r="Y505" s="4"/>
      <c r="Z505" s="4"/>
      <c r="AA505" s="4"/>
      <c r="AC505" s="4"/>
      <c r="AD505" s="4"/>
      <c r="AE505" s="4"/>
    </row>
  </sheetData>
  <sheetProtection insertRows="0" autoFilter="0"/>
  <dataConsolidate/>
  <mergeCells count="78">
    <mergeCell ref="I368:I394"/>
    <mergeCell ref="I405:I481"/>
    <mergeCell ref="A488:H488"/>
    <mergeCell ref="A395:H395"/>
    <mergeCell ref="B396:D396"/>
    <mergeCell ref="A404:H404"/>
    <mergeCell ref="B405:D405"/>
    <mergeCell ref="A482:H482"/>
    <mergeCell ref="B483:D483"/>
    <mergeCell ref="A487:H487"/>
    <mergeCell ref="I483:I486"/>
    <mergeCell ref="I396:I403"/>
    <mergeCell ref="I8:I17"/>
    <mergeCell ref="B119:D119"/>
    <mergeCell ref="I119:I158"/>
    <mergeCell ref="I160:I195"/>
    <mergeCell ref="A31:H31"/>
    <mergeCell ref="B32:D32"/>
    <mergeCell ref="A46:H46"/>
    <mergeCell ref="A18:H18"/>
    <mergeCell ref="B47:D47"/>
    <mergeCell ref="I66:I117"/>
    <mergeCell ref="B160:D160"/>
    <mergeCell ref="G6:H6"/>
    <mergeCell ref="A159:H159"/>
    <mergeCell ref="B19:D19"/>
    <mergeCell ref="B8:D8"/>
    <mergeCell ref="A65:H65"/>
    <mergeCell ref="A6:A7"/>
    <mergeCell ref="C6:C7"/>
    <mergeCell ref="D6:D7"/>
    <mergeCell ref="E6:E7"/>
    <mergeCell ref="F6:F7"/>
    <mergeCell ref="B66:D66"/>
    <mergeCell ref="A118:H118"/>
    <mergeCell ref="U6:W6"/>
    <mergeCell ref="AF6:AF7"/>
    <mergeCell ref="I6:I7"/>
    <mergeCell ref="J6:J7"/>
    <mergeCell ref="K6:K7"/>
    <mergeCell ref="L6:N6"/>
    <mergeCell ref="Q6:S6"/>
    <mergeCell ref="T6:T7"/>
    <mergeCell ref="O6:O7"/>
    <mergeCell ref="P6:P7"/>
    <mergeCell ref="A1:AI1"/>
    <mergeCell ref="A2:AI2"/>
    <mergeCell ref="A3:AI3"/>
    <mergeCell ref="A4:AI4"/>
    <mergeCell ref="A5:T5"/>
    <mergeCell ref="AG6:AG7"/>
    <mergeCell ref="AH6:AI6"/>
    <mergeCell ref="X6:X7"/>
    <mergeCell ref="Y6:AA6"/>
    <mergeCell ref="AB6:AB7"/>
    <mergeCell ref="AC6:AE6"/>
    <mergeCell ref="A367:H367"/>
    <mergeCell ref="I354:I366"/>
    <mergeCell ref="N397:N399"/>
    <mergeCell ref="I19:I30"/>
    <mergeCell ref="I32:I45"/>
    <mergeCell ref="I47:I64"/>
    <mergeCell ref="K33:K43"/>
    <mergeCell ref="I305:I337"/>
    <mergeCell ref="A353:H353"/>
    <mergeCell ref="B354:D354"/>
    <mergeCell ref="B305:D305"/>
    <mergeCell ref="A338:H338"/>
    <mergeCell ref="B368:D368"/>
    <mergeCell ref="B197:D197"/>
    <mergeCell ref="B339:D339"/>
    <mergeCell ref="I339:I352"/>
    <mergeCell ref="A196:H196"/>
    <mergeCell ref="A263:H263"/>
    <mergeCell ref="B264:D264"/>
    <mergeCell ref="A304:H304"/>
    <mergeCell ref="I197:I262"/>
    <mergeCell ref="I264:I303"/>
  </mergeCells>
  <dataValidations count="7">
    <dataValidation type="textLength" operator="lessThanOrEqual" allowBlank="1" showInputMessage="1" showErrorMessage="1" errorTitle="MÁXIMO DE CARACTERES SOBREPASADO" error="Sólo 255 caracteres por celdas" sqref="D484:F486 B484:B486 D480:F481 O480:P481 O484:P486 K480:K481 K484:K486 B406:B481 B397:B403 E9:E15 K402:K403 O393:P394 O402:P403 K393:K394 D397:F403 B369:B394 E406:F479 B340:B352 F265:F303 F120:F158 E306:F335 D340:F352 K365:K366 D355:E356 D365:E366 B355:B366 O351:P352 B336:B337 D336:F337 O336:P337 K336:K337 K351:K352 O365:P366 K261:K262 E357:E364 F355:F366 E120:E156 E67:F115 O116:P117 D116:F117 K116:K117 O63:P64 E158 D157:D158 O157:P158 B157:B158 K194:K195 O194:P195 D194:F195 K157:K158 B198:B260 B161:B195 E17 P302:P303 F9:F16 K9:K17 E198:F260 D20:F30 B20:B30 E48:F58 B9:B17 O29:P30 K29:K30 O44:P45 B33:B45 K44:K45 D59:F64 B48:B64 K63:K64 O16:P17 F45 B302:B303 E265:E301 K302:K303 B67:B117 E161:F193 D302:D303 B306:B316 B265:B292 B262 D261:F262 O261:P262 D33:E45 D9:D17 D369:F394">
      <formula1>255</formula1>
    </dataValidation>
    <dataValidation type="decimal" allowBlank="1" showInputMessage="1" showErrorMessage="1" errorTitle="Sólo números" error="Sólo ingresar números sin letras_x000a_" sqref="Q486:S486 Y480:AA481 AC484:AE486 Y484:AA486 L484:M486 Q480:S481 L480:M481 U480:U481 U486:W486 AE397:AE401 AC397:AD403 AE406:AE479 S393:S394 Q393:Q394 L393:M394 L397:M403 U402:W403 Y402:AA403 S402:S403 Q403:R403 U393:W394 V397:W401 W406:W481 Y393:AA394 V416:V481 AC406:AC481 AD480:AD481 AD406:AD457 AC48:AE64 L369:L392 AE369:AE392 AE161:AE193 Y336:AA337 U357:U364 Q365:Q366 Q351:Q352 L351:M352 W340:W350 U351:W352 L336:M337 Q336:Q337 S336:S337 R337 Y343:AA352 S351:S352 L365:M366 U365:W366 S355:S366 U336:V337 AE306:AE334 Y355:AA366 AE352 AE355:AE364 M378 AA198:AA247 Z198:Z243 Z248:Z262 AE33:AE43 S116:S117 L116:M117 U116:W117 AE9:AE14 L161:L193 Q157:Q158 L157:M158 Y157:AA158 U157:W158 S157:S158 U161:U193 Y194:AA195 L194:M195 U194:W195 Q194:Q195 S194:S195 AD116:AD117 W369:W392 Z48:Z53 AA48:AA64 Z55:Z64 Y60:Y64 AE20:AE28 W9:W15 R16:S17 L16:M17 AA16:AA17 L9:L15 U16:V17 Y16:Y17 AA20:AA30 Y20:Z26 Y29:Z30 Z27:Z28 Y28 Y48:Y55 Y57 U44:V45 AE198:AE260 Q29:S30 U29:W30 L29:M30 L44:M45 Y44:AA45 Q44:S45 Y103:Y117 U63:W64 L63:M64 R63:S64 Y67:Y101 Z67:AA117 AE120:AE156 AC161:AC190 AC194:AC195 AE265:AE301 Y302:Z303 W306:W314 AA261:AA262 L302:M303 Q302:Q303 S302:S303 R303 U302:U303 W302:W303 V265:W286 U261:W262 L261:M262 Q261:Q262 AC33:AD45 AC198:AC262 AD262 AD198:AD250 Y198:Y262 AD259:AD260 AC20:AD30 AC9:AD17 AE67:AE115 AC67:AC117 AD67:AD104 AC120:AD158 AD161:AD195 AC265:AD303 AC306:AD337 AC340:AD352 AE340:AE350 AC355:AD366 AC369:AD394">
      <formula1>-100000000</formula1>
      <formula2>10000000000</formula2>
    </dataValidation>
    <dataValidation type="date" errorStyle="information" operator="greaterThan" allowBlank="1" showInputMessage="1" showErrorMessage="1" errorTitle="SÓLO FECHAS" error="Las fechas corresponden al presupuesto 2014" sqref="G480:G481 G484:G486 G401:H401 G397:H399 G393:G394 G403 G416:G451 H406:H479 G369:H377 G336:G337 G343:G352 H297:H301 G365:G366 G340:H341 G265:H286 G116:G117 G157:G158 G161:G195 G59:H62 G9:H10 G17 H20:H28 G44:G45 H378:H392 G63:G64 H288:H291 G29:G30 G261:G262 G302:G303">
      <formula1>41275</formula1>
    </dataValidation>
    <dataValidation allowBlank="1" showInputMessage="1" showErrorMessage="1" errorTitle="Sólo números" error="Sólo ingresar números sin letras_x000a_" sqref="N483:N486 N396:N397 N405:N481 N402:N403 N368:N394 N339:N352 N354:N366 N119:N158 N160:N195 N197:N262 N19:N30 N8:N17 N47:N64 N32:N45 N66:N117 N305:N337 N264:N303"/>
    <dataValidation type="date" operator="greaterThan" allowBlank="1" showInputMessage="1" showErrorMessage="1" errorTitle="Error en Ingresos de Fechas" error="La fecha debe corresponder al Año 2014." sqref="C484:C486 C406:C481 G452:G479 G406:G415 C397:C403 C369:C394 G378:G392 C340:C352 C336:C337 C261:C262 C355:C366 C161:C195 C116:C117 C157:C158 G20:G28 C20:C30 C48 C9:C17 C44:C45 C59:C64 C302:C303 C265:C286">
      <formula1>41275</formula1>
    </dataValidation>
    <dataValidation type="textLength" operator="lessThanOrEqual" allowBlank="1" showInputMessage="1" showErrorMessage="1" sqref="Y448:Y451 J63:J64 V406:V415 Z453:Z479 AD458:AD479 J161:J195 J116:J117 W189:W193 Y59 J9:J15 J20:J30 Y27 Z54 J44:J45 S20:S28 J340:J342 AC191:AC193 J261:J262 J406:J481 K406:K477">
      <formula1>255</formula1>
    </dataValidation>
    <dataValidation type="date" allowBlank="1" showInputMessage="1" showErrorMessage="1" errorTitle="SÓLO FECHAS" error="Las fechas corresponden a las del Año 2013" sqref="H13 G342:H342 G11:G15 H11 H343:H350">
      <formula1>41275</formula1>
      <formula2>41639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3" fitToHeight="20" orientation="landscape" r:id="rId1"/>
  <headerFooter alignWithMargins="0"/>
  <ignoredErrors>
    <ignoredError sqref="AI487 AB65 AF65 AB26 T118 AB118 AB159 T353 T404 AF159 X304 AB189 AF404 AF482" formula="1"/>
    <ignoredError sqref="U357:U361 W365:W366 AC394 J13 J9 J61:J62 J56 J49:J53 J58 J409 J413 J415 J417 J432 J444 J446 J448 J451 J453" unlockedFormula="1"/>
    <ignoredError sqref="L4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C1" zoomScaleNormal="100" workbookViewId="0">
      <pane ySplit="7" topLeftCell="A20" activePane="bottomLeft" state="frozen"/>
      <selection activeCell="AI32" sqref="AI32"/>
      <selection pane="bottomLeft" activeCell="AI32" sqref="AI3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49" t="str">
        <f>+'24-03-341'!A1:AI1</f>
        <v>PARTIDA 21 - 01 - 01 "SUBSECRETARIA DE SERVICIOS SOCIALES"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s="1" customFormat="1" ht="16.5" customHeight="1">
      <c r="A2" s="249" t="s">
        <v>76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1" customFormat="1" ht="16.5" customHeight="1">
      <c r="A3" s="249" t="str">
        <f>+'24-03-341'!A3:AI3</f>
        <v>EJECUCIÓN AL 31 DE DICIEMBRE DE 2014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8" customHeight="1">
      <c r="A5" s="259" t="str">
        <f>+'24-03-341'!A5:H5</f>
        <v xml:space="preserve">24-03-341 FICHA DE PROTECCION SOCIAL 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1"/>
    </row>
    <row r="6" spans="1:25" s="3" customFormat="1" ht="25.5" customHeight="1">
      <c r="A6" s="262" t="s">
        <v>34</v>
      </c>
      <c r="B6" s="255" t="s">
        <v>32</v>
      </c>
      <c r="C6" s="255" t="s">
        <v>51</v>
      </c>
      <c r="D6" s="263" t="s">
        <v>21</v>
      </c>
      <c r="E6" s="264"/>
      <c r="F6" s="265"/>
      <c r="G6" s="258" t="s">
        <v>33</v>
      </c>
      <c r="H6" s="258"/>
      <c r="I6" s="258"/>
      <c r="J6" s="253" t="s">
        <v>23</v>
      </c>
      <c r="K6" s="258" t="s">
        <v>33</v>
      </c>
      <c r="L6" s="258"/>
      <c r="M6" s="258"/>
      <c r="N6" s="253" t="s">
        <v>24</v>
      </c>
      <c r="O6" s="258" t="s">
        <v>33</v>
      </c>
      <c r="P6" s="258"/>
      <c r="Q6" s="258"/>
      <c r="R6" s="253" t="s">
        <v>25</v>
      </c>
      <c r="S6" s="258" t="s">
        <v>33</v>
      </c>
      <c r="T6" s="258"/>
      <c r="U6" s="258"/>
      <c r="V6" s="253" t="s">
        <v>26</v>
      </c>
      <c r="W6" s="255" t="s">
        <v>47</v>
      </c>
      <c r="X6" s="257" t="s">
        <v>27</v>
      </c>
      <c r="Y6" s="257"/>
    </row>
    <row r="7" spans="1:25" s="3" customFormat="1" ht="24" customHeight="1">
      <c r="A7" s="262"/>
      <c r="B7" s="256"/>
      <c r="C7" s="256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54"/>
      <c r="K7" s="44" t="s">
        <v>38</v>
      </c>
      <c r="L7" s="44" t="s">
        <v>39</v>
      </c>
      <c r="M7" s="44" t="s">
        <v>40</v>
      </c>
      <c r="N7" s="254"/>
      <c r="O7" s="44" t="s">
        <v>41</v>
      </c>
      <c r="P7" s="44" t="s">
        <v>42</v>
      </c>
      <c r="Q7" s="44" t="s">
        <v>43</v>
      </c>
      <c r="R7" s="254"/>
      <c r="S7" s="44" t="s">
        <v>44</v>
      </c>
      <c r="T7" s="44" t="s">
        <v>45</v>
      </c>
      <c r="U7" s="44" t="s">
        <v>46</v>
      </c>
      <c r="V7" s="254"/>
      <c r="W7" s="256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+'24-03-341'!I18</f>
        <v>81135127</v>
      </c>
      <c r="C8" s="9">
        <f>+'24-03-341'!J18</f>
        <v>79012328</v>
      </c>
      <c r="D8" s="9">
        <f>+'24-03-341'!L18</f>
        <v>0</v>
      </c>
      <c r="E8" s="9">
        <f>+'24-03-341'!M18</f>
        <v>0</v>
      </c>
      <c r="F8" s="9">
        <f>+'24-03-341'!N18</f>
        <v>0</v>
      </c>
      <c r="G8" s="9">
        <f>+'24-03-341'!Q18</f>
        <v>0</v>
      </c>
      <c r="H8" s="9">
        <f>+'24-03-341'!R18</f>
        <v>61960</v>
      </c>
      <c r="I8" s="9">
        <f>+'24-03-341'!S18</f>
        <v>5268301</v>
      </c>
      <c r="J8" s="9">
        <f>+'24-03-341'!T18</f>
        <v>7943371</v>
      </c>
      <c r="K8" s="9">
        <f>+'24-03-341'!U18</f>
        <v>2628600</v>
      </c>
      <c r="L8" s="9">
        <f>+'24-03-341'!V18</f>
        <v>2628600</v>
      </c>
      <c r="M8" s="9">
        <f>+'24-03-341'!W18</f>
        <v>18733036</v>
      </c>
      <c r="N8" s="9">
        <f>+'24-03-341'!X18</f>
        <v>23990236</v>
      </c>
      <c r="O8" s="9">
        <f>+'24-03-341'!Y18</f>
        <v>14968410</v>
      </c>
      <c r="P8" s="9">
        <f>+'24-03-341'!Z18</f>
        <v>5072479</v>
      </c>
      <c r="Q8" s="9">
        <f>+'24-03-341'!AA18</f>
        <v>3913483</v>
      </c>
      <c r="R8" s="9">
        <f>+'24-03-341'!AB18</f>
        <v>8604420</v>
      </c>
      <c r="S8" s="9">
        <f>+'24-03-341'!AC18</f>
        <v>4128100</v>
      </c>
      <c r="T8" s="9">
        <f>+'24-03-341'!AD18</f>
        <v>16871590</v>
      </c>
      <c r="U8" s="9">
        <f>+'24-03-341'!AE18</f>
        <v>2124659</v>
      </c>
      <c r="V8" s="9">
        <f>+'24-03-341'!AF18</f>
        <v>23124349</v>
      </c>
      <c r="W8" s="9">
        <f>+'24-03-341'!AG18</f>
        <v>79012328</v>
      </c>
      <c r="X8" s="11">
        <f>+'24-03-341'!AH18</f>
        <v>0.97383625220676617</v>
      </c>
      <c r="Y8" s="11">
        <f>+'24-03-341'!AI18</f>
        <v>1.9132019191758925E-2</v>
      </c>
    </row>
    <row r="9" spans="1:25" s="12" customFormat="1" ht="26.25" customHeight="1">
      <c r="A9" s="10" t="s">
        <v>12</v>
      </c>
      <c r="B9" s="9">
        <f>+'24-03-341'!I31</f>
        <v>113356644</v>
      </c>
      <c r="C9" s="9">
        <f>+'24-03-341'!J31</f>
        <v>104345934</v>
      </c>
      <c r="D9" s="9">
        <f>+'24-03-341'!L31</f>
        <v>0</v>
      </c>
      <c r="E9" s="9">
        <f>+'24-03-341'!M31</f>
        <v>0</v>
      </c>
      <c r="F9" s="9">
        <f>+'24-03-341'!N31</f>
        <v>0</v>
      </c>
      <c r="G9" s="9">
        <f>+'24-03-341'!Q31</f>
        <v>71478</v>
      </c>
      <c r="H9" s="9">
        <f>+'24-03-341'!R31</f>
        <v>8084996</v>
      </c>
      <c r="I9" s="9">
        <f>+'24-03-341'!S31</f>
        <v>46021318</v>
      </c>
      <c r="J9" s="9">
        <f>+'24-03-341'!T31</f>
        <v>54177792</v>
      </c>
      <c r="K9" s="9">
        <f>+'24-03-341'!U31</f>
        <v>3679771</v>
      </c>
      <c r="L9" s="9">
        <f>+'24-03-341'!V31</f>
        <v>2331719</v>
      </c>
      <c r="M9" s="9">
        <f>+'24-03-341'!W31</f>
        <v>4264705</v>
      </c>
      <c r="N9" s="9">
        <f>+'24-03-341'!X31</f>
        <v>10276195</v>
      </c>
      <c r="O9" s="9">
        <f>+'24-03-341'!Y31</f>
        <v>5566527</v>
      </c>
      <c r="P9" s="9">
        <f>+'24-03-341'!Z31</f>
        <v>4794561</v>
      </c>
      <c r="Q9" s="9">
        <f>+'24-03-341'!AA31</f>
        <v>4035460</v>
      </c>
      <c r="R9" s="9">
        <f>+'24-03-341'!AB31</f>
        <v>12839454</v>
      </c>
      <c r="S9" s="9">
        <f>+'24-03-341'!AC31</f>
        <v>4816558</v>
      </c>
      <c r="T9" s="9">
        <f>+'24-03-341'!AD31</f>
        <v>4278491</v>
      </c>
      <c r="U9" s="9">
        <f>+'24-03-341'!AE31</f>
        <v>4400350</v>
      </c>
      <c r="V9" s="9">
        <f>+'24-03-341'!AF31</f>
        <v>13495399</v>
      </c>
      <c r="W9" s="9">
        <f>+'24-03-341'!AG31</f>
        <v>104345934</v>
      </c>
      <c r="X9" s="11">
        <f>+'24-03-341'!AH31</f>
        <v>0.92051008496687681</v>
      </c>
      <c r="Y9" s="11">
        <f>+'24-03-341'!AI31</f>
        <v>2.5266290241062254E-2</v>
      </c>
    </row>
    <row r="10" spans="1:25" s="12" customFormat="1" ht="26.25" customHeight="1">
      <c r="A10" s="10" t="s">
        <v>13</v>
      </c>
      <c r="B10" s="9">
        <f>+'24-03-341'!I46</f>
        <v>77401624</v>
      </c>
      <c r="C10" s="9">
        <f>+'24-03-341'!J46</f>
        <v>77267494</v>
      </c>
      <c r="D10" s="9">
        <f>+'24-03-341'!L46</f>
        <v>0</v>
      </c>
      <c r="E10" s="9">
        <f>+'24-03-341'!M46</f>
        <v>0</v>
      </c>
      <c r="F10" s="9">
        <f>+'24-03-341'!N46</f>
        <v>0</v>
      </c>
      <c r="G10" s="9">
        <f>+'24-03-341'!Q46</f>
        <v>6433</v>
      </c>
      <c r="H10" s="9">
        <f>+'24-03-341'!R46</f>
        <v>4616746</v>
      </c>
      <c r="I10" s="9">
        <f>+'24-03-341'!S46</f>
        <v>2307083</v>
      </c>
      <c r="J10" s="9">
        <f>+'24-03-341'!T46</f>
        <v>6930262</v>
      </c>
      <c r="K10" s="9">
        <f>+'24-03-341'!U46</f>
        <v>1638873</v>
      </c>
      <c r="L10" s="9">
        <f>+'24-03-341'!V46</f>
        <v>1848386</v>
      </c>
      <c r="M10" s="9">
        <f>+'24-03-341'!W46</f>
        <v>29097304</v>
      </c>
      <c r="N10" s="9">
        <f>+'24-03-341'!X46</f>
        <v>32584563</v>
      </c>
      <c r="O10" s="9">
        <f>+'24-03-341'!Y46</f>
        <v>7461328</v>
      </c>
      <c r="P10" s="9">
        <f>+'24-03-341'!Z46</f>
        <v>4134612</v>
      </c>
      <c r="Q10" s="9">
        <f>+'24-03-341'!AA46</f>
        <v>2308373</v>
      </c>
      <c r="R10" s="9">
        <f>+'24-03-341'!AB46</f>
        <v>13904313</v>
      </c>
      <c r="S10" s="9">
        <f>+'24-03-341'!AC46</f>
        <v>14028782</v>
      </c>
      <c r="T10" s="9">
        <f>+'24-03-341'!AD46</f>
        <v>3469203</v>
      </c>
      <c r="U10" s="9">
        <f>+'24-03-341'!AE46</f>
        <v>6350371</v>
      </c>
      <c r="V10" s="9">
        <f>+'24-03-341'!AF46</f>
        <v>23848356</v>
      </c>
      <c r="W10" s="9">
        <f>+'24-03-341'!AG46</f>
        <v>77267494</v>
      </c>
      <c r="X10" s="11">
        <f>+'24-03-341'!AH46</f>
        <v>0.9982670906233182</v>
      </c>
      <c r="Y10" s="11">
        <f>+'24-03-341'!AI46</f>
        <v>1.870952565917457E-2</v>
      </c>
    </row>
    <row r="11" spans="1:25" s="12" customFormat="1" ht="26.25" customHeight="1">
      <c r="A11" s="10" t="s">
        <v>14</v>
      </c>
      <c r="B11" s="9">
        <f>+'24-03-341'!I65</f>
        <v>159270776</v>
      </c>
      <c r="C11" s="9">
        <f>+'24-03-341'!J65</f>
        <v>156330914</v>
      </c>
      <c r="D11" s="9">
        <f>+'24-03-341'!L65</f>
        <v>0</v>
      </c>
      <c r="E11" s="9">
        <f>+'24-03-341'!M65</f>
        <v>0</v>
      </c>
      <c r="F11" s="9">
        <f>+'24-03-341'!N65</f>
        <v>0</v>
      </c>
      <c r="G11" s="9">
        <f>+'24-03-341'!Q65</f>
        <v>0</v>
      </c>
      <c r="H11" s="9">
        <f>+'24-03-341'!R65</f>
        <v>3822992</v>
      </c>
      <c r="I11" s="9">
        <f>+'24-03-341'!S65</f>
        <v>11248042</v>
      </c>
      <c r="J11" s="9">
        <f>+'24-03-341'!T65</f>
        <v>11248042</v>
      </c>
      <c r="K11" s="9">
        <f>+'24-03-341'!U65</f>
        <v>16509111</v>
      </c>
      <c r="L11" s="9">
        <f>+'24-03-341'!V65</f>
        <v>27571759</v>
      </c>
      <c r="M11" s="9">
        <f>+'24-03-341'!W65</f>
        <v>3767389</v>
      </c>
      <c r="N11" s="9">
        <f>+'24-03-341'!X65</f>
        <v>47848259</v>
      </c>
      <c r="O11" s="9">
        <f>+'24-03-341'!Y65</f>
        <v>24658355</v>
      </c>
      <c r="P11" s="9">
        <f>+'24-03-341'!Z65</f>
        <v>19652703</v>
      </c>
      <c r="Q11" s="9">
        <f>+'24-03-341'!AA65</f>
        <v>8810892</v>
      </c>
      <c r="R11" s="9">
        <f>+'24-03-341'!AB65</f>
        <v>53121950</v>
      </c>
      <c r="S11" s="9">
        <f>+'24-03-341'!AC65</f>
        <v>21845129</v>
      </c>
      <c r="T11" s="9">
        <f>+'24-03-341'!AD65</f>
        <v>4767014</v>
      </c>
      <c r="U11" s="9">
        <f>+'24-03-341'!AE65</f>
        <v>17500520</v>
      </c>
      <c r="V11" s="9">
        <f>+'24-03-341'!AF65</f>
        <v>44112663</v>
      </c>
      <c r="W11" s="9">
        <f>+'24-03-341'!AG65</f>
        <v>156330914</v>
      </c>
      <c r="X11" s="11">
        <f>+'24-03-341'!AH65</f>
        <v>0.98154173619396445</v>
      </c>
      <c r="Y11" s="11">
        <f>+'24-03-341'!AI65</f>
        <v>3.7853916251059119E-2</v>
      </c>
    </row>
    <row r="12" spans="1:25" s="12" customFormat="1" ht="26.25" customHeight="1">
      <c r="A12" s="43" t="s">
        <v>59</v>
      </c>
      <c r="B12" s="9">
        <f>+'24-03-341'!I118</f>
        <v>327916383</v>
      </c>
      <c r="C12" s="9">
        <f>+'24-03-341'!J118</f>
        <v>327720583</v>
      </c>
      <c r="D12" s="9">
        <f>+'24-03-341'!L118</f>
        <v>0</v>
      </c>
      <c r="E12" s="9">
        <f>+'24-03-341'!M118</f>
        <v>0</v>
      </c>
      <c r="F12" s="9">
        <f>+'24-03-341'!N118</f>
        <v>0</v>
      </c>
      <c r="G12" s="9">
        <f>+'24-03-341'!Q118</f>
        <v>120968</v>
      </c>
      <c r="H12" s="9">
        <f>+'24-03-341'!R118</f>
        <v>4396600</v>
      </c>
      <c r="I12" s="9">
        <f>+'24-03-341'!S118</f>
        <v>2631799</v>
      </c>
      <c r="J12" s="9">
        <f>+'24-03-341'!T118</f>
        <v>7149367</v>
      </c>
      <c r="K12" s="9">
        <f>+'24-03-341'!U118</f>
        <v>3162798</v>
      </c>
      <c r="L12" s="9">
        <f>+'24-03-341'!V118</f>
        <v>2834480</v>
      </c>
      <c r="M12" s="9">
        <f>+'24-03-341'!W118</f>
        <v>216491378</v>
      </c>
      <c r="N12" s="9">
        <f>+'24-03-341'!X118</f>
        <v>222488656</v>
      </c>
      <c r="O12" s="9">
        <f>+'24-03-341'!Y118</f>
        <v>8641607</v>
      </c>
      <c r="P12" s="9">
        <f>+'24-03-341'!Z118</f>
        <v>8701998</v>
      </c>
      <c r="Q12" s="9">
        <f>+'24-03-341'!AA118</f>
        <v>6329333</v>
      </c>
      <c r="R12" s="9">
        <f>+'24-03-341'!AB118</f>
        <v>23672938</v>
      </c>
      <c r="S12" s="9">
        <f>+'24-03-341'!AC118</f>
        <v>6137147</v>
      </c>
      <c r="T12" s="9">
        <f>+'24-03-341'!AD118</f>
        <v>57049255</v>
      </c>
      <c r="U12" s="9">
        <f>+'24-03-341'!AE118</f>
        <v>10724640</v>
      </c>
      <c r="V12" s="9">
        <f>+'24-03-341'!AF118</f>
        <v>73911042</v>
      </c>
      <c r="W12" s="9">
        <f>+'24-03-341'!AG118</f>
        <v>327222003</v>
      </c>
      <c r="X12" s="11">
        <f>+'24-03-341'!AH118</f>
        <v>0.99788244797759917</v>
      </c>
      <c r="Y12" s="11">
        <f>+'24-03-341'!AI118</f>
        <v>7.9233428501964853E-2</v>
      </c>
    </row>
    <row r="13" spans="1:25" s="12" customFormat="1" ht="26.25" customHeight="1">
      <c r="A13" s="10" t="s">
        <v>15</v>
      </c>
      <c r="B13" s="9">
        <f>+'24-03-341'!I159</f>
        <v>176653311</v>
      </c>
      <c r="C13" s="9">
        <f>+'24-03-341'!J159</f>
        <v>176639795</v>
      </c>
      <c r="D13" s="9">
        <f>+'24-03-341'!L159</f>
        <v>0</v>
      </c>
      <c r="E13" s="9">
        <f>+'24-03-341'!M159</f>
        <v>0</v>
      </c>
      <c r="F13" s="9">
        <f>+'24-03-341'!N159</f>
        <v>0</v>
      </c>
      <c r="G13" s="9">
        <f>+'24-03-341'!Q159</f>
        <v>0</v>
      </c>
      <c r="H13" s="9">
        <f>+'24-03-341'!R159</f>
        <v>6130766</v>
      </c>
      <c r="I13" s="9">
        <f>+'24-03-341'!S159</f>
        <v>3199313</v>
      </c>
      <c r="J13" s="9">
        <f>+'24-03-341'!T159</f>
        <v>10363004</v>
      </c>
      <c r="K13" s="9">
        <f>+'24-03-341'!U159</f>
        <v>626925</v>
      </c>
      <c r="L13" s="9">
        <f>+'24-03-341'!V159</f>
        <v>406000</v>
      </c>
      <c r="M13" s="9">
        <f>+'24-03-341'!W159</f>
        <v>121689075</v>
      </c>
      <c r="N13" s="9">
        <f>+'24-03-341'!X159</f>
        <v>122722000</v>
      </c>
      <c r="O13" s="9">
        <f>+'24-03-341'!Y159</f>
        <v>5364240</v>
      </c>
      <c r="P13" s="9">
        <f>+'24-03-341'!Z159</f>
        <v>4892654</v>
      </c>
      <c r="Q13" s="9">
        <f>+'24-03-341'!AA159</f>
        <v>4024984</v>
      </c>
      <c r="R13" s="9">
        <f>+'24-03-341'!AB159</f>
        <v>14281878</v>
      </c>
      <c r="S13" s="9">
        <f>+'24-03-341'!AC159</f>
        <v>20775300</v>
      </c>
      <c r="T13" s="9">
        <f>+'24-03-341'!AD159</f>
        <v>3830646</v>
      </c>
      <c r="U13" s="9">
        <f>+'24-03-341'!AE159</f>
        <v>5596068</v>
      </c>
      <c r="V13" s="9">
        <f>+'24-03-341'!AF159</f>
        <v>30202014</v>
      </c>
      <c r="W13" s="9">
        <f>+'24-03-341'!AG159</f>
        <v>176535971</v>
      </c>
      <c r="X13" s="11">
        <f>+'24-03-341'!AH159</f>
        <v>0.99933576110554756</v>
      </c>
      <c r="Y13" s="11">
        <f>+'24-03-341'!AI159</f>
        <v>4.27463621272847E-2</v>
      </c>
    </row>
    <row r="14" spans="1:25" s="12" customFormat="1" ht="26.25" customHeight="1">
      <c r="A14" s="10" t="s">
        <v>16</v>
      </c>
      <c r="B14" s="9">
        <f>+'24-03-341'!I196</f>
        <v>200270024</v>
      </c>
      <c r="C14" s="9">
        <f>+'24-03-341'!J196</f>
        <v>199905727</v>
      </c>
      <c r="D14" s="9">
        <f>+'24-03-341'!L196</f>
        <v>0</v>
      </c>
      <c r="E14" s="9">
        <f>+'24-03-341'!M196</f>
        <v>0</v>
      </c>
      <c r="F14" s="9">
        <f>+'24-03-341'!N196</f>
        <v>0</v>
      </c>
      <c r="G14" s="9">
        <f>+'24-03-341'!Q196</f>
        <v>0</v>
      </c>
      <c r="H14" s="9">
        <f>+'24-03-341'!R196</f>
        <v>6835636</v>
      </c>
      <c r="I14" s="9">
        <f>+'24-03-341'!S196</f>
        <v>4025888</v>
      </c>
      <c r="J14" s="9">
        <f>+'24-03-341'!T196</f>
        <v>10861524</v>
      </c>
      <c r="K14" s="9">
        <f>+'24-03-341'!U196</f>
        <v>146301704</v>
      </c>
      <c r="L14" s="9">
        <f>+'24-03-341'!V196</f>
        <v>4141113</v>
      </c>
      <c r="M14" s="9">
        <f>+'24-03-341'!W196</f>
        <v>2760686</v>
      </c>
      <c r="N14" s="9">
        <f>+'24-03-341'!X196</f>
        <v>153203503</v>
      </c>
      <c r="O14" s="9">
        <f>+'24-03-341'!Y196</f>
        <v>7061875</v>
      </c>
      <c r="P14" s="9">
        <f>+'24-03-341'!Z196</f>
        <v>2380568</v>
      </c>
      <c r="Q14" s="9">
        <f>+'24-03-341'!AA196</f>
        <v>3073147</v>
      </c>
      <c r="R14" s="9">
        <f>+'24-03-341'!AB196</f>
        <v>12515590</v>
      </c>
      <c r="S14" s="9">
        <f>+'24-03-341'!AC196</f>
        <v>17292367</v>
      </c>
      <c r="T14" s="9">
        <f>+'24-03-341'!AD196</f>
        <v>2456408</v>
      </c>
      <c r="U14" s="9">
        <f>+'24-03-341'!AE196</f>
        <v>3063052</v>
      </c>
      <c r="V14" s="9">
        <f>+'24-03-341'!AF196</f>
        <v>22811827</v>
      </c>
      <c r="W14" s="9">
        <f>+'24-03-341'!AG196</f>
        <v>199392444</v>
      </c>
      <c r="X14" s="11">
        <f>+'24-03-341'!AH196</f>
        <v>0.99561801620396273</v>
      </c>
      <c r="Y14" s="11">
        <f>+'24-03-341'!AI196</f>
        <v>4.8280821004283235E-2</v>
      </c>
    </row>
    <row r="15" spans="1:25" s="12" customFormat="1" ht="26.25" customHeight="1">
      <c r="A15" s="43" t="s">
        <v>63</v>
      </c>
      <c r="B15" s="9">
        <f>+'24-03-341'!I263</f>
        <v>389851138</v>
      </c>
      <c r="C15" s="9">
        <f>+'24-03-341'!J263</f>
        <v>389213608</v>
      </c>
      <c r="D15" s="9">
        <f>+'24-03-341'!L263</f>
        <v>0</v>
      </c>
      <c r="E15" s="9">
        <f>+'24-03-341'!M263</f>
        <v>0</v>
      </c>
      <c r="F15" s="9">
        <f>+'24-03-341'!N263</f>
        <v>0</v>
      </c>
      <c r="G15" s="9">
        <f>+'24-03-341'!Q263</f>
        <v>0</v>
      </c>
      <c r="H15" s="9">
        <f>+'24-03-341'!R263</f>
        <v>8842091</v>
      </c>
      <c r="I15" s="9">
        <f>+'24-03-341'!S263</f>
        <v>5065005</v>
      </c>
      <c r="J15" s="9">
        <f>+'24-03-341'!T263</f>
        <v>13907096</v>
      </c>
      <c r="K15" s="9">
        <f>+'24-03-341'!U263</f>
        <v>129101554</v>
      </c>
      <c r="L15" s="9">
        <f>+'24-03-341'!V263</f>
        <v>130503218</v>
      </c>
      <c r="M15" s="9">
        <f>+'24-03-341'!W263</f>
        <v>252260</v>
      </c>
      <c r="N15" s="9">
        <f>+'24-03-341'!X263</f>
        <v>259857032</v>
      </c>
      <c r="O15" s="9">
        <f>+'24-03-341'!Y263</f>
        <v>10798183</v>
      </c>
      <c r="P15" s="9">
        <f>+'24-03-341'!Z263</f>
        <v>15155862</v>
      </c>
      <c r="Q15" s="9">
        <f>+'24-03-341'!AA263</f>
        <v>11803065</v>
      </c>
      <c r="R15" s="9">
        <f>+'24-03-341'!AB263</f>
        <v>37757110</v>
      </c>
      <c r="S15" s="9">
        <f>+'24-03-341'!AC263</f>
        <v>10303952</v>
      </c>
      <c r="T15" s="9">
        <f>+'24-03-341'!AD263</f>
        <v>45062915</v>
      </c>
      <c r="U15" s="9">
        <f>+'24-03-341'!AE263</f>
        <v>17098252</v>
      </c>
      <c r="V15" s="9">
        <f>+'24-03-341'!AF263</f>
        <v>72465119</v>
      </c>
      <c r="W15" s="9">
        <f>+'24-03-341'!AG263</f>
        <v>383986357</v>
      </c>
      <c r="X15" s="11">
        <f>+'24-03-341'!AH263</f>
        <v>0.98495635788037639</v>
      </c>
      <c r="Y15" s="11">
        <f>+'24-03-341'!AI263</f>
        <v>9.2978330565042885E-2</v>
      </c>
    </row>
    <row r="16" spans="1:25" s="12" customFormat="1" ht="26.25" customHeight="1">
      <c r="A16" s="43" t="s">
        <v>65</v>
      </c>
      <c r="B16" s="9">
        <f>+'24-03-341'!I304</f>
        <v>226259212</v>
      </c>
      <c r="C16" s="9">
        <f>+'24-03-341'!J304</f>
        <v>223357376</v>
      </c>
      <c r="D16" s="9">
        <f>+'24-03-341'!L304</f>
        <v>0</v>
      </c>
      <c r="E16" s="9">
        <f>+'24-03-341'!M304</f>
        <v>0</v>
      </c>
      <c r="F16" s="9">
        <f>+'24-03-341'!N304</f>
        <v>0</v>
      </c>
      <c r="G16" s="9">
        <f>+'24-03-341'!Q304</f>
        <v>0</v>
      </c>
      <c r="H16" s="9">
        <f>+'24-03-341'!R304</f>
        <v>8945480</v>
      </c>
      <c r="I16" s="9">
        <f>+'24-03-341'!S304</f>
        <v>3851991</v>
      </c>
      <c r="J16" s="9">
        <f>+'24-03-341'!T304</f>
        <v>12797471</v>
      </c>
      <c r="K16" s="9">
        <f>+'24-03-341'!U304</f>
        <v>4080308</v>
      </c>
      <c r="L16" s="9">
        <f>+'24-03-341'!V304</f>
        <v>72468761</v>
      </c>
      <c r="M16" s="9">
        <f>+'24-03-341'!W304</f>
        <v>31597251</v>
      </c>
      <c r="N16" s="9">
        <f>+'24-03-341'!X304</f>
        <v>179779887</v>
      </c>
      <c r="O16" s="9">
        <f>+'24-03-341'!Y304</f>
        <v>20240103</v>
      </c>
      <c r="P16" s="9">
        <f>+'24-03-341'!Z304</f>
        <v>11076015</v>
      </c>
      <c r="Q16" s="9">
        <f>+'24-03-341'!AA304</f>
        <v>40317449</v>
      </c>
      <c r="R16" s="9">
        <f>+'24-03-341'!AB304</f>
        <v>71633567</v>
      </c>
      <c r="S16" s="9">
        <f>+'24-03-341'!AC304</f>
        <v>7897889</v>
      </c>
      <c r="T16" s="9">
        <f>+'24-03-341'!AD304</f>
        <v>11091029</v>
      </c>
      <c r="U16" s="9">
        <f>+'24-03-341'!AE304</f>
        <v>11791100</v>
      </c>
      <c r="V16" s="9">
        <f>+'24-03-341'!AF304</f>
        <v>30780018</v>
      </c>
      <c r="W16" s="9">
        <f>+'24-03-341'!AG304</f>
        <v>223357376</v>
      </c>
      <c r="X16" s="11">
        <f>+'24-03-341'!AH304</f>
        <v>0.98717472771893156</v>
      </c>
      <c r="Y16" s="11">
        <f>+'24-03-341'!AI304</f>
        <v>5.4083681780049742E-2</v>
      </c>
    </row>
    <row r="17" spans="1:25" s="12" customFormat="1" ht="26.25" customHeight="1">
      <c r="A17" s="10" t="s">
        <v>17</v>
      </c>
      <c r="B17" s="9">
        <f>+'24-03-341'!I338</f>
        <v>154701050</v>
      </c>
      <c r="C17" s="9">
        <f>+'24-03-341'!J338</f>
        <v>151404977</v>
      </c>
      <c r="D17" s="9">
        <f>+'24-03-341'!L338</f>
        <v>0</v>
      </c>
      <c r="E17" s="9">
        <f>+'24-03-341'!M338</f>
        <v>0</v>
      </c>
      <c r="F17" s="9">
        <f>+'24-03-341'!N338</f>
        <v>0</v>
      </c>
      <c r="G17" s="9">
        <f>+'24-03-341'!Q338</f>
        <v>0</v>
      </c>
      <c r="H17" s="9">
        <f>+'24-03-341'!R338</f>
        <v>42758086</v>
      </c>
      <c r="I17" s="9">
        <f>+'24-03-341'!S338</f>
        <v>21482190</v>
      </c>
      <c r="J17" s="9">
        <f>+'24-03-341'!T338</f>
        <v>10831142</v>
      </c>
      <c r="K17" s="9">
        <f>+'24-03-341'!U338</f>
        <v>3458032</v>
      </c>
      <c r="L17" s="9">
        <f>+'24-03-341'!V338</f>
        <v>38254937</v>
      </c>
      <c r="M17" s="9">
        <f>+'24-03-341'!W338</f>
        <v>39835781</v>
      </c>
      <c r="N17" s="9">
        <f>+'24-03-341'!X338</f>
        <v>81548750</v>
      </c>
      <c r="O17" s="9">
        <f>+'24-03-341'!Y338</f>
        <v>24831735</v>
      </c>
      <c r="P17" s="9">
        <f>+'24-03-341'!Z338</f>
        <v>3060658</v>
      </c>
      <c r="Q17" s="9">
        <f>+'24-03-341'!AA338</f>
        <v>4107259</v>
      </c>
      <c r="R17" s="9">
        <f>+'24-03-341'!AB338</f>
        <v>31999652</v>
      </c>
      <c r="S17" s="9">
        <f>+'24-03-341'!AC338</f>
        <v>3302604</v>
      </c>
      <c r="T17" s="9">
        <f>+'24-03-341'!AD338</f>
        <v>17791710</v>
      </c>
      <c r="U17" s="9">
        <f>+'24-03-341'!AE338</f>
        <v>5931119</v>
      </c>
      <c r="V17" s="9">
        <f>+'24-03-341'!AF338</f>
        <v>27025433</v>
      </c>
      <c r="W17" s="9">
        <f>+'24-03-341'!AG338</f>
        <v>151404977</v>
      </c>
      <c r="X17" s="11">
        <f>+'24-03-341'!AH338</f>
        <v>0.97869391965988595</v>
      </c>
      <c r="Y17" s="11">
        <f>+'24-03-341'!AI338</f>
        <v>3.666115148121972E-2</v>
      </c>
    </row>
    <row r="18" spans="1:25" s="12" customFormat="1" ht="26.25" customHeight="1">
      <c r="A18" s="43" t="s">
        <v>68</v>
      </c>
      <c r="B18" s="9">
        <f>+'24-03-341'!I353</f>
        <v>60425532</v>
      </c>
      <c r="C18" s="9">
        <f>+'24-03-341'!J353</f>
        <v>57204652</v>
      </c>
      <c r="D18" s="9">
        <f>+'24-03-341'!L353</f>
        <v>0</v>
      </c>
      <c r="E18" s="9">
        <f>+'24-03-341'!M353</f>
        <v>0</v>
      </c>
      <c r="F18" s="9">
        <f>+'24-03-341'!N353</f>
        <v>0</v>
      </c>
      <c r="G18" s="9">
        <f>+'24-03-341'!Q353</f>
        <v>0</v>
      </c>
      <c r="H18" s="9">
        <f>+'24-03-341'!R353</f>
        <v>4518233</v>
      </c>
      <c r="I18" s="9">
        <f>+'24-03-341'!S353</f>
        <v>2189064</v>
      </c>
      <c r="J18" s="9">
        <f>+'24-03-341'!T353</f>
        <v>6707297</v>
      </c>
      <c r="K18" s="9">
        <f>+'24-03-341'!U353</f>
        <v>1945440</v>
      </c>
      <c r="L18" s="9">
        <f>+'24-03-341'!V353</f>
        <v>2306685</v>
      </c>
      <c r="M18" s="9">
        <f>+'24-03-341'!W353</f>
        <v>13698702</v>
      </c>
      <c r="N18" s="9">
        <f>+'24-03-341'!X353</f>
        <v>17950827</v>
      </c>
      <c r="O18" s="9">
        <f>+'24-03-341'!Y353</f>
        <v>8683634</v>
      </c>
      <c r="P18" s="9">
        <f>+'24-03-341'!Z353</f>
        <v>2852629</v>
      </c>
      <c r="Q18" s="9">
        <f>+'24-03-341'!AA353</f>
        <v>3447367</v>
      </c>
      <c r="R18" s="9">
        <f>+'24-03-341'!AB353</f>
        <v>14983630</v>
      </c>
      <c r="S18" s="9">
        <f>+'24-03-341'!AC353</f>
        <v>4103091</v>
      </c>
      <c r="T18" s="9">
        <f>+'24-03-341'!AD353</f>
        <v>3148877</v>
      </c>
      <c r="U18" s="9">
        <f>+'24-03-341'!AE353</f>
        <v>10310930</v>
      </c>
      <c r="V18" s="9">
        <f>+'24-03-341'!AF353</f>
        <v>17562898</v>
      </c>
      <c r="W18" s="9">
        <f>+'24-03-341'!AG353</f>
        <v>57204652</v>
      </c>
      <c r="X18" s="11">
        <f>+'24-03-341'!AH353</f>
        <v>0.94669670430042718</v>
      </c>
      <c r="Y18" s="11">
        <f>+'24-03-341'!AI353</f>
        <v>1.3851515676413059E-2</v>
      </c>
    </row>
    <row r="19" spans="1:25" s="12" customFormat="1" ht="26.25" customHeight="1">
      <c r="A19" s="10" t="s">
        <v>18</v>
      </c>
      <c r="B19" s="9">
        <f>+'24-03-341'!I367</f>
        <v>51220173</v>
      </c>
      <c r="C19" s="9">
        <f>+'24-03-341'!J367</f>
        <v>50959742</v>
      </c>
      <c r="D19" s="9">
        <f>+'24-03-341'!L367</f>
        <v>0</v>
      </c>
      <c r="E19" s="9">
        <f>+'24-03-341'!M367</f>
        <v>0</v>
      </c>
      <c r="F19" s="9">
        <f>+'24-03-341'!N367</f>
        <v>0</v>
      </c>
      <c r="G19" s="9">
        <f>+'24-03-341'!Q367</f>
        <v>0</v>
      </c>
      <c r="H19" s="9">
        <f>+'24-03-341'!R367</f>
        <v>3912560</v>
      </c>
      <c r="I19" s="9">
        <f>+'24-03-341'!S367</f>
        <v>14464167</v>
      </c>
      <c r="J19" s="9">
        <f>+'24-03-341'!T367</f>
        <v>18376727</v>
      </c>
      <c r="K19" s="9">
        <f>+'24-03-341'!U367</f>
        <v>7141654</v>
      </c>
      <c r="L19" s="9">
        <f>+'24-03-341'!V367</f>
        <v>2455984</v>
      </c>
      <c r="M19" s="9">
        <f>+'24-03-341'!W367</f>
        <v>2469210</v>
      </c>
      <c r="N19" s="9">
        <f>+'24-03-341'!X367</f>
        <v>12066848</v>
      </c>
      <c r="O19" s="9">
        <f>+'24-03-341'!Y367</f>
        <v>2639234</v>
      </c>
      <c r="P19" s="9">
        <f>+'24-03-341'!Z367</f>
        <v>1457322</v>
      </c>
      <c r="Q19" s="9">
        <f>+'24-03-341'!AA367</f>
        <v>6006877</v>
      </c>
      <c r="R19" s="9">
        <f>+'24-03-341'!AB367</f>
        <v>4244401</v>
      </c>
      <c r="S19" s="9">
        <f>+'24-03-341'!AC367</f>
        <v>3990485</v>
      </c>
      <c r="T19" s="9">
        <f>+'24-03-341'!AD367</f>
        <v>2643545</v>
      </c>
      <c r="U19" s="9">
        <f>+'24-03-341'!AE367</f>
        <v>3778704</v>
      </c>
      <c r="V19" s="9">
        <f>+'24-03-341'!AF367</f>
        <v>8739510</v>
      </c>
      <c r="W19" s="9">
        <f>+'24-03-341'!AG367</f>
        <v>50959742</v>
      </c>
      <c r="X19" s="11">
        <f>+'24-03-341'!AH367</f>
        <v>0.99491546035972978</v>
      </c>
      <c r="Y19" s="11">
        <f>+'24-03-341'!AI367</f>
        <v>1.2339375216878602E-2</v>
      </c>
    </row>
    <row r="20" spans="1:25" s="12" customFormat="1" ht="26.25" customHeight="1">
      <c r="A20" s="15" t="s">
        <v>71</v>
      </c>
      <c r="B20" s="9">
        <f>+'24-03-341'!I395</f>
        <v>96603475</v>
      </c>
      <c r="C20" s="9">
        <f>+'24-03-341'!J395</f>
        <v>95987145</v>
      </c>
      <c r="D20" s="9">
        <f>+'24-03-341'!L395</f>
        <v>0</v>
      </c>
      <c r="E20" s="9">
        <f>+'24-03-341'!M395</f>
        <v>0</v>
      </c>
      <c r="F20" s="9">
        <f>+'24-03-341'!N395</f>
        <v>0</v>
      </c>
      <c r="G20" s="9">
        <f>+'24-03-341'!Q395</f>
        <v>0</v>
      </c>
      <c r="H20" s="9">
        <f>+'24-03-341'!R395</f>
        <v>4007366</v>
      </c>
      <c r="I20" s="9">
        <f>+'24-03-341'!S395</f>
        <v>1006301</v>
      </c>
      <c r="J20" s="9">
        <f>+'24-03-341'!T395</f>
        <v>5013667</v>
      </c>
      <c r="K20" s="9">
        <f>+'24-03-341'!U395</f>
        <v>733067</v>
      </c>
      <c r="L20" s="9">
        <f>+'24-03-341'!V395</f>
        <v>913772</v>
      </c>
      <c r="M20" s="9">
        <f>+'24-03-341'!W395</f>
        <v>47758627</v>
      </c>
      <c r="N20" s="9">
        <f>+'24-03-341'!X395</f>
        <v>49405466</v>
      </c>
      <c r="O20" s="9">
        <f>+'24-03-341'!Y395</f>
        <v>2102805</v>
      </c>
      <c r="P20" s="9">
        <f>+'24-03-341'!Z395</f>
        <v>10845373</v>
      </c>
      <c r="Q20" s="9">
        <f>+'24-03-341'!AA395</f>
        <v>3727656</v>
      </c>
      <c r="R20" s="9">
        <f>+'24-03-341'!AB395</f>
        <v>16675834</v>
      </c>
      <c r="S20" s="9">
        <f>+'24-03-341'!AC395</f>
        <v>7914282</v>
      </c>
      <c r="T20" s="9">
        <f>+'24-03-341'!AD395</f>
        <v>2870647</v>
      </c>
      <c r="U20" s="9">
        <f>+'24-03-341'!AE395</f>
        <v>14083915</v>
      </c>
      <c r="V20" s="9">
        <f>+'24-03-341'!AF395</f>
        <v>12470346</v>
      </c>
      <c r="W20" s="9">
        <f>+'24-03-341'!AG395</f>
        <v>95963811</v>
      </c>
      <c r="X20" s="11">
        <f>+'24-03-341'!AH395</f>
        <v>0.99337845765900246</v>
      </c>
      <c r="Y20" s="11">
        <f>+'24-03-341'!AI395</f>
        <v>2.3236645726554546E-2</v>
      </c>
    </row>
    <row r="21" spans="1:25" s="12" customFormat="1" ht="26.25" customHeight="1">
      <c r="A21" s="13" t="s">
        <v>20</v>
      </c>
      <c r="B21" s="9">
        <f>+'24-03-341'!I404</f>
        <v>47858019</v>
      </c>
      <c r="C21" s="9">
        <f>+'24-03-341'!J404</f>
        <v>43072072</v>
      </c>
      <c r="D21" s="9">
        <f>+'24-03-341'!L404</f>
        <v>8194</v>
      </c>
      <c r="E21" s="9">
        <f>+'24-03-341'!M404</f>
        <v>8194</v>
      </c>
      <c r="F21" s="9">
        <f>+'24-03-341'!N404</f>
        <v>0</v>
      </c>
      <c r="G21" s="9">
        <f>+'24-03-341'!Q404</f>
        <v>95292</v>
      </c>
      <c r="H21" s="9">
        <f>+'24-03-341'!R404</f>
        <v>1659378</v>
      </c>
      <c r="I21" s="9">
        <f>+'24-03-341'!S404</f>
        <v>932181</v>
      </c>
      <c r="J21" s="9">
        <f>+'24-03-341'!T404</f>
        <v>2686851</v>
      </c>
      <c r="K21" s="9">
        <f>+'24-03-341'!U404</f>
        <v>1217914</v>
      </c>
      <c r="L21" s="9">
        <f>+'24-03-341'!V404</f>
        <v>20055206</v>
      </c>
      <c r="M21" s="9">
        <f>+'24-03-341'!W404</f>
        <v>2449086</v>
      </c>
      <c r="N21" s="9">
        <f>+'24-03-341'!X404</f>
        <v>23722206</v>
      </c>
      <c r="O21" s="9">
        <f>+'24-03-341'!Y404</f>
        <v>1437934</v>
      </c>
      <c r="P21" s="9">
        <f>+'24-03-341'!Z404</f>
        <v>679081</v>
      </c>
      <c r="Q21" s="9">
        <f>+'24-03-341'!AA404</f>
        <v>2320214</v>
      </c>
      <c r="R21" s="9">
        <f>+'24-03-341'!AB404</f>
        <v>4437229</v>
      </c>
      <c r="S21" s="9">
        <f>+'24-03-341'!AC404</f>
        <v>1469467</v>
      </c>
      <c r="T21" s="9">
        <f>+'24-03-341'!AD404</f>
        <v>9283927</v>
      </c>
      <c r="U21" s="9">
        <f>+'24-03-341'!AE404</f>
        <v>1466686</v>
      </c>
      <c r="V21" s="9">
        <f>+'24-03-341'!AF404</f>
        <v>4220080</v>
      </c>
      <c r="W21" s="9">
        <f>+'24-03-341'!AG404</f>
        <v>43066366</v>
      </c>
      <c r="X21" s="11">
        <f>+'24-03-341'!AH404</f>
        <v>0.89987774044721747</v>
      </c>
      <c r="Y21" s="11">
        <f>+'24-03-341'!AI404</f>
        <v>1.0428075740678264E-2</v>
      </c>
    </row>
    <row r="22" spans="1:25" s="12" customFormat="1" ht="26.25" customHeight="1">
      <c r="A22" s="13" t="s">
        <v>19</v>
      </c>
      <c r="B22" s="9">
        <f>+'24-03-341'!I482</f>
        <v>770658018</v>
      </c>
      <c r="C22" s="9">
        <f>+'24-03-341'!J482</f>
        <v>770483649</v>
      </c>
      <c r="D22" s="9">
        <f>+'24-03-341'!L482</f>
        <v>0</v>
      </c>
      <c r="E22" s="9">
        <f>+'24-03-341'!M482</f>
        <v>0</v>
      </c>
      <c r="F22" s="9">
        <f>+'24-03-341'!N482</f>
        <v>0</v>
      </c>
      <c r="G22" s="9">
        <f>+'24-03-341'!Q482</f>
        <v>0</v>
      </c>
      <c r="H22" s="9">
        <f>+'24-03-341'!R482</f>
        <v>0</v>
      </c>
      <c r="I22" s="9">
        <f>+'24-03-341'!S482</f>
        <v>1852585</v>
      </c>
      <c r="J22" s="9">
        <f>+'24-03-341'!T482</f>
        <v>1852585</v>
      </c>
      <c r="K22" s="9">
        <f>+'24-03-341'!U482</f>
        <v>1404935</v>
      </c>
      <c r="L22" s="9">
        <f>+'24-03-341'!V482</f>
        <v>168266364</v>
      </c>
      <c r="M22" s="9">
        <f>+'24-03-341'!W482</f>
        <v>328515729</v>
      </c>
      <c r="N22" s="9">
        <f>+'24-03-341'!X482</f>
        <v>498187028</v>
      </c>
      <c r="O22" s="9">
        <f>+'24-03-341'!Y482</f>
        <v>41493002</v>
      </c>
      <c r="P22" s="9">
        <f>+'24-03-341'!Z482</f>
        <v>39327654</v>
      </c>
      <c r="Q22" s="9">
        <f>+'24-03-341'!AA482</f>
        <v>13280777</v>
      </c>
      <c r="R22" s="9">
        <f>+'24-03-341'!AB482</f>
        <v>94101433</v>
      </c>
      <c r="S22" s="9">
        <f>+'24-03-341'!AC482</f>
        <v>4232888</v>
      </c>
      <c r="T22" s="9">
        <f>+'24-03-341'!AD482</f>
        <v>108646701</v>
      </c>
      <c r="U22" s="9">
        <f>+'24-03-341'!AE482</f>
        <v>63463014</v>
      </c>
      <c r="V22" s="9">
        <f>+'24-03-341'!AF482</f>
        <v>176342603</v>
      </c>
      <c r="W22" s="9">
        <f>+'24-03-341'!AG482</f>
        <v>770483649</v>
      </c>
      <c r="X22" s="11">
        <f>+'24-03-341'!AH482</f>
        <v>0.99977374010789832</v>
      </c>
      <c r="Y22" s="11">
        <f>+'24-03-341'!AI482</f>
        <v>0.18656465810758602</v>
      </c>
    </row>
    <row r="23" spans="1:25" s="12" customFormat="1" ht="26.25" customHeight="1">
      <c r="A23" s="179" t="s">
        <v>49</v>
      </c>
      <c r="B23" s="9">
        <f>+'24-03-341'!I487</f>
        <v>1326346494</v>
      </c>
      <c r="C23" s="9">
        <f>+'24-03-341'!J487</f>
        <v>1315017710</v>
      </c>
      <c r="D23" s="9">
        <f>+'24-03-341'!L487</f>
        <v>0</v>
      </c>
      <c r="E23" s="9">
        <f>+'24-03-341'!M487</f>
        <v>0</v>
      </c>
      <c r="F23" s="9">
        <f>+'24-03-341'!N487</f>
        <v>0</v>
      </c>
      <c r="G23" s="9">
        <f>+'24-03-341'!Q487</f>
        <v>12504723</v>
      </c>
      <c r="H23" s="9">
        <f>+'24-03-341'!R487</f>
        <v>81313810</v>
      </c>
      <c r="I23" s="9">
        <f>+'24-03-341'!S487</f>
        <v>43516142</v>
      </c>
      <c r="J23" s="9">
        <f>+'24-03-341'!T487</f>
        <v>137334675</v>
      </c>
      <c r="K23" s="9">
        <f>+'24-03-341'!U487</f>
        <v>47828371</v>
      </c>
      <c r="L23" s="9">
        <f>+'24-03-341'!V487</f>
        <v>37262420</v>
      </c>
      <c r="M23" s="9">
        <f>+'24-03-341'!W487</f>
        <v>45779278</v>
      </c>
      <c r="N23" s="9">
        <f>+'24-03-341'!X487</f>
        <v>130870069</v>
      </c>
      <c r="O23" s="9">
        <f>+'24-03-341'!Y487</f>
        <v>74027031</v>
      </c>
      <c r="P23" s="9">
        <f>+'24-03-341'!Z487</f>
        <v>82953945</v>
      </c>
      <c r="Q23" s="9">
        <f>+'24-03-341'!AA487</f>
        <v>53282996</v>
      </c>
      <c r="R23" s="9">
        <f>+'24-03-341'!AB487</f>
        <v>210263972</v>
      </c>
      <c r="S23" s="9">
        <f>+'24-03-341'!AC487</f>
        <v>144171928</v>
      </c>
      <c r="T23" s="9">
        <f>+'24-03-341'!AD487</f>
        <v>89379907</v>
      </c>
      <c r="U23" s="9">
        <f>+'24-03-341'!AE487</f>
        <v>521293264</v>
      </c>
      <c r="V23" s="9">
        <f>+'24-03-341'!AF487</f>
        <v>754845099</v>
      </c>
      <c r="W23" s="9">
        <f>+'24-03-341'!AG487</f>
        <v>1233313815</v>
      </c>
      <c r="X23" s="11">
        <f>+'24-03-341'!AH487</f>
        <v>0.92985793725783394</v>
      </c>
      <c r="Y23" s="11">
        <f>+'24-03-341'!AI487</f>
        <v>0.2986342027289895</v>
      </c>
    </row>
    <row r="24" spans="1:25" ht="36" customHeight="1">
      <c r="A24" s="180" t="str">
        <f>"TOTAL ASIG."&amp;" "&amp;$A$5</f>
        <v xml:space="preserve">TOTAL ASIG. 24-03-341 FICHA DE PROTECCION SOCIAL </v>
      </c>
      <c r="B24" s="67">
        <f t="shared" ref="B24:W24" si="0">SUM(B8:B23)</f>
        <v>4259927000</v>
      </c>
      <c r="C24" s="67">
        <f t="shared" si="0"/>
        <v>4217923706</v>
      </c>
      <c r="D24" s="67">
        <f t="shared" si="0"/>
        <v>8194</v>
      </c>
      <c r="E24" s="67">
        <f t="shared" ref="E24" si="1">SUM(E8:E23)</f>
        <v>8194</v>
      </c>
      <c r="F24" s="67">
        <f t="shared" si="0"/>
        <v>0</v>
      </c>
      <c r="G24" s="70">
        <f t="shared" si="0"/>
        <v>12798894</v>
      </c>
      <c r="H24" s="70">
        <f t="shared" si="0"/>
        <v>189906700</v>
      </c>
      <c r="I24" s="70">
        <f t="shared" si="0"/>
        <v>169061370</v>
      </c>
      <c r="J24" s="67">
        <f t="shared" si="0"/>
        <v>318180873</v>
      </c>
      <c r="K24" s="70">
        <f t="shared" si="0"/>
        <v>371459057</v>
      </c>
      <c r="L24" s="70">
        <f t="shared" si="0"/>
        <v>514249404</v>
      </c>
      <c r="M24" s="70">
        <f t="shared" si="0"/>
        <v>909159497</v>
      </c>
      <c r="N24" s="67">
        <f t="shared" si="0"/>
        <v>1866501525</v>
      </c>
      <c r="O24" s="70">
        <f t="shared" si="0"/>
        <v>259976003</v>
      </c>
      <c r="P24" s="70">
        <f t="shared" si="0"/>
        <v>217038114</v>
      </c>
      <c r="Q24" s="70">
        <f t="shared" si="0"/>
        <v>170789332</v>
      </c>
      <c r="R24" s="67">
        <f t="shared" si="0"/>
        <v>625037371</v>
      </c>
      <c r="S24" s="70">
        <f t="shared" si="0"/>
        <v>276409969</v>
      </c>
      <c r="T24" s="70">
        <f t="shared" si="0"/>
        <v>382641865</v>
      </c>
      <c r="U24" s="70">
        <f t="shared" si="0"/>
        <v>698976644</v>
      </c>
      <c r="V24" s="67">
        <f t="shared" si="0"/>
        <v>1335956756</v>
      </c>
      <c r="W24" s="70">
        <f t="shared" si="0"/>
        <v>4129847833</v>
      </c>
      <c r="X24" s="68">
        <f>IF(ISERROR(W24/B24),0,W24/B24)</f>
        <v>0.96946446101071682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J122"/>
  <sheetViews>
    <sheetView workbookViewId="0">
      <pane xSplit="3" ySplit="7" topLeftCell="D68" activePane="bottomRight" state="frozen"/>
      <selection activeCell="AI32" sqref="AI32"/>
      <selection pane="topRight" activeCell="AI32" sqref="AI32"/>
      <selection pane="bottomLeft" activeCell="AI32" sqref="AI32"/>
      <selection pane="bottomRight" activeCell="AI32" sqref="AI3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35.5703125" style="2" customWidth="1"/>
    <col min="5" max="5" width="26.5703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1.140625" style="6" customWidth="1"/>
    <col min="10" max="10" width="11.7109375" style="4" customWidth="1"/>
    <col min="11" max="11" width="35.140625" style="2" customWidth="1"/>
    <col min="12" max="12" width="9" style="3" hidden="1" customWidth="1"/>
    <col min="13" max="13" width="8" style="3" hidden="1" customWidth="1"/>
    <col min="14" max="14" width="11.28515625" style="3" hidden="1" customWidth="1"/>
    <col min="15" max="15" width="10.140625" style="3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1.42578125" style="6" customWidth="1" collapsed="1"/>
    <col min="29" max="30" width="9.5703125" style="6" bestFit="1" customWidth="1" outlineLevel="1"/>
    <col min="31" max="31" width="9" style="6" bestFit="1" customWidth="1" outlineLevel="1"/>
    <col min="32" max="32" width="11.42578125" style="6" customWidth="1"/>
    <col min="33" max="33" width="10.85546875" style="6" bestFit="1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5" s="1" customFormat="1" ht="16.5" customHeight="1">
      <c r="A2" s="249" t="s">
        <v>77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</row>
    <row r="3" spans="1:35" s="1" customFormat="1" ht="16.5" customHeight="1">
      <c r="A3" s="248" t="s">
        <v>979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</row>
    <row r="4" spans="1:3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</row>
    <row r="5" spans="1:35" ht="17.25" customHeight="1">
      <c r="A5" s="251" t="s">
        <v>81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35" s="3" customFormat="1" ht="25.5" customHeight="1">
      <c r="A6" s="237" t="s">
        <v>0</v>
      </c>
      <c r="B6" s="47" t="s">
        <v>34</v>
      </c>
      <c r="C6" s="242" t="s">
        <v>2</v>
      </c>
      <c r="D6" s="237" t="s">
        <v>30</v>
      </c>
      <c r="E6" s="242" t="s">
        <v>3</v>
      </c>
      <c r="F6" s="237" t="s">
        <v>31</v>
      </c>
      <c r="G6" s="237" t="s">
        <v>4</v>
      </c>
      <c r="H6" s="237"/>
      <c r="I6" s="253" t="s">
        <v>32</v>
      </c>
      <c r="J6" s="253" t="s">
        <v>10</v>
      </c>
      <c r="K6" s="237" t="s">
        <v>8</v>
      </c>
      <c r="L6" s="239" t="s">
        <v>21</v>
      </c>
      <c r="M6" s="240"/>
      <c r="N6" s="241"/>
      <c r="O6" s="237" t="s">
        <v>9</v>
      </c>
      <c r="P6" s="242" t="s">
        <v>5</v>
      </c>
      <c r="Q6" s="238" t="s">
        <v>33</v>
      </c>
      <c r="R6" s="238"/>
      <c r="S6" s="238"/>
      <c r="T6" s="232" t="s">
        <v>23</v>
      </c>
      <c r="U6" s="238" t="s">
        <v>33</v>
      </c>
      <c r="V6" s="238"/>
      <c r="W6" s="238"/>
      <c r="X6" s="244" t="s">
        <v>24</v>
      </c>
      <c r="Y6" s="238" t="s">
        <v>33</v>
      </c>
      <c r="Z6" s="238"/>
      <c r="AA6" s="238"/>
      <c r="AB6" s="232" t="s">
        <v>25</v>
      </c>
      <c r="AC6" s="238" t="s">
        <v>33</v>
      </c>
      <c r="AD6" s="238"/>
      <c r="AE6" s="238"/>
      <c r="AF6" s="232" t="s">
        <v>26</v>
      </c>
      <c r="AG6" s="232" t="s">
        <v>47</v>
      </c>
      <c r="AH6" s="250" t="s">
        <v>53</v>
      </c>
      <c r="AI6" s="250"/>
    </row>
    <row r="7" spans="1:35" s="3" customFormat="1" ht="22.5">
      <c r="A7" s="237"/>
      <c r="B7" s="48" t="s">
        <v>1</v>
      </c>
      <c r="C7" s="243"/>
      <c r="D7" s="237"/>
      <c r="E7" s="243"/>
      <c r="F7" s="237"/>
      <c r="G7" s="49" t="s">
        <v>6</v>
      </c>
      <c r="H7" s="49" t="s">
        <v>7</v>
      </c>
      <c r="I7" s="254"/>
      <c r="J7" s="254"/>
      <c r="K7" s="237"/>
      <c r="L7" s="50" t="s">
        <v>11</v>
      </c>
      <c r="M7" s="50" t="s">
        <v>22</v>
      </c>
      <c r="N7" s="51" t="s">
        <v>75</v>
      </c>
      <c r="O7" s="237"/>
      <c r="P7" s="243"/>
      <c r="Q7" s="50" t="s">
        <v>35</v>
      </c>
      <c r="R7" s="50" t="s">
        <v>36</v>
      </c>
      <c r="S7" s="50" t="s">
        <v>37</v>
      </c>
      <c r="T7" s="233"/>
      <c r="U7" s="50" t="s">
        <v>38</v>
      </c>
      <c r="V7" s="50" t="s">
        <v>39</v>
      </c>
      <c r="W7" s="50" t="s">
        <v>40</v>
      </c>
      <c r="X7" s="245"/>
      <c r="Y7" s="50" t="s">
        <v>41</v>
      </c>
      <c r="Z7" s="50" t="s">
        <v>42</v>
      </c>
      <c r="AA7" s="50" t="s">
        <v>43</v>
      </c>
      <c r="AB7" s="233"/>
      <c r="AC7" s="50" t="s">
        <v>44</v>
      </c>
      <c r="AD7" s="50" t="s">
        <v>45</v>
      </c>
      <c r="AE7" s="50" t="s">
        <v>46</v>
      </c>
      <c r="AF7" s="233"/>
      <c r="AG7" s="233"/>
      <c r="AH7" s="52" t="s">
        <v>29</v>
      </c>
      <c r="AI7" s="52" t="s">
        <v>54</v>
      </c>
    </row>
    <row r="8" spans="1:35">
      <c r="A8" s="8"/>
      <c r="B8" s="234" t="s">
        <v>52</v>
      </c>
      <c r="C8" s="235"/>
      <c r="D8" s="236"/>
      <c r="E8" s="18"/>
      <c r="F8" s="19"/>
      <c r="G8" s="20"/>
      <c r="H8" s="20"/>
      <c r="I8" s="222">
        <v>33518550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outlineLevel="1">
      <c r="A9" s="16">
        <v>1</v>
      </c>
      <c r="B9" s="81" t="s">
        <v>90</v>
      </c>
      <c r="C9" s="76">
        <v>41687</v>
      </c>
      <c r="D9" s="75" t="s">
        <v>86</v>
      </c>
      <c r="E9" s="280" t="s">
        <v>92</v>
      </c>
      <c r="F9" s="81" t="s">
        <v>93</v>
      </c>
      <c r="G9" s="76">
        <v>41687</v>
      </c>
      <c r="H9" s="76">
        <v>42004</v>
      </c>
      <c r="I9" s="247"/>
      <c r="J9" s="77">
        <v>17056825</v>
      </c>
      <c r="K9" s="75" t="s">
        <v>87</v>
      </c>
      <c r="L9" s="35"/>
      <c r="M9" s="35"/>
      <c r="N9" s="35"/>
      <c r="O9" s="81" t="s">
        <v>88</v>
      </c>
      <c r="P9" s="28"/>
      <c r="Q9" s="35"/>
      <c r="R9" s="35">
        <v>10234095</v>
      </c>
      <c r="S9" s="82"/>
      <c r="T9" s="40">
        <f>SUM(Q9:R9)</f>
        <v>10234095</v>
      </c>
      <c r="U9" s="35"/>
      <c r="V9" s="35"/>
      <c r="W9" s="35"/>
      <c r="X9" s="40">
        <f>SUM(U9:W9)</f>
        <v>0</v>
      </c>
      <c r="Y9" s="35"/>
      <c r="Z9" s="35">
        <v>6822730</v>
      </c>
      <c r="AA9" s="35"/>
      <c r="AB9" s="40">
        <f>SUM(Y9:AA9)</f>
        <v>6822730</v>
      </c>
      <c r="AC9" s="35"/>
      <c r="AD9" s="35"/>
      <c r="AE9" s="35"/>
      <c r="AF9" s="40">
        <f>SUM(AC9:AE9)</f>
        <v>0</v>
      </c>
      <c r="AG9" s="40">
        <f t="shared" ref="AG9:AG10" si="0">SUM(T9,X9,AB9,AF9)</f>
        <v>17056825</v>
      </c>
      <c r="AH9" s="41">
        <f>IF(ISERROR(AG9/I8),0,AG9/I8)</f>
        <v>0.50887717398276477</v>
      </c>
      <c r="AI9" s="42">
        <f>IF(ISERROR(AG9/$AG$105),"-",AG9/$AG$105)</f>
        <v>1.6473021131113343E-2</v>
      </c>
    </row>
    <row r="10" spans="1:35" outlineLevel="1">
      <c r="A10" s="16">
        <v>2</v>
      </c>
      <c r="B10" s="84" t="s">
        <v>91</v>
      </c>
      <c r="C10" s="79">
        <v>41691</v>
      </c>
      <c r="D10" s="78" t="s">
        <v>89</v>
      </c>
      <c r="E10" s="281"/>
      <c r="F10" s="81" t="s">
        <v>93</v>
      </c>
      <c r="G10" s="76">
        <v>41691</v>
      </c>
      <c r="H10" s="76">
        <v>42004</v>
      </c>
      <c r="I10" s="221"/>
      <c r="J10" s="80">
        <v>16461725</v>
      </c>
      <c r="K10" s="78" t="s">
        <v>87</v>
      </c>
      <c r="L10" s="35"/>
      <c r="M10" s="35"/>
      <c r="N10" s="35"/>
      <c r="O10" s="81" t="s">
        <v>88</v>
      </c>
      <c r="P10" s="32"/>
      <c r="Q10" s="35"/>
      <c r="R10" s="35">
        <v>9877035</v>
      </c>
      <c r="S10" s="82"/>
      <c r="T10" s="40">
        <f>SUM(Q10:R10)</f>
        <v>9877035</v>
      </c>
      <c r="U10" s="35"/>
      <c r="V10" s="35"/>
      <c r="W10" s="35"/>
      <c r="X10" s="40">
        <f t="shared" ref="X10" si="1">SUM(U10:W10)</f>
        <v>0</v>
      </c>
      <c r="Y10" s="35"/>
      <c r="Z10" s="35">
        <v>6584690</v>
      </c>
      <c r="AA10" s="35"/>
      <c r="AB10" s="40">
        <f t="shared" ref="AB10" si="2">SUM(Y10:AA10)</f>
        <v>6584690</v>
      </c>
      <c r="AC10" s="35"/>
      <c r="AD10" s="35"/>
      <c r="AE10" s="35"/>
      <c r="AF10" s="40">
        <f t="shared" ref="AF10" si="3">SUM(AC10:AE10)</f>
        <v>0</v>
      </c>
      <c r="AG10" s="40">
        <f t="shared" si="0"/>
        <v>16461725</v>
      </c>
      <c r="AH10" s="41">
        <f>IF(ISERROR(AG10/I8),0,AG10/I8)</f>
        <v>0.49112282601723523</v>
      </c>
      <c r="AI10" s="42">
        <f>IF(ISERROR(AG10/$AG$105),"-",AG10/$AG$105)</f>
        <v>1.5898289616008653E-2</v>
      </c>
    </row>
    <row r="11" spans="1:35">
      <c r="A11" s="223" t="s">
        <v>56</v>
      </c>
      <c r="B11" s="224"/>
      <c r="C11" s="224"/>
      <c r="D11" s="224"/>
      <c r="E11" s="224"/>
      <c r="F11" s="224"/>
      <c r="G11" s="224"/>
      <c r="H11" s="225"/>
      <c r="I11" s="55">
        <f>I8</f>
        <v>33518550</v>
      </c>
      <c r="J11" s="55">
        <f>SUM(J9:J10)</f>
        <v>33518550</v>
      </c>
      <c r="K11" s="56"/>
      <c r="L11" s="55">
        <f>SUM(L9:L10)</f>
        <v>0</v>
      </c>
      <c r="M11" s="55">
        <f>SUM(M9:M10)</f>
        <v>0</v>
      </c>
      <c r="N11" s="55">
        <f>SUM(N9:N10)</f>
        <v>0</v>
      </c>
      <c r="O11" s="57"/>
      <c r="P11" s="59"/>
      <c r="Q11" s="55">
        <f>SUM(Q9:Q10)</f>
        <v>0</v>
      </c>
      <c r="R11" s="55">
        <f t="shared" ref="R11:S11" si="4">SUM(R9:R10)</f>
        <v>20111130</v>
      </c>
      <c r="S11" s="55">
        <f t="shared" si="4"/>
        <v>0</v>
      </c>
      <c r="T11" s="60">
        <f t="shared" ref="T11:AG11" si="5">SUM(T9:T10)</f>
        <v>20111130</v>
      </c>
      <c r="U11" s="55">
        <f t="shared" si="5"/>
        <v>0</v>
      </c>
      <c r="V11" s="55">
        <f t="shared" si="5"/>
        <v>0</v>
      </c>
      <c r="W11" s="55">
        <f t="shared" si="5"/>
        <v>0</v>
      </c>
      <c r="X11" s="60">
        <f t="shared" si="5"/>
        <v>0</v>
      </c>
      <c r="Y11" s="55">
        <f t="shared" si="5"/>
        <v>0</v>
      </c>
      <c r="Z11" s="55">
        <f t="shared" si="5"/>
        <v>13407420</v>
      </c>
      <c r="AA11" s="55">
        <f t="shared" si="5"/>
        <v>0</v>
      </c>
      <c r="AB11" s="60">
        <f t="shared" si="5"/>
        <v>13407420</v>
      </c>
      <c r="AC11" s="55">
        <f t="shared" si="5"/>
        <v>0</v>
      </c>
      <c r="AD11" s="55">
        <f t="shared" si="5"/>
        <v>0</v>
      </c>
      <c r="AE11" s="55">
        <f t="shared" si="5"/>
        <v>0</v>
      </c>
      <c r="AF11" s="60">
        <f t="shared" si="5"/>
        <v>0</v>
      </c>
      <c r="AG11" s="53">
        <f t="shared" si="5"/>
        <v>33518550</v>
      </c>
      <c r="AH11" s="54">
        <f>IF(ISERROR(AG11/I11),0,AG11/I11)</f>
        <v>1</v>
      </c>
      <c r="AI11" s="54">
        <f>IF(ISERROR(AG11/$AG$105),0,AG11/$AG$105)</f>
        <v>3.2371310747121997E-2</v>
      </c>
    </row>
    <row r="12" spans="1:35">
      <c r="A12" s="36"/>
      <c r="B12" s="229" t="s">
        <v>12</v>
      </c>
      <c r="C12" s="230"/>
      <c r="D12" s="231"/>
      <c r="E12" s="18"/>
      <c r="F12" s="19"/>
      <c r="G12" s="20"/>
      <c r="H12" s="20"/>
      <c r="I12" s="222">
        <v>52108597</v>
      </c>
      <c r="J12" s="22"/>
      <c r="K12" s="23"/>
      <c r="L12" s="24"/>
      <c r="M12" s="24"/>
      <c r="N12" s="24"/>
      <c r="O12" s="19"/>
      <c r="P12" s="25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6"/>
      <c r="AI12" s="26"/>
    </row>
    <row r="13" spans="1:35" outlineLevel="1">
      <c r="A13" s="16">
        <v>1</v>
      </c>
      <c r="B13" s="81" t="s">
        <v>98</v>
      </c>
      <c r="C13" s="76">
        <v>41683</v>
      </c>
      <c r="D13" s="75" t="s">
        <v>94</v>
      </c>
      <c r="E13" s="280" t="s">
        <v>92</v>
      </c>
      <c r="F13" s="81" t="s">
        <v>93</v>
      </c>
      <c r="G13" s="76">
        <v>41683</v>
      </c>
      <c r="H13" s="76">
        <v>42004</v>
      </c>
      <c r="I13" s="247"/>
      <c r="J13" s="77">
        <v>16716329</v>
      </c>
      <c r="K13" s="75"/>
      <c r="L13" s="35"/>
      <c r="M13" s="35"/>
      <c r="N13" s="35"/>
      <c r="O13" s="81" t="s">
        <v>88</v>
      </c>
      <c r="P13" s="28"/>
      <c r="Q13" s="35"/>
      <c r="R13" s="35">
        <v>10029797</v>
      </c>
      <c r="S13" s="82"/>
      <c r="T13" s="40">
        <f>SUM(Q13:S13)</f>
        <v>10029797</v>
      </c>
      <c r="U13" s="35"/>
      <c r="V13" s="35"/>
      <c r="W13" s="35"/>
      <c r="X13" s="40">
        <f>SUM(U13:W13)</f>
        <v>0</v>
      </c>
      <c r="Y13" s="35"/>
      <c r="Z13" s="35"/>
      <c r="AA13" s="35"/>
      <c r="AB13" s="40">
        <f>SUM(Y13:AA13)</f>
        <v>0</v>
      </c>
      <c r="AC13" s="35">
        <v>6686532</v>
      </c>
      <c r="AD13" s="35"/>
      <c r="AE13" s="35"/>
      <c r="AF13" s="40">
        <f>SUM(AC13:AE13)</f>
        <v>6686532</v>
      </c>
      <c r="AG13" s="40">
        <f t="shared" ref="AG13:AG15" si="6">SUM(T13,X13,AB13,AF13)</f>
        <v>16716329</v>
      </c>
      <c r="AH13" s="41">
        <f>IF(ISERROR(AG13/I12),0,AG13/I12)</f>
        <v>0.3207979097959594</v>
      </c>
      <c r="AI13" s="42">
        <f>IF(ISERROR(AG13/$AG$105),"-",AG13/$AG$105)</f>
        <v>1.6144179286100596E-2</v>
      </c>
    </row>
    <row r="14" spans="1:35" outlineLevel="1">
      <c r="A14" s="16">
        <v>2</v>
      </c>
      <c r="B14" s="81" t="s">
        <v>97</v>
      </c>
      <c r="C14" s="76">
        <v>41691</v>
      </c>
      <c r="D14" s="75" t="s">
        <v>95</v>
      </c>
      <c r="E14" s="282"/>
      <c r="F14" s="81" t="s">
        <v>93</v>
      </c>
      <c r="G14" s="76">
        <v>41691</v>
      </c>
      <c r="H14" s="76">
        <v>42004</v>
      </c>
      <c r="I14" s="247"/>
      <c r="J14" s="77">
        <v>17456329</v>
      </c>
      <c r="K14" s="75"/>
      <c r="L14" s="35"/>
      <c r="M14" s="35"/>
      <c r="N14" s="35"/>
      <c r="O14" s="81" t="s">
        <v>88</v>
      </c>
      <c r="P14" s="28"/>
      <c r="Q14" s="35"/>
      <c r="R14" s="35">
        <v>10473797</v>
      </c>
      <c r="S14" s="82"/>
      <c r="T14" s="40">
        <f t="shared" ref="T14:T15" si="7">SUM(Q14:S14)</f>
        <v>10473797</v>
      </c>
      <c r="U14" s="35"/>
      <c r="V14" s="35"/>
      <c r="W14" s="35"/>
      <c r="X14" s="40">
        <f t="shared" ref="X14:X15" si="8">SUM(U14:W14)</f>
        <v>0</v>
      </c>
      <c r="Y14" s="35"/>
      <c r="Z14" s="35"/>
      <c r="AA14" s="35"/>
      <c r="AB14" s="40">
        <f t="shared" ref="AB14:AB15" si="9">SUM(Y14:AA14)</f>
        <v>0</v>
      </c>
      <c r="AC14" s="35">
        <v>6982532</v>
      </c>
      <c r="AD14" s="35"/>
      <c r="AE14" s="35"/>
      <c r="AF14" s="40">
        <f t="shared" ref="AF14:AF15" si="10">SUM(AC14:AE14)</f>
        <v>6982532</v>
      </c>
      <c r="AG14" s="40">
        <f t="shared" si="6"/>
        <v>17456329</v>
      </c>
      <c r="AH14" s="41">
        <f>IF(ISERROR(AG14/I12),0,AG14/I12)</f>
        <v>0.33499902137069626</v>
      </c>
      <c r="AI14" s="42">
        <f>IF(ISERROR(AG14/$AG$105),"-",AG14/$AG$105)</f>
        <v>1.6858851309588193E-2</v>
      </c>
    </row>
    <row r="15" spans="1:35" outlineLevel="1">
      <c r="A15" s="16">
        <v>3</v>
      </c>
      <c r="B15" s="81" t="s">
        <v>99</v>
      </c>
      <c r="C15" s="76">
        <v>41691</v>
      </c>
      <c r="D15" s="75" t="s">
        <v>96</v>
      </c>
      <c r="E15" s="281"/>
      <c r="F15" s="81" t="s">
        <v>93</v>
      </c>
      <c r="G15" s="76">
        <v>41691</v>
      </c>
      <c r="H15" s="76">
        <v>42004</v>
      </c>
      <c r="I15" s="221"/>
      <c r="J15" s="77">
        <v>17935939</v>
      </c>
      <c r="K15" s="75"/>
      <c r="L15" s="35"/>
      <c r="M15" s="35"/>
      <c r="N15" s="35"/>
      <c r="O15" s="81" t="s">
        <v>88</v>
      </c>
      <c r="P15" s="28"/>
      <c r="Q15" s="35"/>
      <c r="R15" s="35">
        <v>10761563</v>
      </c>
      <c r="S15" s="82"/>
      <c r="T15" s="40">
        <f t="shared" si="7"/>
        <v>10761563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>
        <v>7174376</v>
      </c>
      <c r="AD15" s="35"/>
      <c r="AE15" s="35"/>
      <c r="AF15" s="40">
        <f t="shared" si="10"/>
        <v>7174376</v>
      </c>
      <c r="AG15" s="40">
        <f t="shared" si="6"/>
        <v>17935939</v>
      </c>
      <c r="AH15" s="41">
        <f>IF(ISERROR(AG15/I12),0,AG15/I12)</f>
        <v>0.34420306883334434</v>
      </c>
      <c r="AI15" s="42">
        <f>IF(ISERROR(AG15/$AG$105),"-",AG15/$AG$105)</f>
        <v>1.7322045700378583E-2</v>
      </c>
    </row>
    <row r="16" spans="1:35">
      <c r="A16" s="223" t="s">
        <v>55</v>
      </c>
      <c r="B16" s="224"/>
      <c r="C16" s="224"/>
      <c r="D16" s="224"/>
      <c r="E16" s="224"/>
      <c r="F16" s="224"/>
      <c r="G16" s="224"/>
      <c r="H16" s="225"/>
      <c r="I16" s="55">
        <f>I12</f>
        <v>52108597</v>
      </c>
      <c r="J16" s="55">
        <f>SUM(J13:J15)</f>
        <v>52108597</v>
      </c>
      <c r="K16" s="56"/>
      <c r="L16" s="55">
        <f>SUM(L13:L15)</f>
        <v>0</v>
      </c>
      <c r="M16" s="55">
        <f>SUM(M13:M15)</f>
        <v>0</v>
      </c>
      <c r="N16" s="55">
        <f>SUM(N13:N15)</f>
        <v>0</v>
      </c>
      <c r="O16" s="57"/>
      <c r="P16" s="59"/>
      <c r="Q16" s="55">
        <f t="shared" ref="Q16:AG16" si="11">SUM(Q13:Q15)</f>
        <v>0</v>
      </c>
      <c r="R16" s="55">
        <f t="shared" si="11"/>
        <v>31265157</v>
      </c>
      <c r="S16" s="55">
        <f t="shared" si="11"/>
        <v>0</v>
      </c>
      <c r="T16" s="60">
        <f t="shared" si="11"/>
        <v>31265157</v>
      </c>
      <c r="U16" s="55">
        <f t="shared" si="11"/>
        <v>0</v>
      </c>
      <c r="V16" s="55">
        <f t="shared" si="11"/>
        <v>0</v>
      </c>
      <c r="W16" s="55">
        <f t="shared" si="11"/>
        <v>0</v>
      </c>
      <c r="X16" s="60">
        <f t="shared" si="11"/>
        <v>0</v>
      </c>
      <c r="Y16" s="55">
        <f t="shared" si="11"/>
        <v>0</v>
      </c>
      <c r="Z16" s="55">
        <f t="shared" si="11"/>
        <v>0</v>
      </c>
      <c r="AA16" s="55">
        <f t="shared" si="11"/>
        <v>0</v>
      </c>
      <c r="AB16" s="60">
        <f t="shared" si="11"/>
        <v>0</v>
      </c>
      <c r="AC16" s="55">
        <f t="shared" si="11"/>
        <v>20843440</v>
      </c>
      <c r="AD16" s="55">
        <f t="shared" si="11"/>
        <v>0</v>
      </c>
      <c r="AE16" s="55">
        <f t="shared" si="11"/>
        <v>0</v>
      </c>
      <c r="AF16" s="60">
        <f t="shared" si="11"/>
        <v>20843440</v>
      </c>
      <c r="AG16" s="53">
        <f t="shared" si="11"/>
        <v>52108597</v>
      </c>
      <c r="AH16" s="54">
        <f>IF(ISERROR(AG16/I16),0,AG16/I16)</f>
        <v>1</v>
      </c>
      <c r="AI16" s="54">
        <f>IF(ISERROR(AG16/$AG$105),0,AG16/$AG$105)</f>
        <v>5.0325076296067375E-2</v>
      </c>
    </row>
    <row r="17" spans="1:35">
      <c r="A17" s="36"/>
      <c r="B17" s="229" t="s">
        <v>13</v>
      </c>
      <c r="C17" s="230"/>
      <c r="D17" s="231"/>
      <c r="E17" s="18"/>
      <c r="F17" s="19"/>
      <c r="G17" s="20"/>
      <c r="H17" s="20"/>
      <c r="I17" s="222">
        <v>50548597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outlineLevel="1">
      <c r="A18" s="16">
        <v>1</v>
      </c>
      <c r="B18" s="81" t="s">
        <v>100</v>
      </c>
      <c r="C18" s="76">
        <v>41680</v>
      </c>
      <c r="D18" s="75" t="s">
        <v>103</v>
      </c>
      <c r="E18" s="280" t="s">
        <v>92</v>
      </c>
      <c r="F18" s="81" t="s">
        <v>93</v>
      </c>
      <c r="G18" s="76">
        <v>41680</v>
      </c>
      <c r="H18" s="76">
        <v>41820</v>
      </c>
      <c r="I18" s="247"/>
      <c r="J18" s="132">
        <v>17195939</v>
      </c>
      <c r="K18" s="75"/>
      <c r="L18" s="35"/>
      <c r="M18" s="35"/>
      <c r="N18" s="35"/>
      <c r="O18" s="81" t="s">
        <v>88</v>
      </c>
      <c r="P18" s="28"/>
      <c r="Q18" s="35"/>
      <c r="R18" s="35">
        <v>10317563</v>
      </c>
      <c r="S18" s="82"/>
      <c r="T18" s="40">
        <f>SUM(Q18:S18)</f>
        <v>10317563</v>
      </c>
      <c r="U18" s="35"/>
      <c r="V18" s="35"/>
      <c r="W18" s="35"/>
      <c r="X18" s="40">
        <f>SUM(U18:W18)</f>
        <v>0</v>
      </c>
      <c r="Y18" s="35"/>
      <c r="Z18" s="35">
        <v>6878376</v>
      </c>
      <c r="AA18" s="35"/>
      <c r="AB18" s="40">
        <f>SUM(Y18:AA18)</f>
        <v>6878376</v>
      </c>
      <c r="AC18" s="35"/>
      <c r="AD18" s="35"/>
      <c r="AE18" s="35"/>
      <c r="AF18" s="40">
        <f>SUM(AC18:AE18)</f>
        <v>0</v>
      </c>
      <c r="AG18" s="40">
        <f t="shared" ref="AG18:AG20" si="12">SUM(T18,X18,AB18,AF18)</f>
        <v>17195939</v>
      </c>
      <c r="AH18" s="41">
        <f>IF(ISERROR(AG18/I17),0,AG18/I17)</f>
        <v>0.34018627658449158</v>
      </c>
      <c r="AI18" s="42">
        <f>IF(ISERROR(AG18/$AG$105),"-",AG18/$AG$105)</f>
        <v>1.6607373676890982E-2</v>
      </c>
    </row>
    <row r="19" spans="1:35" outlineLevel="1">
      <c r="A19" s="16">
        <v>2</v>
      </c>
      <c r="B19" s="81" t="s">
        <v>101</v>
      </c>
      <c r="C19" s="76">
        <v>41681</v>
      </c>
      <c r="D19" s="75" t="s">
        <v>104</v>
      </c>
      <c r="E19" s="282"/>
      <c r="F19" s="81" t="s">
        <v>93</v>
      </c>
      <c r="G19" s="76">
        <v>41681</v>
      </c>
      <c r="H19" s="76">
        <v>41820</v>
      </c>
      <c r="I19" s="247"/>
      <c r="J19" s="132">
        <v>16676329</v>
      </c>
      <c r="K19" s="75"/>
      <c r="L19" s="35"/>
      <c r="M19" s="35"/>
      <c r="N19" s="35"/>
      <c r="O19" s="81" t="s">
        <v>88</v>
      </c>
      <c r="P19" s="28"/>
      <c r="Q19" s="35"/>
      <c r="R19" s="35">
        <v>10005797</v>
      </c>
      <c r="S19" s="82"/>
      <c r="T19" s="40">
        <f t="shared" ref="T19:T20" si="13">SUM(Q19:S19)</f>
        <v>10005797</v>
      </c>
      <c r="U19" s="35"/>
      <c r="V19" s="35"/>
      <c r="W19" s="35"/>
      <c r="X19" s="40">
        <f t="shared" ref="X19:X20" si="14">SUM(U19:W19)</f>
        <v>0</v>
      </c>
      <c r="Y19" s="35"/>
      <c r="Z19" s="35">
        <v>6670532</v>
      </c>
      <c r="AA19" s="35"/>
      <c r="AB19" s="40">
        <f t="shared" ref="AB19:AB20" si="15">SUM(Y19:AA19)</f>
        <v>6670532</v>
      </c>
      <c r="AC19" s="35"/>
      <c r="AD19" s="35"/>
      <c r="AE19" s="35"/>
      <c r="AF19" s="40">
        <f t="shared" ref="AF19:AF20" si="16">SUM(AC19:AE19)</f>
        <v>0</v>
      </c>
      <c r="AG19" s="40">
        <f t="shared" si="12"/>
        <v>16676329</v>
      </c>
      <c r="AH19" s="41">
        <f>IF(ISERROR(AG19/I17),0,AG19/I17)</f>
        <v>0.32990686170775424</v>
      </c>
      <c r="AI19" s="42">
        <f>IF(ISERROR(AG19/$AG$105),"-",AG19/$AG$105)</f>
        <v>1.6105548365912076E-2</v>
      </c>
    </row>
    <row r="20" spans="1:35" outlineLevel="1">
      <c r="A20" s="16">
        <v>3</v>
      </c>
      <c r="B20" s="81" t="s">
        <v>102</v>
      </c>
      <c r="C20" s="76">
        <v>41688</v>
      </c>
      <c r="D20" s="75" t="s">
        <v>105</v>
      </c>
      <c r="E20" s="281"/>
      <c r="F20" s="81" t="s">
        <v>93</v>
      </c>
      <c r="G20" s="76">
        <v>41688</v>
      </c>
      <c r="H20" s="76">
        <v>41820</v>
      </c>
      <c r="I20" s="221"/>
      <c r="J20" s="132">
        <v>16676329</v>
      </c>
      <c r="K20" s="75"/>
      <c r="L20" s="35"/>
      <c r="M20" s="35"/>
      <c r="N20" s="35"/>
      <c r="O20" s="81" t="s">
        <v>88</v>
      </c>
      <c r="P20" s="28"/>
      <c r="Q20" s="35"/>
      <c r="R20" s="35">
        <v>10005797</v>
      </c>
      <c r="S20" s="82"/>
      <c r="T20" s="40">
        <f t="shared" si="13"/>
        <v>10005797</v>
      </c>
      <c r="U20" s="35"/>
      <c r="V20" s="35"/>
      <c r="W20" s="35"/>
      <c r="X20" s="40">
        <f t="shared" si="14"/>
        <v>0</v>
      </c>
      <c r="Y20" s="35"/>
      <c r="Z20" s="35">
        <v>6670532</v>
      </c>
      <c r="AA20" s="35"/>
      <c r="AB20" s="40">
        <f t="shared" si="15"/>
        <v>6670532</v>
      </c>
      <c r="AC20" s="35"/>
      <c r="AD20" s="35"/>
      <c r="AE20" s="35"/>
      <c r="AF20" s="40">
        <f t="shared" si="16"/>
        <v>0</v>
      </c>
      <c r="AG20" s="40">
        <f t="shared" si="12"/>
        <v>16676329</v>
      </c>
      <c r="AH20" s="41">
        <f>IF(ISERROR(AG20/I17),0,AG20/I17)</f>
        <v>0.32990686170775424</v>
      </c>
      <c r="AI20" s="42">
        <f>IF(ISERROR(AG20/$AG$105),"-",AG20/$AG$105)</f>
        <v>1.6105548365912076E-2</v>
      </c>
    </row>
    <row r="21" spans="1:35">
      <c r="A21" s="223" t="s">
        <v>57</v>
      </c>
      <c r="B21" s="224"/>
      <c r="C21" s="224"/>
      <c r="D21" s="224"/>
      <c r="E21" s="224"/>
      <c r="F21" s="224"/>
      <c r="G21" s="224"/>
      <c r="H21" s="225"/>
      <c r="I21" s="55">
        <f>I17</f>
        <v>50548597</v>
      </c>
      <c r="J21" s="55">
        <f>SUM(J18:J20)</f>
        <v>50548597</v>
      </c>
      <c r="K21" s="56"/>
      <c r="L21" s="55">
        <f>SUM(L18:L20)</f>
        <v>0</v>
      </c>
      <c r="M21" s="55">
        <f>SUM(M18:M20)</f>
        <v>0</v>
      </c>
      <c r="N21" s="55">
        <f>SUM(N18:N20)</f>
        <v>0</v>
      </c>
      <c r="O21" s="57"/>
      <c r="P21" s="59"/>
      <c r="Q21" s="55">
        <f t="shared" ref="Q21:AG21" si="17">SUM(Q18:Q20)</f>
        <v>0</v>
      </c>
      <c r="R21" s="55">
        <f t="shared" si="17"/>
        <v>30329157</v>
      </c>
      <c r="S21" s="55">
        <f t="shared" si="17"/>
        <v>0</v>
      </c>
      <c r="T21" s="60">
        <f t="shared" si="17"/>
        <v>30329157</v>
      </c>
      <c r="U21" s="55">
        <f t="shared" si="17"/>
        <v>0</v>
      </c>
      <c r="V21" s="55">
        <f t="shared" si="17"/>
        <v>0</v>
      </c>
      <c r="W21" s="55">
        <f t="shared" si="17"/>
        <v>0</v>
      </c>
      <c r="X21" s="60">
        <f t="shared" si="17"/>
        <v>0</v>
      </c>
      <c r="Y21" s="55">
        <f t="shared" si="17"/>
        <v>0</v>
      </c>
      <c r="Z21" s="55">
        <f t="shared" si="17"/>
        <v>20219440</v>
      </c>
      <c r="AA21" s="55">
        <f t="shared" si="17"/>
        <v>0</v>
      </c>
      <c r="AB21" s="60">
        <f t="shared" si="17"/>
        <v>20219440</v>
      </c>
      <c r="AC21" s="55">
        <f t="shared" si="17"/>
        <v>0</v>
      </c>
      <c r="AD21" s="55">
        <f t="shared" si="17"/>
        <v>0</v>
      </c>
      <c r="AE21" s="55">
        <f t="shared" si="17"/>
        <v>0</v>
      </c>
      <c r="AF21" s="60">
        <f t="shared" si="17"/>
        <v>0</v>
      </c>
      <c r="AG21" s="53">
        <f t="shared" si="17"/>
        <v>50548597</v>
      </c>
      <c r="AH21" s="54">
        <f>IF(ISERROR(AG21/I21),0,AG21/I21)</f>
        <v>1</v>
      </c>
      <c r="AI21" s="54">
        <f>IF(ISERROR(AG21/$AG$105),0,AG21/$AG$105)</f>
        <v>4.8818470408715134E-2</v>
      </c>
    </row>
    <row r="22" spans="1:35">
      <c r="A22" s="36"/>
      <c r="B22" s="229" t="s">
        <v>14</v>
      </c>
      <c r="C22" s="230"/>
      <c r="D22" s="231"/>
      <c r="E22" s="18"/>
      <c r="F22" s="19"/>
      <c r="G22" s="20"/>
      <c r="H22" s="20"/>
      <c r="I22" s="222">
        <v>51664171</v>
      </c>
      <c r="J22" s="22"/>
      <c r="K22" s="23"/>
      <c r="L22" s="24"/>
      <c r="M22" s="24"/>
      <c r="N22" s="24"/>
      <c r="O22" s="19"/>
      <c r="P22" s="25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6"/>
      <c r="AI22" s="26"/>
    </row>
    <row r="23" spans="1:35" outlineLevel="1">
      <c r="A23" s="16">
        <v>1</v>
      </c>
      <c r="B23" s="81" t="s">
        <v>106</v>
      </c>
      <c r="C23" s="76">
        <v>41688</v>
      </c>
      <c r="D23" s="75" t="s">
        <v>109</v>
      </c>
      <c r="E23" s="280" t="s">
        <v>92</v>
      </c>
      <c r="F23" s="81" t="s">
        <v>93</v>
      </c>
      <c r="G23" s="76"/>
      <c r="H23" s="76"/>
      <c r="I23" s="247"/>
      <c r="J23" s="77">
        <v>17666329</v>
      </c>
      <c r="K23" s="75"/>
      <c r="L23" s="35"/>
      <c r="M23" s="35"/>
      <c r="N23" s="35"/>
      <c r="O23" s="81" t="s">
        <v>88</v>
      </c>
      <c r="P23" s="28"/>
      <c r="Q23" s="35"/>
      <c r="R23" s="35">
        <v>10599797</v>
      </c>
      <c r="S23" s="82"/>
      <c r="T23" s="40">
        <f>SUM(Q23:S23)</f>
        <v>10599797</v>
      </c>
      <c r="U23" s="35"/>
      <c r="V23" s="35"/>
      <c r="W23" s="35"/>
      <c r="X23" s="40">
        <f>SUM(U23:W23)</f>
        <v>0</v>
      </c>
      <c r="Y23" s="35"/>
      <c r="Z23" s="35">
        <v>7066532</v>
      </c>
      <c r="AA23" s="35"/>
      <c r="AB23" s="40">
        <f>SUM(Y23:AA23)</f>
        <v>7066532</v>
      </c>
      <c r="AC23" s="35"/>
      <c r="AD23" s="35"/>
      <c r="AE23" s="35"/>
      <c r="AF23" s="40">
        <f>SUM(AC23:AE23)</f>
        <v>0</v>
      </c>
      <c r="AG23" s="40">
        <f t="shared" ref="AG23:AG25" si="18">SUM(T23,X23,AB23,AF23)</f>
        <v>17666329</v>
      </c>
      <c r="AH23" s="41">
        <f>IF(ISERROR(AG23/I22),0,AG23/I22)</f>
        <v>0.34194546545612819</v>
      </c>
      <c r="AI23" s="42">
        <f>IF(ISERROR(AG23/$AG$105),"-",AG23/$AG$105)</f>
        <v>1.7061663640577918E-2</v>
      </c>
    </row>
    <row r="24" spans="1:35" ht="12.75" outlineLevel="1">
      <c r="A24" s="16">
        <v>2</v>
      </c>
      <c r="B24" s="81" t="s">
        <v>107</v>
      </c>
      <c r="C24" s="76">
        <v>41688</v>
      </c>
      <c r="D24" s="75" t="s">
        <v>110</v>
      </c>
      <c r="E24" s="282"/>
      <c r="F24" s="81" t="s">
        <v>93</v>
      </c>
      <c r="G24" s="76"/>
      <c r="H24" s="76"/>
      <c r="I24" s="247"/>
      <c r="J24" s="77">
        <v>16966329</v>
      </c>
      <c r="K24" s="75"/>
      <c r="L24" s="35"/>
      <c r="M24" s="35"/>
      <c r="N24" s="35"/>
      <c r="O24" s="81" t="s">
        <v>88</v>
      </c>
      <c r="P24" s="28"/>
      <c r="Q24" s="35"/>
      <c r="R24" s="35">
        <v>10179797</v>
      </c>
      <c r="S24" s="82"/>
      <c r="T24" s="40">
        <f t="shared" ref="T24:T25" si="19">SUM(Q24:S24)</f>
        <v>10179797</v>
      </c>
      <c r="U24" s="35"/>
      <c r="V24" s="35"/>
      <c r="W24" s="35"/>
      <c r="X24" s="40">
        <f t="shared" ref="X24:X25" si="20">SUM(U24:W24)</f>
        <v>0</v>
      </c>
      <c r="Y24" s="35"/>
      <c r="Z24" s="35">
        <v>6786532</v>
      </c>
      <c r="AA24" s="88"/>
      <c r="AB24" s="40">
        <f t="shared" ref="AB24:AB25" si="21">SUM(Y24:AA24)</f>
        <v>6786532</v>
      </c>
      <c r="AC24" s="35"/>
      <c r="AD24" s="35"/>
      <c r="AE24" s="35"/>
      <c r="AF24" s="40">
        <f t="shared" ref="AF24:AF25" si="22">SUM(AC24:AE24)</f>
        <v>0</v>
      </c>
      <c r="AG24" s="40">
        <f t="shared" si="18"/>
        <v>16966329</v>
      </c>
      <c r="AH24" s="41">
        <f>IF(ISERROR(AG24/I22),0,AG24/I22)</f>
        <v>0.32839642389694013</v>
      </c>
      <c r="AI24" s="42">
        <f>IF(ISERROR(AG24/$AG$105),"-",AG24/$AG$105)</f>
        <v>1.6385622537278838E-2</v>
      </c>
    </row>
    <row r="25" spans="1:35" outlineLevel="1">
      <c r="A25" s="16">
        <v>3</v>
      </c>
      <c r="B25" s="81" t="s">
        <v>108</v>
      </c>
      <c r="C25" s="76">
        <v>41688</v>
      </c>
      <c r="D25" s="75" t="s">
        <v>111</v>
      </c>
      <c r="E25" s="281"/>
      <c r="F25" s="81" t="s">
        <v>93</v>
      </c>
      <c r="G25" s="76"/>
      <c r="H25" s="76"/>
      <c r="I25" s="221"/>
      <c r="J25" s="77">
        <v>17031513</v>
      </c>
      <c r="K25" s="75"/>
      <c r="L25" s="35"/>
      <c r="M25" s="35"/>
      <c r="N25" s="35"/>
      <c r="O25" s="81" t="s">
        <v>88</v>
      </c>
      <c r="P25" s="28"/>
      <c r="Q25" s="35"/>
      <c r="R25" s="35">
        <v>10218908</v>
      </c>
      <c r="S25" s="82"/>
      <c r="T25" s="40">
        <f t="shared" si="19"/>
        <v>10218908</v>
      </c>
      <c r="U25" s="35"/>
      <c r="V25" s="35"/>
      <c r="W25" s="35"/>
      <c r="X25" s="40">
        <f t="shared" si="20"/>
        <v>0</v>
      </c>
      <c r="Y25" s="35"/>
      <c r="Z25" s="35"/>
      <c r="AA25" s="35">
        <v>6812605</v>
      </c>
      <c r="AB25" s="40">
        <f t="shared" si="21"/>
        <v>6812605</v>
      </c>
      <c r="AC25" s="35"/>
      <c r="AD25" s="35"/>
      <c r="AE25" s="35"/>
      <c r="AF25" s="40">
        <f t="shared" si="22"/>
        <v>0</v>
      </c>
      <c r="AG25" s="40">
        <f t="shared" si="18"/>
        <v>17031513</v>
      </c>
      <c r="AH25" s="41">
        <f>IF(ISERROR(AG25/I22),0,AG25/I22)</f>
        <v>0.32965811064693168</v>
      </c>
      <c r="AI25" s="42">
        <f>IF(ISERROR(AG25/$AG$105),"-",AG25/$AG$105)</f>
        <v>1.6448575484818047E-2</v>
      </c>
    </row>
    <row r="26" spans="1:35">
      <c r="A26" s="223" t="s">
        <v>58</v>
      </c>
      <c r="B26" s="224"/>
      <c r="C26" s="224"/>
      <c r="D26" s="224"/>
      <c r="E26" s="224"/>
      <c r="F26" s="224"/>
      <c r="G26" s="224"/>
      <c r="H26" s="225"/>
      <c r="I26" s="55">
        <f>I22</f>
        <v>51664171</v>
      </c>
      <c r="J26" s="55">
        <f>SUM(J23:J25)</f>
        <v>51664171</v>
      </c>
      <c r="K26" s="56"/>
      <c r="L26" s="55">
        <f>SUM(L23:L25)</f>
        <v>0</v>
      </c>
      <c r="M26" s="55">
        <f>SUM(M23:M25)</f>
        <v>0</v>
      </c>
      <c r="N26" s="55">
        <f>SUM(N23:N25)</f>
        <v>0</v>
      </c>
      <c r="O26" s="57"/>
      <c r="P26" s="59"/>
      <c r="Q26" s="55">
        <f t="shared" ref="Q26:AG26" si="23">SUM(Q23:Q25)</f>
        <v>0</v>
      </c>
      <c r="R26" s="55">
        <f t="shared" si="23"/>
        <v>30998502</v>
      </c>
      <c r="S26" s="55">
        <f t="shared" si="23"/>
        <v>0</v>
      </c>
      <c r="T26" s="60">
        <f t="shared" si="23"/>
        <v>30998502</v>
      </c>
      <c r="U26" s="55">
        <f t="shared" si="23"/>
        <v>0</v>
      </c>
      <c r="V26" s="55">
        <f t="shared" si="23"/>
        <v>0</v>
      </c>
      <c r="W26" s="55">
        <f t="shared" si="23"/>
        <v>0</v>
      </c>
      <c r="X26" s="60">
        <f t="shared" si="23"/>
        <v>0</v>
      </c>
      <c r="Y26" s="55">
        <f t="shared" si="23"/>
        <v>0</v>
      </c>
      <c r="Z26" s="55">
        <f t="shared" si="23"/>
        <v>13853064</v>
      </c>
      <c r="AA26" s="55">
        <f t="shared" si="23"/>
        <v>6812605</v>
      </c>
      <c r="AB26" s="60">
        <f t="shared" si="23"/>
        <v>20665669</v>
      </c>
      <c r="AC26" s="55">
        <f t="shared" si="23"/>
        <v>0</v>
      </c>
      <c r="AD26" s="55">
        <f t="shared" si="23"/>
        <v>0</v>
      </c>
      <c r="AE26" s="55">
        <f t="shared" si="23"/>
        <v>0</v>
      </c>
      <c r="AF26" s="60">
        <f t="shared" si="23"/>
        <v>0</v>
      </c>
      <c r="AG26" s="53">
        <f t="shared" si="23"/>
        <v>51664171</v>
      </c>
      <c r="AH26" s="54">
        <f>IF(ISERROR(AG26/I26),0,AG26/I26)</f>
        <v>1</v>
      </c>
      <c r="AI26" s="54">
        <f>IF(ISERROR(AG26/$AG$105),0,AG26/$AG$105)</f>
        <v>4.9895861662674804E-2</v>
      </c>
    </row>
    <row r="27" spans="1:35">
      <c r="A27" s="36"/>
      <c r="B27" s="229" t="s">
        <v>59</v>
      </c>
      <c r="C27" s="230"/>
      <c r="D27" s="231"/>
      <c r="E27" s="18"/>
      <c r="F27" s="19"/>
      <c r="G27" s="20"/>
      <c r="H27" s="20"/>
      <c r="I27" s="222">
        <v>145918019</v>
      </c>
      <c r="J27" s="22"/>
      <c r="K27" s="23"/>
      <c r="L27" s="24"/>
      <c r="M27" s="24"/>
      <c r="N27" s="24"/>
      <c r="O27" s="19"/>
      <c r="P27" s="25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6"/>
      <c r="AI27" s="26"/>
    </row>
    <row r="28" spans="1:35" ht="15.75" customHeight="1" outlineLevel="1">
      <c r="A28" s="16">
        <v>1</v>
      </c>
      <c r="B28" s="81" t="s">
        <v>112</v>
      </c>
      <c r="C28" s="76">
        <v>41684</v>
      </c>
      <c r="D28" s="75" t="s">
        <v>113</v>
      </c>
      <c r="E28" s="280" t="s">
        <v>92</v>
      </c>
      <c r="F28" s="81" t="s">
        <v>93</v>
      </c>
      <c r="G28" s="76"/>
      <c r="H28" s="76"/>
      <c r="I28" s="247"/>
      <c r="J28" s="77">
        <v>30795216</v>
      </c>
      <c r="K28" s="75"/>
      <c r="L28" s="35"/>
      <c r="M28" s="35"/>
      <c r="N28" s="35"/>
      <c r="O28" s="81"/>
      <c r="P28" s="28"/>
      <c r="Q28" s="35"/>
      <c r="R28" s="35">
        <v>18477130</v>
      </c>
      <c r="S28" s="82"/>
      <c r="T28" s="40">
        <f>SUM(Q28:S28)</f>
        <v>18477130</v>
      </c>
      <c r="U28" s="35"/>
      <c r="V28" s="35"/>
      <c r="W28" s="35"/>
      <c r="X28" s="40">
        <f>SUM(U28:W28)</f>
        <v>0</v>
      </c>
      <c r="Y28" s="35"/>
      <c r="Z28" s="35"/>
      <c r="AA28" s="35"/>
      <c r="AB28" s="40">
        <f>SUM(Y28:AA28)</f>
        <v>0</v>
      </c>
      <c r="AC28" s="35">
        <v>12318086</v>
      </c>
      <c r="AD28" s="35"/>
      <c r="AE28" s="35"/>
      <c r="AF28" s="40">
        <f>SUM(AC28:AE28)</f>
        <v>12318086</v>
      </c>
      <c r="AG28" s="40">
        <f t="shared" ref="AG28:AG36" si="24">SUM(T28,X28,AB28,AF28)</f>
        <v>30795216</v>
      </c>
      <c r="AH28" s="41">
        <f>IF(ISERROR(AG28/I27),0,AG28/I27)</f>
        <v>0.21104464144349439</v>
      </c>
      <c r="AI28" s="42">
        <f t="shared" ref="AI28:AI36" si="25">IF(ISERROR(AG28/$AG$105),"-",AG28/$AG$105)</f>
        <v>2.9741188287104998E-2</v>
      </c>
    </row>
    <row r="29" spans="1:35" outlineLevel="1">
      <c r="A29" s="16">
        <v>2</v>
      </c>
      <c r="B29" s="81" t="s">
        <v>112</v>
      </c>
      <c r="C29" s="76">
        <v>41680</v>
      </c>
      <c r="D29" s="75" t="s">
        <v>114</v>
      </c>
      <c r="E29" s="282"/>
      <c r="F29" s="81" t="s">
        <v>93</v>
      </c>
      <c r="G29" s="76"/>
      <c r="H29" s="76"/>
      <c r="I29" s="247"/>
      <c r="J29" s="77">
        <v>9942563</v>
      </c>
      <c r="K29" s="75"/>
      <c r="L29" s="35"/>
      <c r="M29" s="35"/>
      <c r="N29" s="35"/>
      <c r="O29" s="81"/>
      <c r="P29" s="28"/>
      <c r="Q29" s="35"/>
      <c r="R29" s="35">
        <v>9942563</v>
      </c>
      <c r="S29" s="82"/>
      <c r="T29" s="40">
        <f t="shared" ref="T29:T36" si="26">SUM(Q29:S29)</f>
        <v>9942563</v>
      </c>
      <c r="U29" s="35"/>
      <c r="V29" s="35"/>
      <c r="W29" s="35"/>
      <c r="X29" s="40">
        <f t="shared" ref="X29:X36" si="27">SUM(U29:W29)</f>
        <v>0</v>
      </c>
      <c r="Y29" s="35"/>
      <c r="Z29" s="35"/>
      <c r="AA29" s="35"/>
      <c r="AB29" s="40">
        <f t="shared" ref="AB29:AB36" si="28">SUM(Y29:AA29)</f>
        <v>0</v>
      </c>
      <c r="AC29" s="35"/>
      <c r="AD29" s="35"/>
      <c r="AE29" s="35"/>
      <c r="AF29" s="40">
        <f t="shared" ref="AF29:AF36" si="29">SUM(AC29:AE29)</f>
        <v>0</v>
      </c>
      <c r="AG29" s="40">
        <f t="shared" si="24"/>
        <v>9942563</v>
      </c>
      <c r="AH29" s="41">
        <f>IF(ISERROR(AG29/I27),0,AG29/I27)</f>
        <v>6.8138006999670139E-2</v>
      </c>
      <c r="AI29" s="42">
        <f t="shared" si="25"/>
        <v>9.602258943058023E-3</v>
      </c>
    </row>
    <row r="30" spans="1:35" outlineLevel="1">
      <c r="A30" s="16">
        <v>3</v>
      </c>
      <c r="B30" s="81" t="s">
        <v>112</v>
      </c>
      <c r="C30" s="76">
        <v>41682</v>
      </c>
      <c r="D30" s="75" t="s">
        <v>114</v>
      </c>
      <c r="E30" s="282"/>
      <c r="F30" s="81" t="s">
        <v>93</v>
      </c>
      <c r="G30" s="76"/>
      <c r="H30" s="76"/>
      <c r="I30" s="247"/>
      <c r="J30" s="77">
        <v>6628376</v>
      </c>
      <c r="K30" s="75"/>
      <c r="L30" s="35"/>
      <c r="M30" s="35"/>
      <c r="N30" s="35"/>
      <c r="O30" s="81"/>
      <c r="P30" s="28"/>
      <c r="Q30" s="35"/>
      <c r="R30" s="35"/>
      <c r="S30" s="82"/>
      <c r="T30" s="40">
        <f t="shared" si="26"/>
        <v>0</v>
      </c>
      <c r="U30" s="35"/>
      <c r="V30" s="35"/>
      <c r="W30" s="35"/>
      <c r="X30" s="40">
        <f t="shared" si="27"/>
        <v>0</v>
      </c>
      <c r="Y30" s="35"/>
      <c r="Z30" s="35"/>
      <c r="AA30" s="35">
        <v>6628376</v>
      </c>
      <c r="AB30" s="40">
        <f t="shared" si="28"/>
        <v>6628376</v>
      </c>
      <c r="AC30" s="35"/>
      <c r="AD30" s="35"/>
      <c r="AE30" s="35"/>
      <c r="AF30" s="40">
        <f t="shared" si="29"/>
        <v>0</v>
      </c>
      <c r="AG30" s="40">
        <f t="shared" si="24"/>
        <v>6628376</v>
      </c>
      <c r="AH30" s="41">
        <f>IF(ISERROR(AG30/I30),0,AG30/I30)</f>
        <v>0</v>
      </c>
      <c r="AI30" s="42">
        <f t="shared" si="25"/>
        <v>6.401506605887352E-3</v>
      </c>
    </row>
    <row r="31" spans="1:35" ht="13.5" customHeight="1" outlineLevel="1">
      <c r="A31" s="16">
        <v>4</v>
      </c>
      <c r="B31" s="81" t="s">
        <v>112</v>
      </c>
      <c r="C31" s="76">
        <v>41684</v>
      </c>
      <c r="D31" s="75" t="s">
        <v>115</v>
      </c>
      <c r="E31" s="282"/>
      <c r="F31" s="81" t="s">
        <v>93</v>
      </c>
      <c r="G31" s="76"/>
      <c r="H31" s="76"/>
      <c r="I31" s="247"/>
      <c r="J31" s="77">
        <v>15526779</v>
      </c>
      <c r="K31" s="75"/>
      <c r="L31" s="35"/>
      <c r="M31" s="35"/>
      <c r="N31" s="35"/>
      <c r="O31" s="81"/>
      <c r="P31" s="28"/>
      <c r="Q31" s="35"/>
      <c r="R31" s="35">
        <v>9316067</v>
      </c>
      <c r="S31" s="82"/>
      <c r="T31" s="40">
        <f t="shared" si="26"/>
        <v>9316067</v>
      </c>
      <c r="U31" s="35"/>
      <c r="V31" s="35"/>
      <c r="W31" s="35"/>
      <c r="X31" s="40">
        <f t="shared" si="27"/>
        <v>0</v>
      </c>
      <c r="Y31" s="35"/>
      <c r="Z31" s="35"/>
      <c r="AA31" s="35">
        <v>6210712</v>
      </c>
      <c r="AB31" s="40">
        <f t="shared" si="28"/>
        <v>6210712</v>
      </c>
      <c r="AC31" s="35">
        <v>6628376</v>
      </c>
      <c r="AD31" s="35"/>
      <c r="AE31" s="35"/>
      <c r="AF31" s="40">
        <f t="shared" si="29"/>
        <v>6628376</v>
      </c>
      <c r="AG31" s="40">
        <f t="shared" si="24"/>
        <v>22155155</v>
      </c>
      <c r="AH31" s="41">
        <f>IF(ISERROR(AG31/I27),0,AG31/I27)</f>
        <v>0.15183289323575588</v>
      </c>
      <c r="AI31" s="42">
        <f t="shared" si="25"/>
        <v>2.1396850614231629E-2</v>
      </c>
    </row>
    <row r="32" spans="1:35" outlineLevel="1">
      <c r="A32" s="16">
        <v>5</v>
      </c>
      <c r="B32" s="81" t="s">
        <v>112</v>
      </c>
      <c r="C32" s="76">
        <v>41684</v>
      </c>
      <c r="D32" s="75" t="s">
        <v>116</v>
      </c>
      <c r="E32" s="282"/>
      <c r="F32" s="81" t="s">
        <v>93</v>
      </c>
      <c r="G32" s="76"/>
      <c r="H32" s="76"/>
      <c r="I32" s="247"/>
      <c r="J32" s="77">
        <v>16570939</v>
      </c>
      <c r="K32" s="75"/>
      <c r="L32" s="35"/>
      <c r="M32" s="35"/>
      <c r="N32" s="35"/>
      <c r="O32" s="81"/>
      <c r="P32" s="28"/>
      <c r="Q32" s="35"/>
      <c r="R32" s="35">
        <v>9942563</v>
      </c>
      <c r="S32" s="82"/>
      <c r="T32" s="40">
        <f t="shared" si="26"/>
        <v>9942563</v>
      </c>
      <c r="U32" s="35"/>
      <c r="V32" s="35"/>
      <c r="W32" s="35"/>
      <c r="X32" s="40">
        <f t="shared" si="27"/>
        <v>0</v>
      </c>
      <c r="Y32" s="35"/>
      <c r="Z32" s="35"/>
      <c r="AA32" s="35"/>
      <c r="AB32" s="40">
        <f t="shared" si="28"/>
        <v>0</v>
      </c>
      <c r="AC32" s="35"/>
      <c r="AD32" s="35"/>
      <c r="AE32" s="35"/>
      <c r="AF32" s="40">
        <f t="shared" si="29"/>
        <v>0</v>
      </c>
      <c r="AG32" s="40">
        <f t="shared" si="24"/>
        <v>9942563</v>
      </c>
      <c r="AH32" s="41">
        <f>IF(ISERROR(AG32/I27),0,AG32/I27)</f>
        <v>6.8138006999670139E-2</v>
      </c>
      <c r="AI32" s="42">
        <f t="shared" si="25"/>
        <v>9.602258943058023E-3</v>
      </c>
    </row>
    <row r="33" spans="1:35" ht="12.75" outlineLevel="1">
      <c r="A33" s="16">
        <v>6</v>
      </c>
      <c r="B33" s="81" t="s">
        <v>112</v>
      </c>
      <c r="C33" s="76">
        <v>41684</v>
      </c>
      <c r="D33" s="75" t="s">
        <v>117</v>
      </c>
      <c r="E33" s="282"/>
      <c r="F33" s="81" t="s">
        <v>93</v>
      </c>
      <c r="G33" s="76"/>
      <c r="H33" s="76"/>
      <c r="I33" s="247"/>
      <c r="J33" s="77">
        <v>16570939</v>
      </c>
      <c r="K33" s="75"/>
      <c r="L33" s="35"/>
      <c r="M33" s="35"/>
      <c r="N33" s="35"/>
      <c r="O33" s="81"/>
      <c r="P33" s="28"/>
      <c r="Q33" s="35"/>
      <c r="R33" s="35">
        <v>9942563</v>
      </c>
      <c r="S33" s="82"/>
      <c r="T33" s="40">
        <f t="shared" si="26"/>
        <v>9942563</v>
      </c>
      <c r="U33" s="35"/>
      <c r="V33" s="35"/>
      <c r="W33" s="35"/>
      <c r="X33" s="40">
        <f t="shared" si="27"/>
        <v>0</v>
      </c>
      <c r="Y33" s="88"/>
      <c r="Z33" s="35">
        <v>6628376</v>
      </c>
      <c r="AA33" s="35"/>
      <c r="AB33" s="40">
        <f t="shared" si="28"/>
        <v>6628376</v>
      </c>
      <c r="AC33" s="35">
        <v>6696532</v>
      </c>
      <c r="AD33" s="35"/>
      <c r="AE33" s="35"/>
      <c r="AF33" s="40">
        <f t="shared" si="29"/>
        <v>6696532</v>
      </c>
      <c r="AG33" s="40">
        <f t="shared" si="24"/>
        <v>23267471</v>
      </c>
      <c r="AH33" s="41">
        <f>IF(ISERROR(AG33/I27),0,AG33/I27)</f>
        <v>0.15945577632876171</v>
      </c>
      <c r="AI33" s="42">
        <f t="shared" si="25"/>
        <v>2.2471095379741946E-2</v>
      </c>
    </row>
    <row r="34" spans="1:35" outlineLevel="1">
      <c r="A34" s="16">
        <v>7</v>
      </c>
      <c r="B34" s="81" t="s">
        <v>112</v>
      </c>
      <c r="C34" s="76">
        <v>41691</v>
      </c>
      <c r="D34" s="75" t="s">
        <v>118</v>
      </c>
      <c r="E34" s="282"/>
      <c r="F34" s="81" t="s">
        <v>93</v>
      </c>
      <c r="G34" s="76"/>
      <c r="H34" s="76"/>
      <c r="I34" s="247"/>
      <c r="J34" s="77">
        <v>16741329</v>
      </c>
      <c r="K34" s="75"/>
      <c r="L34" s="35"/>
      <c r="M34" s="35"/>
      <c r="N34" s="35"/>
      <c r="O34" s="81"/>
      <c r="P34" s="28"/>
      <c r="Q34" s="35"/>
      <c r="R34" s="35">
        <v>10044797</v>
      </c>
      <c r="S34" s="82"/>
      <c r="T34" s="40">
        <f t="shared" si="26"/>
        <v>10044797</v>
      </c>
      <c r="U34" s="35"/>
      <c r="V34" s="35"/>
      <c r="W34" s="35"/>
      <c r="X34" s="40">
        <f t="shared" si="27"/>
        <v>0</v>
      </c>
      <c r="Y34" s="35"/>
      <c r="Z34" s="35"/>
      <c r="AA34" s="35"/>
      <c r="AB34" s="40">
        <f t="shared" si="28"/>
        <v>0</v>
      </c>
      <c r="AC34" s="35">
        <v>6628376</v>
      </c>
      <c r="AD34" s="35"/>
      <c r="AE34" s="35"/>
      <c r="AF34" s="40">
        <f t="shared" si="29"/>
        <v>6628376</v>
      </c>
      <c r="AG34" s="40">
        <f t="shared" si="24"/>
        <v>16673173</v>
      </c>
      <c r="AH34" s="41">
        <f>IF(ISERROR(AG34/I27),0,AG34/I27)</f>
        <v>0.11426397585619635</v>
      </c>
      <c r="AI34" s="42">
        <f t="shared" si="25"/>
        <v>1.6102500386309202E-2</v>
      </c>
    </row>
    <row r="35" spans="1:35" outlineLevel="1">
      <c r="A35" s="16">
        <v>8</v>
      </c>
      <c r="B35" s="81" t="s">
        <v>112</v>
      </c>
      <c r="C35" s="76">
        <v>41682</v>
      </c>
      <c r="D35" s="75" t="s">
        <v>119</v>
      </c>
      <c r="E35" s="282"/>
      <c r="F35" s="81" t="s">
        <v>93</v>
      </c>
      <c r="G35" s="76"/>
      <c r="H35" s="76"/>
      <c r="I35" s="247"/>
      <c r="J35" s="77">
        <v>16570939</v>
      </c>
      <c r="K35" s="75"/>
      <c r="L35" s="35"/>
      <c r="M35" s="35"/>
      <c r="N35" s="35"/>
      <c r="O35" s="81"/>
      <c r="P35" s="28"/>
      <c r="Q35" s="35"/>
      <c r="R35" s="35">
        <v>9942563</v>
      </c>
      <c r="S35" s="82"/>
      <c r="T35" s="40">
        <f t="shared" si="26"/>
        <v>9942563</v>
      </c>
      <c r="U35" s="35"/>
      <c r="V35" s="35"/>
      <c r="W35" s="35"/>
      <c r="X35" s="40">
        <f t="shared" si="27"/>
        <v>0</v>
      </c>
      <c r="Y35" s="35"/>
      <c r="Z35" s="35"/>
      <c r="AA35" s="35"/>
      <c r="AB35" s="40">
        <f t="shared" si="28"/>
        <v>0</v>
      </c>
      <c r="AC35" s="35">
        <v>6628376</v>
      </c>
      <c r="AD35" s="35"/>
      <c r="AE35" s="35"/>
      <c r="AF35" s="40">
        <f t="shared" si="29"/>
        <v>6628376</v>
      </c>
      <c r="AG35" s="40">
        <f t="shared" si="24"/>
        <v>16570939</v>
      </c>
      <c r="AH35" s="41">
        <f>IF(ISERROR(AG35/I27),0,AG35/I27)</f>
        <v>0.1135633495682257</v>
      </c>
      <c r="AI35" s="42">
        <f t="shared" si="25"/>
        <v>1.6003765548945375E-2</v>
      </c>
    </row>
    <row r="36" spans="1:35" ht="12.75" customHeight="1" outlineLevel="1">
      <c r="A36" s="16">
        <v>9</v>
      </c>
      <c r="B36" s="81" t="s">
        <v>112</v>
      </c>
      <c r="C36" s="76">
        <v>41691</v>
      </c>
      <c r="D36" s="75" t="s">
        <v>120</v>
      </c>
      <c r="E36" s="281"/>
      <c r="F36" s="81" t="s">
        <v>93</v>
      </c>
      <c r="G36" s="76"/>
      <c r="H36" s="76"/>
      <c r="I36" s="221"/>
      <c r="J36" s="77">
        <v>16570939</v>
      </c>
      <c r="K36" s="75"/>
      <c r="L36" s="35"/>
      <c r="M36" s="35"/>
      <c r="N36" s="35"/>
      <c r="O36" s="81"/>
      <c r="P36" s="28"/>
      <c r="Q36" s="35"/>
      <c r="R36" s="35">
        <v>9942563</v>
      </c>
      <c r="S36" s="82"/>
      <c r="T36" s="40">
        <f t="shared" si="26"/>
        <v>9942563</v>
      </c>
      <c r="U36" s="35"/>
      <c r="V36" s="35"/>
      <c r="W36" s="35"/>
      <c r="X36" s="40">
        <f t="shared" si="27"/>
        <v>0</v>
      </c>
      <c r="Y36" s="35"/>
      <c r="Z36" s="35"/>
      <c r="AA36" s="35"/>
      <c r="AB36" s="40">
        <f t="shared" si="28"/>
        <v>0</v>
      </c>
      <c r="AC36" s="35"/>
      <c r="AD36" s="35"/>
      <c r="AE36" s="35"/>
      <c r="AF36" s="40">
        <f t="shared" si="29"/>
        <v>0</v>
      </c>
      <c r="AG36" s="40">
        <f t="shared" si="24"/>
        <v>9942563</v>
      </c>
      <c r="AH36" s="41">
        <f>IF(ISERROR(AG36/I27),0,AG36/I27)</f>
        <v>6.8138006999670139E-2</v>
      </c>
      <c r="AI36" s="42">
        <f t="shared" si="25"/>
        <v>9.602258943058023E-3</v>
      </c>
    </row>
    <row r="37" spans="1:35">
      <c r="A37" s="223" t="s">
        <v>60</v>
      </c>
      <c r="B37" s="224"/>
      <c r="C37" s="224"/>
      <c r="D37" s="224"/>
      <c r="E37" s="224"/>
      <c r="F37" s="224"/>
      <c r="G37" s="224"/>
      <c r="H37" s="225"/>
      <c r="I37" s="55">
        <f>I27</f>
        <v>145918019</v>
      </c>
      <c r="J37" s="55">
        <f>SUM(J28:J36)</f>
        <v>145918019</v>
      </c>
      <c r="K37" s="56"/>
      <c r="L37" s="55">
        <f>SUM(L28:L36)</f>
        <v>0</v>
      </c>
      <c r="M37" s="55">
        <f>SUM(M28:M36)</f>
        <v>0</v>
      </c>
      <c r="N37" s="55">
        <f>SUM(N28:N36)</f>
        <v>0</v>
      </c>
      <c r="O37" s="57"/>
      <c r="P37" s="59"/>
      <c r="Q37" s="55">
        <f t="shared" ref="Q37:AG37" si="30">SUM(Q28:Q36)</f>
        <v>0</v>
      </c>
      <c r="R37" s="55">
        <f t="shared" si="30"/>
        <v>87550809</v>
      </c>
      <c r="S37" s="55">
        <f t="shared" si="30"/>
        <v>0</v>
      </c>
      <c r="T37" s="60">
        <f t="shared" si="30"/>
        <v>87550809</v>
      </c>
      <c r="U37" s="55">
        <f t="shared" si="30"/>
        <v>0</v>
      </c>
      <c r="V37" s="55">
        <f t="shared" si="30"/>
        <v>0</v>
      </c>
      <c r="W37" s="55">
        <f t="shared" si="30"/>
        <v>0</v>
      </c>
      <c r="X37" s="60">
        <f t="shared" si="30"/>
        <v>0</v>
      </c>
      <c r="Y37" s="55">
        <f t="shared" si="30"/>
        <v>0</v>
      </c>
      <c r="Z37" s="55">
        <f t="shared" si="30"/>
        <v>6628376</v>
      </c>
      <c r="AA37" s="55">
        <f t="shared" si="30"/>
        <v>12839088</v>
      </c>
      <c r="AB37" s="60">
        <f t="shared" si="30"/>
        <v>19467464</v>
      </c>
      <c r="AC37" s="55">
        <f t="shared" si="30"/>
        <v>38899746</v>
      </c>
      <c r="AD37" s="55">
        <f t="shared" si="30"/>
        <v>0</v>
      </c>
      <c r="AE37" s="55">
        <f t="shared" si="30"/>
        <v>0</v>
      </c>
      <c r="AF37" s="60">
        <f t="shared" si="30"/>
        <v>38899746</v>
      </c>
      <c r="AG37" s="53">
        <f t="shared" si="30"/>
        <v>145918019</v>
      </c>
      <c r="AH37" s="54">
        <f>IF(ISERROR(AG37/I37),0,AG37/I37)</f>
        <v>1</v>
      </c>
      <c r="AI37" s="54">
        <f>IF(ISERROR(AG37/$AG$105),0,AG37/$AG$105)</f>
        <v>0.14092368365139457</v>
      </c>
    </row>
    <row r="38" spans="1:35">
      <c r="A38" s="36"/>
      <c r="B38" s="229" t="s">
        <v>15</v>
      </c>
      <c r="C38" s="230"/>
      <c r="D38" s="231"/>
      <c r="E38" s="18"/>
      <c r="F38" s="19"/>
      <c r="G38" s="20"/>
      <c r="H38" s="20"/>
      <c r="I38" s="220">
        <v>59991377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outlineLevel="1">
      <c r="A39" s="16">
        <v>1</v>
      </c>
      <c r="B39" s="81" t="s">
        <v>121</v>
      </c>
      <c r="C39" s="76">
        <v>41682</v>
      </c>
      <c r="D39" s="75" t="s">
        <v>125</v>
      </c>
      <c r="E39" s="280" t="s">
        <v>92</v>
      </c>
      <c r="F39" s="81" t="s">
        <v>93</v>
      </c>
      <c r="G39" s="76">
        <v>41682</v>
      </c>
      <c r="H39" s="76">
        <v>42004</v>
      </c>
      <c r="I39" s="247"/>
      <c r="J39" s="77">
        <f>20253719+6000000</f>
        <v>26253719</v>
      </c>
      <c r="K39" s="283" t="s">
        <v>140</v>
      </c>
      <c r="L39" s="35"/>
      <c r="M39" s="35"/>
      <c r="N39" s="35"/>
      <c r="O39" s="81" t="s">
        <v>122</v>
      </c>
      <c r="P39" s="28"/>
      <c r="Q39" s="35"/>
      <c r="R39" s="35">
        <v>15752231</v>
      </c>
      <c r="S39" s="82"/>
      <c r="T39" s="40">
        <f t="shared" ref="T39:T41" si="31">SUM(Q39:S39)</f>
        <v>15752231</v>
      </c>
      <c r="U39" s="35"/>
      <c r="V39" s="35"/>
      <c r="W39" s="35"/>
      <c r="X39" s="40">
        <f>SUM(U39:W39)</f>
        <v>0</v>
      </c>
      <c r="Y39" s="35"/>
      <c r="Z39" s="35"/>
      <c r="AA39" s="35"/>
      <c r="AB39" s="40">
        <f>SUM(Y39:AA39)</f>
        <v>0</v>
      </c>
      <c r="AC39" s="35">
        <v>10501488</v>
      </c>
      <c r="AD39" s="35"/>
      <c r="AE39" s="35"/>
      <c r="AF39" s="40">
        <f>SUM(AC39:AE39)</f>
        <v>10501488</v>
      </c>
      <c r="AG39" s="40">
        <f t="shared" ref="AG39:AG41" si="32">SUM(T39,X39,AB39,AF39)</f>
        <v>26253719</v>
      </c>
      <c r="AH39" s="41">
        <f>IF(ISERROR(AG39/I38),0,AG39/I38)</f>
        <v>0.43762487732195243</v>
      </c>
      <c r="AI39" s="42">
        <f>IF(ISERROR(AG39/$AG$105),"-",AG39/$AG$105)</f>
        <v>2.535513308352005E-2</v>
      </c>
    </row>
    <row r="40" spans="1:35" outlineLevel="1">
      <c r="A40" s="16">
        <v>2</v>
      </c>
      <c r="B40" s="81" t="s">
        <v>123</v>
      </c>
      <c r="C40" s="76">
        <v>41682</v>
      </c>
      <c r="D40" s="75" t="s">
        <v>126</v>
      </c>
      <c r="E40" s="282"/>
      <c r="F40" s="81" t="s">
        <v>93</v>
      </c>
      <c r="G40" s="76">
        <v>41682</v>
      </c>
      <c r="H40" s="76">
        <v>42004</v>
      </c>
      <c r="I40" s="247"/>
      <c r="J40" s="77">
        <v>16841329</v>
      </c>
      <c r="K40" s="284"/>
      <c r="L40" s="35"/>
      <c r="M40" s="35"/>
      <c r="N40" s="35"/>
      <c r="O40" s="81" t="s">
        <v>122</v>
      </c>
      <c r="P40" s="28"/>
      <c r="Q40" s="35"/>
      <c r="R40" s="35">
        <v>10104797</v>
      </c>
      <c r="S40" s="82"/>
      <c r="T40" s="40">
        <f t="shared" si="31"/>
        <v>10104797</v>
      </c>
      <c r="U40" s="35"/>
      <c r="V40" s="35"/>
      <c r="W40" s="35"/>
      <c r="X40" s="40">
        <f t="shared" ref="X40:X41" si="33">SUM(U40:W40)</f>
        <v>0</v>
      </c>
      <c r="Y40" s="35"/>
      <c r="Z40" s="35"/>
      <c r="AA40" s="35"/>
      <c r="AB40" s="40">
        <f t="shared" ref="AB40:AB41" si="34">SUM(Y40:AA40)</f>
        <v>0</v>
      </c>
      <c r="AC40" s="35">
        <v>6736532</v>
      </c>
      <c r="AD40" s="35"/>
      <c r="AE40" s="35"/>
      <c r="AF40" s="40">
        <f t="shared" ref="AF40:AF41" si="35">SUM(AC40:AE40)</f>
        <v>6736532</v>
      </c>
      <c r="AG40" s="40">
        <f t="shared" si="32"/>
        <v>16841329</v>
      </c>
      <c r="AH40" s="41">
        <f>IF(ISERROR(AG40/I38),0,AG40/I38)</f>
        <v>0.28072916212608356</v>
      </c>
      <c r="AI40" s="42">
        <f t="shared" ref="AI40:AI41" si="36">IF(ISERROR(AG40/$AG$105),"-",AG40/$AG$105)</f>
        <v>1.6264900911689716E-2</v>
      </c>
    </row>
    <row r="41" spans="1:35" ht="22.5" outlineLevel="1">
      <c r="A41" s="16">
        <v>3</v>
      </c>
      <c r="B41" s="81" t="s">
        <v>124</v>
      </c>
      <c r="C41" s="76">
        <v>41682</v>
      </c>
      <c r="D41" s="75" t="s">
        <v>127</v>
      </c>
      <c r="E41" s="281"/>
      <c r="F41" s="81" t="s">
        <v>93</v>
      </c>
      <c r="G41" s="76">
        <v>41682</v>
      </c>
      <c r="H41" s="76">
        <v>42004</v>
      </c>
      <c r="I41" s="221"/>
      <c r="J41" s="77">
        <v>16896329</v>
      </c>
      <c r="K41" s="285"/>
      <c r="L41" s="35"/>
      <c r="M41" s="35"/>
      <c r="N41" s="35"/>
      <c r="O41" s="81" t="s">
        <v>122</v>
      </c>
      <c r="P41" s="28"/>
      <c r="Q41" s="35"/>
      <c r="R41" s="35">
        <v>10137797</v>
      </c>
      <c r="S41" s="82"/>
      <c r="T41" s="40">
        <f t="shared" si="31"/>
        <v>10137797</v>
      </c>
      <c r="U41" s="35"/>
      <c r="V41" s="35"/>
      <c r="W41" s="35"/>
      <c r="X41" s="40">
        <f t="shared" si="33"/>
        <v>0</v>
      </c>
      <c r="Y41" s="35"/>
      <c r="Z41" s="35"/>
      <c r="AA41" s="35"/>
      <c r="AB41" s="40">
        <f t="shared" si="34"/>
        <v>0</v>
      </c>
      <c r="AC41" s="35">
        <v>6758532</v>
      </c>
      <c r="AD41" s="35"/>
      <c r="AE41" s="35"/>
      <c r="AF41" s="40">
        <f t="shared" si="35"/>
        <v>6758532</v>
      </c>
      <c r="AG41" s="40">
        <f t="shared" si="32"/>
        <v>16896329</v>
      </c>
      <c r="AH41" s="41">
        <f>IF(ISERROR(AG41/I38),0,AG41/I38)</f>
        <v>0.281645960551964</v>
      </c>
      <c r="AI41" s="42">
        <f t="shared" si="36"/>
        <v>1.6318018426948931E-2</v>
      </c>
    </row>
    <row r="42" spans="1:35">
      <c r="A42" s="223" t="s">
        <v>61</v>
      </c>
      <c r="B42" s="224"/>
      <c r="C42" s="224"/>
      <c r="D42" s="224"/>
      <c r="E42" s="224"/>
      <c r="F42" s="224"/>
      <c r="G42" s="224"/>
      <c r="H42" s="225"/>
      <c r="I42" s="55">
        <f>I38</f>
        <v>59991377</v>
      </c>
      <c r="J42" s="55">
        <f>SUM(J39:J41)</f>
        <v>59991377</v>
      </c>
      <c r="K42" s="56"/>
      <c r="L42" s="55">
        <f>SUM(L39:L41)</f>
        <v>0</v>
      </c>
      <c r="M42" s="55">
        <f t="shared" ref="M42:N42" si="37">SUM(M39:M41)</f>
        <v>0</v>
      </c>
      <c r="N42" s="55">
        <f t="shared" si="37"/>
        <v>0</v>
      </c>
      <c r="O42" s="57"/>
      <c r="P42" s="59"/>
      <c r="Q42" s="55">
        <f>SUM(Q39:Q41)</f>
        <v>0</v>
      </c>
      <c r="R42" s="55">
        <f t="shared" ref="R42:S42" si="38">SUM(R39:R41)</f>
        <v>35994825</v>
      </c>
      <c r="S42" s="55">
        <f t="shared" si="38"/>
        <v>0</v>
      </c>
      <c r="T42" s="60">
        <f>SUM(T39:T41)</f>
        <v>35994825</v>
      </c>
      <c r="U42" s="55">
        <f>SUM(U39:U39)</f>
        <v>0</v>
      </c>
      <c r="V42" s="55">
        <f>SUM(V39:V39)</f>
        <v>0</v>
      </c>
      <c r="W42" s="55">
        <f>SUM(W39:W39)</f>
        <v>0</v>
      </c>
      <c r="X42" s="60">
        <f>SUM(X39:X41)</f>
        <v>0</v>
      </c>
      <c r="Y42" s="55">
        <f>SUM(Y39:Y39)</f>
        <v>0</v>
      </c>
      <c r="Z42" s="55">
        <f>SUM(Z39:Z39)</f>
        <v>0</v>
      </c>
      <c r="AA42" s="55">
        <f>SUM(AA39:AA39)</f>
        <v>0</v>
      </c>
      <c r="AB42" s="60">
        <f>SUM(AB39:AB41)</f>
        <v>0</v>
      </c>
      <c r="AC42" s="55">
        <f>SUM(AC39:AC41)</f>
        <v>23996552</v>
      </c>
      <c r="AD42" s="55">
        <f t="shared" ref="AD42:AE42" si="39">SUM(AD39:AD41)</f>
        <v>0</v>
      </c>
      <c r="AE42" s="55">
        <f t="shared" si="39"/>
        <v>0</v>
      </c>
      <c r="AF42" s="60">
        <f>SUM(AF39:AF41)</f>
        <v>23996552</v>
      </c>
      <c r="AG42" s="53">
        <f>SUM(AG39:AG41)</f>
        <v>59991377</v>
      </c>
      <c r="AH42" s="54">
        <f>IF(ISERROR(AG42/I42),0,AG42/I42)</f>
        <v>1</v>
      </c>
      <c r="AI42" s="54">
        <f>IF(ISERROR(AG42/$AG$105),0,AG42/$AG$105)</f>
        <v>5.7938052422158694E-2</v>
      </c>
    </row>
    <row r="43" spans="1:35">
      <c r="A43" s="36"/>
      <c r="B43" s="229" t="s">
        <v>16</v>
      </c>
      <c r="C43" s="230"/>
      <c r="D43" s="231"/>
      <c r="E43" s="18"/>
      <c r="F43" s="19"/>
      <c r="G43" s="20"/>
      <c r="H43" s="20"/>
      <c r="I43" s="222">
        <v>68485316</v>
      </c>
      <c r="J43" s="22"/>
      <c r="K43" s="23"/>
      <c r="L43" s="24"/>
      <c r="M43" s="24"/>
      <c r="N43" s="24"/>
      <c r="O43" s="19"/>
      <c r="P43" s="25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6"/>
      <c r="AI43" s="26"/>
    </row>
    <row r="44" spans="1:35" outlineLevel="1">
      <c r="A44" s="16">
        <v>1</v>
      </c>
      <c r="B44" s="81" t="s">
        <v>132</v>
      </c>
      <c r="C44" s="85" t="s">
        <v>128</v>
      </c>
      <c r="D44" s="75" t="s">
        <v>136</v>
      </c>
      <c r="E44" s="280" t="s">
        <v>92</v>
      </c>
      <c r="F44" s="81" t="s">
        <v>93</v>
      </c>
      <c r="G44" s="76">
        <v>41697</v>
      </c>
      <c r="H44" s="76">
        <v>41820</v>
      </c>
      <c r="I44" s="247"/>
      <c r="J44" s="77">
        <v>16941329</v>
      </c>
      <c r="K44" s="283" t="s">
        <v>141</v>
      </c>
      <c r="L44" s="35"/>
      <c r="M44" s="35"/>
      <c r="N44" s="35"/>
      <c r="O44" s="81" t="s">
        <v>122</v>
      </c>
      <c r="P44" s="28"/>
      <c r="Q44" s="35"/>
      <c r="R44" s="35">
        <v>10164797</v>
      </c>
      <c r="S44" s="82"/>
      <c r="T44" s="40">
        <f>SUM(Q44:S44)</f>
        <v>10164797</v>
      </c>
      <c r="U44" s="35"/>
      <c r="V44" s="35"/>
      <c r="W44" s="35"/>
      <c r="X44" s="40">
        <f>SUM(U44:W44)</f>
        <v>0</v>
      </c>
      <c r="Y44" s="35"/>
      <c r="Z44" s="35"/>
      <c r="AA44" s="35"/>
      <c r="AB44" s="40">
        <f>SUM(Y44:AA44)</f>
        <v>0</v>
      </c>
      <c r="AC44" s="35">
        <v>6776532</v>
      </c>
      <c r="AD44" s="35"/>
      <c r="AE44" s="35"/>
      <c r="AF44" s="40">
        <f>SUM(AC44:AE44)</f>
        <v>6776532</v>
      </c>
      <c r="AG44" s="40">
        <f t="shared" ref="AG44:AG47" si="40">SUM(T44,X44,AB44,AF44)</f>
        <v>16941329</v>
      </c>
      <c r="AH44" s="41">
        <f>IF(ISERROR(AG44/I43),0,AG44/I43)</f>
        <v>0.24737169935815145</v>
      </c>
      <c r="AI44" s="42">
        <f>IF(ISERROR(AG44/$AG$105),"-",AG44/$AG$105)</f>
        <v>1.6361478212161013E-2</v>
      </c>
    </row>
    <row r="45" spans="1:35" outlineLevel="1">
      <c r="A45" s="16">
        <v>2</v>
      </c>
      <c r="B45" s="81" t="s">
        <v>133</v>
      </c>
      <c r="C45" s="85" t="s">
        <v>129</v>
      </c>
      <c r="D45" s="75" t="s">
        <v>137</v>
      </c>
      <c r="E45" s="282"/>
      <c r="F45" s="81" t="s">
        <v>93</v>
      </c>
      <c r="G45" s="76">
        <v>41697</v>
      </c>
      <c r="H45" s="76">
        <v>41820</v>
      </c>
      <c r="I45" s="247"/>
      <c r="J45" s="77">
        <v>16751329</v>
      </c>
      <c r="K45" s="284"/>
      <c r="L45" s="35"/>
      <c r="M45" s="35"/>
      <c r="N45" s="35"/>
      <c r="O45" s="81" t="s">
        <v>122</v>
      </c>
      <c r="P45" s="28"/>
      <c r="Q45" s="35"/>
      <c r="R45" s="35">
        <v>10050797</v>
      </c>
      <c r="S45" s="82"/>
      <c r="T45" s="40">
        <f t="shared" ref="T45:T47" si="41">SUM(Q45:S45)</f>
        <v>10050797</v>
      </c>
      <c r="U45" s="35"/>
      <c r="V45" s="35"/>
      <c r="W45" s="35"/>
      <c r="X45" s="40">
        <f t="shared" ref="X45:X47" si="42">SUM(U45:W45)</f>
        <v>0</v>
      </c>
      <c r="Y45" s="35"/>
      <c r="Z45" s="35"/>
      <c r="AA45" s="35">
        <v>6700532</v>
      </c>
      <c r="AB45" s="40">
        <f t="shared" ref="AB45:AB47" si="43">SUM(Y45:AA45)</f>
        <v>6700532</v>
      </c>
      <c r="AC45" s="35"/>
      <c r="AD45" s="35"/>
      <c r="AE45" s="35"/>
      <c r="AF45" s="40">
        <f t="shared" ref="AF45:AF47" si="44">SUM(AC45:AE45)</f>
        <v>0</v>
      </c>
      <c r="AG45" s="40">
        <f t="shared" si="40"/>
        <v>16751329</v>
      </c>
      <c r="AH45" s="41">
        <f>IF(ISERROR(AG45/I43),0,AG45/I43)</f>
        <v>0.24459738201397802</v>
      </c>
      <c r="AI45" s="42">
        <f>IF(ISERROR(AG45/$AG$105),"-",AG45/$AG$105)</f>
        <v>1.6177981341265548E-2</v>
      </c>
    </row>
    <row r="46" spans="1:35" outlineLevel="1">
      <c r="A46" s="16">
        <v>3</v>
      </c>
      <c r="B46" s="81" t="s">
        <v>134</v>
      </c>
      <c r="C46" s="85" t="s">
        <v>130</v>
      </c>
      <c r="D46" s="75" t="s">
        <v>138</v>
      </c>
      <c r="E46" s="282"/>
      <c r="F46" s="81" t="s">
        <v>93</v>
      </c>
      <c r="G46" s="76">
        <v>41697</v>
      </c>
      <c r="H46" s="76">
        <v>41820</v>
      </c>
      <c r="I46" s="247"/>
      <c r="J46" s="77">
        <v>16841329</v>
      </c>
      <c r="K46" s="284"/>
      <c r="L46" s="35"/>
      <c r="M46" s="35"/>
      <c r="N46" s="35"/>
      <c r="O46" s="81" t="s">
        <v>122</v>
      </c>
      <c r="P46" s="28"/>
      <c r="Q46" s="35"/>
      <c r="R46" s="35">
        <v>10104797</v>
      </c>
      <c r="S46" s="82"/>
      <c r="T46" s="40">
        <f t="shared" si="41"/>
        <v>10104797</v>
      </c>
      <c r="U46" s="35"/>
      <c r="V46" s="35"/>
      <c r="W46" s="35"/>
      <c r="X46" s="40">
        <f t="shared" si="42"/>
        <v>0</v>
      </c>
      <c r="Y46" s="35"/>
      <c r="Z46" s="35"/>
      <c r="AA46" s="35">
        <v>6736532</v>
      </c>
      <c r="AB46" s="40">
        <f t="shared" si="43"/>
        <v>6736532</v>
      </c>
      <c r="AC46" s="35"/>
      <c r="AD46" s="35"/>
      <c r="AE46" s="35"/>
      <c r="AF46" s="40">
        <f t="shared" si="44"/>
        <v>0</v>
      </c>
      <c r="AG46" s="40">
        <f t="shared" si="40"/>
        <v>16841329</v>
      </c>
      <c r="AH46" s="41">
        <f>IF(ISERROR(AG46/I43),0,AG46/I43)</f>
        <v>0.24591153233490226</v>
      </c>
      <c r="AI46" s="42">
        <f>IF(ISERROR(AG46/$AG$105),"-",AG46/$AG$105)</f>
        <v>1.6264900911689716E-2</v>
      </c>
    </row>
    <row r="47" spans="1:35" outlineLevel="1">
      <c r="A47" s="16">
        <v>4</v>
      </c>
      <c r="B47" s="81" t="s">
        <v>135</v>
      </c>
      <c r="C47" s="85" t="s">
        <v>131</v>
      </c>
      <c r="D47" s="75" t="s">
        <v>139</v>
      </c>
      <c r="E47" s="281"/>
      <c r="F47" s="81" t="s">
        <v>93</v>
      </c>
      <c r="G47" s="76">
        <v>41697</v>
      </c>
      <c r="H47" s="76">
        <v>41820</v>
      </c>
      <c r="I47" s="221"/>
      <c r="J47" s="77">
        <v>17951329</v>
      </c>
      <c r="K47" s="285"/>
      <c r="L47" s="35"/>
      <c r="M47" s="35"/>
      <c r="N47" s="35"/>
      <c r="O47" s="81" t="s">
        <v>122</v>
      </c>
      <c r="P47" s="28"/>
      <c r="Q47" s="35"/>
      <c r="R47" s="35">
        <v>10770797</v>
      </c>
      <c r="S47" s="82"/>
      <c r="T47" s="40">
        <f t="shared" si="41"/>
        <v>10770797</v>
      </c>
      <c r="U47" s="35"/>
      <c r="V47" s="35"/>
      <c r="W47" s="35"/>
      <c r="X47" s="40">
        <f t="shared" si="42"/>
        <v>0</v>
      </c>
      <c r="Y47" s="35"/>
      <c r="Z47" s="35"/>
      <c r="AA47" s="35">
        <v>7180532</v>
      </c>
      <c r="AB47" s="40">
        <f t="shared" si="43"/>
        <v>7180532</v>
      </c>
      <c r="AC47" s="35"/>
      <c r="AD47" s="35"/>
      <c r="AE47" s="35"/>
      <c r="AF47" s="40">
        <f t="shared" si="44"/>
        <v>0</v>
      </c>
      <c r="AG47" s="40">
        <f t="shared" si="40"/>
        <v>17951329</v>
      </c>
      <c r="AH47" s="41">
        <f>IF(ISERROR(AG47/I43),0,AG47/I43)</f>
        <v>0.26211938629296827</v>
      </c>
      <c r="AI47" s="42">
        <f>IF(ISERROR(AG47/$AG$105),"-",AG47/$AG$105)</f>
        <v>1.7336908946921116E-2</v>
      </c>
    </row>
    <row r="48" spans="1:35">
      <c r="A48" s="223" t="s">
        <v>62</v>
      </c>
      <c r="B48" s="224"/>
      <c r="C48" s="224"/>
      <c r="D48" s="224"/>
      <c r="E48" s="224"/>
      <c r="F48" s="224"/>
      <c r="G48" s="224"/>
      <c r="H48" s="225"/>
      <c r="I48" s="55">
        <f>I43</f>
        <v>68485316</v>
      </c>
      <c r="J48" s="55">
        <f>SUM(J44:J47)</f>
        <v>68485316</v>
      </c>
      <c r="K48" s="56"/>
      <c r="L48" s="55">
        <f>SUM(L39:L47)</f>
        <v>0</v>
      </c>
      <c r="M48" s="55">
        <f>SUM(M39:M47)</f>
        <v>0</v>
      </c>
      <c r="N48" s="55">
        <f>SUM(N39:N47)</f>
        <v>0</v>
      </c>
      <c r="O48" s="57"/>
      <c r="P48" s="59"/>
      <c r="Q48" s="55">
        <f>SUM(Q39:Q47)</f>
        <v>0</v>
      </c>
      <c r="R48" s="55">
        <f t="shared" ref="R48:AG48" si="45">SUM(R44:R47)</f>
        <v>41091188</v>
      </c>
      <c r="S48" s="55">
        <f t="shared" si="45"/>
        <v>0</v>
      </c>
      <c r="T48" s="60">
        <f t="shared" si="45"/>
        <v>41091188</v>
      </c>
      <c r="U48" s="55">
        <f t="shared" si="45"/>
        <v>0</v>
      </c>
      <c r="V48" s="55">
        <f t="shared" si="45"/>
        <v>0</v>
      </c>
      <c r="W48" s="55">
        <f t="shared" si="45"/>
        <v>0</v>
      </c>
      <c r="X48" s="60">
        <f t="shared" si="45"/>
        <v>0</v>
      </c>
      <c r="Y48" s="55">
        <f t="shared" si="45"/>
        <v>0</v>
      </c>
      <c r="Z48" s="55">
        <f t="shared" si="45"/>
        <v>0</v>
      </c>
      <c r="AA48" s="55">
        <f t="shared" si="45"/>
        <v>20617596</v>
      </c>
      <c r="AB48" s="60">
        <f t="shared" si="45"/>
        <v>20617596</v>
      </c>
      <c r="AC48" s="55">
        <f t="shared" si="45"/>
        <v>6776532</v>
      </c>
      <c r="AD48" s="55">
        <f t="shared" si="45"/>
        <v>0</v>
      </c>
      <c r="AE48" s="55">
        <f t="shared" si="45"/>
        <v>0</v>
      </c>
      <c r="AF48" s="60">
        <f t="shared" si="45"/>
        <v>6776532</v>
      </c>
      <c r="AG48" s="53">
        <f t="shared" si="45"/>
        <v>68485316</v>
      </c>
      <c r="AH48" s="54">
        <f>IF(ISERROR(AG48/I48),0,AG48/I48)</f>
        <v>1</v>
      </c>
      <c r="AI48" s="54">
        <f>IF(ISERROR(AG48/$AG$105),0,AG48/$AG$105)</f>
        <v>6.6141269412037393E-2</v>
      </c>
    </row>
    <row r="49" spans="1:36">
      <c r="A49" s="36"/>
      <c r="B49" s="229" t="s">
        <v>63</v>
      </c>
      <c r="C49" s="230"/>
      <c r="D49" s="231"/>
      <c r="E49" s="18"/>
      <c r="F49" s="19"/>
      <c r="G49" s="20"/>
      <c r="H49" s="20"/>
      <c r="I49" s="222">
        <v>95722486</v>
      </c>
      <c r="J49" s="22"/>
      <c r="K49" s="23"/>
      <c r="L49" s="24"/>
      <c r="M49" s="24"/>
      <c r="N49" s="24"/>
      <c r="O49" s="19"/>
      <c r="P49" s="25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6"/>
      <c r="AI49" s="26"/>
    </row>
    <row r="50" spans="1:36" outlineLevel="1">
      <c r="A50" s="16">
        <v>1</v>
      </c>
      <c r="B50" s="81" t="s">
        <v>142</v>
      </c>
      <c r="C50" s="85">
        <v>41687</v>
      </c>
      <c r="D50" s="75" t="s">
        <v>143</v>
      </c>
      <c r="E50" s="280" t="s">
        <v>144</v>
      </c>
      <c r="F50" s="81" t="s">
        <v>93</v>
      </c>
      <c r="G50" s="76"/>
      <c r="H50" s="76">
        <v>42094</v>
      </c>
      <c r="I50" s="247"/>
      <c r="J50" s="77">
        <v>17716329</v>
      </c>
      <c r="K50" s="75"/>
      <c r="L50" s="35"/>
      <c r="M50" s="35"/>
      <c r="N50" s="35"/>
      <c r="O50" s="81" t="s">
        <v>88</v>
      </c>
      <c r="P50" s="28"/>
      <c r="Q50" s="35"/>
      <c r="R50" s="35"/>
      <c r="S50" s="82">
        <v>10629797</v>
      </c>
      <c r="T50" s="40">
        <f>SUM(Q50:S50)</f>
        <v>10629797</v>
      </c>
      <c r="U50" s="35"/>
      <c r="V50" s="35"/>
      <c r="W50" s="35"/>
      <c r="X50" s="40">
        <f>SUM(U50:W50)</f>
        <v>0</v>
      </c>
      <c r="Y50" s="35"/>
      <c r="Z50" s="35"/>
      <c r="AA50" s="35"/>
      <c r="AB50" s="40">
        <f>SUM(Y50:AA50)</f>
        <v>0</v>
      </c>
      <c r="AC50" s="35">
        <v>7086532</v>
      </c>
      <c r="AD50" s="35"/>
      <c r="AE50" s="35"/>
      <c r="AF50" s="40">
        <f>SUM(AC50:AE50)</f>
        <v>7086532</v>
      </c>
      <c r="AG50" s="40">
        <f t="shared" ref="AG50:AG53" si="46">SUM(T50,X50,AB50,AF50)</f>
        <v>17716329</v>
      </c>
      <c r="AH50" s="41">
        <f>IF(ISERROR(AG50/I49),0,AG50/I49)</f>
        <v>0.18508011795681947</v>
      </c>
      <c r="AI50" s="42">
        <f>IF(ISERROR(AG50/$AG$105),"-",AG50/$AG$105)</f>
        <v>1.7109952290813569E-2</v>
      </c>
    </row>
    <row r="51" spans="1:36" ht="12.75" outlineLevel="1">
      <c r="A51" s="16">
        <v>2</v>
      </c>
      <c r="B51" s="81" t="s">
        <v>145</v>
      </c>
      <c r="C51" s="85">
        <v>41687</v>
      </c>
      <c r="D51" s="75" t="s">
        <v>146</v>
      </c>
      <c r="E51" s="282"/>
      <c r="F51" s="81" t="s">
        <v>93</v>
      </c>
      <c r="G51" s="76"/>
      <c r="H51" s="76">
        <v>42094</v>
      </c>
      <c r="I51" s="247"/>
      <c r="J51" s="77">
        <v>16816329</v>
      </c>
      <c r="K51" s="75"/>
      <c r="L51" s="35"/>
      <c r="M51" s="35"/>
      <c r="N51" s="35"/>
      <c r="O51" s="81" t="s">
        <v>88</v>
      </c>
      <c r="P51" s="28"/>
      <c r="Q51" s="35"/>
      <c r="R51" s="35"/>
      <c r="S51" s="82">
        <v>10089797</v>
      </c>
      <c r="T51" s="40">
        <f t="shared" ref="T51:T53" si="47">SUM(Q51:S51)</f>
        <v>10089797</v>
      </c>
      <c r="U51" s="35"/>
      <c r="V51" s="35"/>
      <c r="W51" s="35"/>
      <c r="X51" s="40">
        <f t="shared" ref="X51:X53" si="48">SUM(U51:W51)</f>
        <v>0</v>
      </c>
      <c r="Y51" s="35"/>
      <c r="Z51" s="88"/>
      <c r="AA51" s="35">
        <v>6726532</v>
      </c>
      <c r="AB51" s="40">
        <f t="shared" ref="AB51:AB53" si="49">SUM(Y51:AA51)</f>
        <v>6726532</v>
      </c>
      <c r="AC51" s="35">
        <v>13924444</v>
      </c>
      <c r="AD51" s="35"/>
      <c r="AE51" s="35"/>
      <c r="AF51" s="40">
        <f t="shared" ref="AF51:AF53" si="50">SUM(AC51:AE51)</f>
        <v>13924444</v>
      </c>
      <c r="AG51" s="40">
        <f t="shared" si="46"/>
        <v>30740773</v>
      </c>
      <c r="AH51" s="41">
        <f>IF(ISERROR(AG51/I49),0,AG51/I49)</f>
        <v>0.32114474126800258</v>
      </c>
      <c r="AI51" s="42">
        <f>IF(ISERROR(AG51/$AG$105),"-",AG51/$AG$105)</f>
        <v>2.9688608707409411E-2</v>
      </c>
    </row>
    <row r="52" spans="1:36" outlineLevel="1">
      <c r="A52" s="16">
        <v>3</v>
      </c>
      <c r="B52" s="81" t="s">
        <v>147</v>
      </c>
      <c r="C52" s="85">
        <v>41687</v>
      </c>
      <c r="D52" s="75" t="s">
        <v>148</v>
      </c>
      <c r="E52" s="282"/>
      <c r="F52" s="81" t="s">
        <v>93</v>
      </c>
      <c r="G52" s="76"/>
      <c r="H52" s="76">
        <v>42094</v>
      </c>
      <c r="I52" s="247"/>
      <c r="J52" s="77">
        <v>34811109</v>
      </c>
      <c r="K52" s="75"/>
      <c r="L52" s="35"/>
      <c r="M52" s="35"/>
      <c r="N52" s="35"/>
      <c r="O52" s="81" t="s">
        <v>88</v>
      </c>
      <c r="P52" s="28"/>
      <c r="Q52" s="35"/>
      <c r="R52" s="35"/>
      <c r="S52" s="82">
        <v>20886665</v>
      </c>
      <c r="T52" s="40">
        <f t="shared" si="47"/>
        <v>20886665</v>
      </c>
      <c r="U52" s="35"/>
      <c r="V52" s="35"/>
      <c r="W52" s="35"/>
      <c r="X52" s="40">
        <f t="shared" si="48"/>
        <v>0</v>
      </c>
      <c r="Y52" s="35"/>
      <c r="Z52" s="35"/>
      <c r="AA52" s="35"/>
      <c r="AB52" s="40">
        <f t="shared" si="49"/>
        <v>0</v>
      </c>
      <c r="AC52" s="35"/>
      <c r="AD52" s="35"/>
      <c r="AE52" s="35"/>
      <c r="AF52" s="40">
        <f t="shared" si="50"/>
        <v>0</v>
      </c>
      <c r="AG52" s="40">
        <f t="shared" si="46"/>
        <v>20886665</v>
      </c>
      <c r="AH52" s="41">
        <f>IF(ISERROR(AG52/I49),0,AG52/I49)</f>
        <v>0.21820019383951228</v>
      </c>
      <c r="AI52" s="42">
        <f>IF(ISERROR(AG52/$AG$105),"-",AG52/$AG$105)</f>
        <v>2.0171777215483272E-2</v>
      </c>
    </row>
    <row r="53" spans="1:36" ht="12.75" outlineLevel="1">
      <c r="A53" s="16">
        <v>4</v>
      </c>
      <c r="B53" s="81" t="s">
        <v>149</v>
      </c>
      <c r="C53" s="85">
        <v>41687</v>
      </c>
      <c r="D53" s="75" t="s">
        <v>150</v>
      </c>
      <c r="E53" s="281"/>
      <c r="F53" s="81" t="s">
        <v>93</v>
      </c>
      <c r="G53" s="76"/>
      <c r="H53" s="76">
        <v>42094</v>
      </c>
      <c r="I53" s="221"/>
      <c r="J53" s="77">
        <v>26378719</v>
      </c>
      <c r="K53" s="75"/>
      <c r="L53" s="35"/>
      <c r="M53" s="35"/>
      <c r="N53" s="35"/>
      <c r="O53" s="81" t="s">
        <v>88</v>
      </c>
      <c r="P53" s="28"/>
      <c r="Q53" s="35"/>
      <c r="R53" s="35"/>
      <c r="S53" s="82">
        <v>15827231</v>
      </c>
      <c r="T53" s="40">
        <f t="shared" si="47"/>
        <v>15827231</v>
      </c>
      <c r="U53" s="35"/>
      <c r="V53" s="35"/>
      <c r="W53" s="35"/>
      <c r="X53" s="40">
        <f t="shared" si="48"/>
        <v>0</v>
      </c>
      <c r="Y53" s="35"/>
      <c r="Z53" s="122"/>
      <c r="AA53" s="82">
        <v>10551488</v>
      </c>
      <c r="AB53" s="40">
        <f t="shared" si="49"/>
        <v>10551488</v>
      </c>
      <c r="AC53" s="35"/>
      <c r="AD53" s="35"/>
      <c r="AE53" s="35"/>
      <c r="AF53" s="40">
        <f t="shared" si="50"/>
        <v>0</v>
      </c>
      <c r="AG53" s="40">
        <f t="shared" si="46"/>
        <v>26378719</v>
      </c>
      <c r="AH53" s="41">
        <f>IF(ISERROR(AG53/I49),0,AG53/I49)</f>
        <v>0.27557494693566564</v>
      </c>
      <c r="AI53" s="42">
        <f>IF(ISERROR(AG53/$AG$105),"-",AG53/$AG$105)</f>
        <v>2.547585470910917E-2</v>
      </c>
    </row>
    <row r="54" spans="1:36">
      <c r="A54" s="223" t="s">
        <v>64</v>
      </c>
      <c r="B54" s="224"/>
      <c r="C54" s="224"/>
      <c r="D54" s="224"/>
      <c r="E54" s="224"/>
      <c r="F54" s="224"/>
      <c r="G54" s="224"/>
      <c r="H54" s="225"/>
      <c r="I54" s="55">
        <f>I49</f>
        <v>95722486</v>
      </c>
      <c r="J54" s="55">
        <f>SUM(J50:J53)</f>
        <v>95722486</v>
      </c>
      <c r="K54" s="56"/>
      <c r="L54" s="55">
        <f>SUM(L50:L53)</f>
        <v>0</v>
      </c>
      <c r="M54" s="55">
        <f>SUM(M50:M53)</f>
        <v>0</v>
      </c>
      <c r="N54" s="55">
        <f>SUM(N50:N53)</f>
        <v>0</v>
      </c>
      <c r="O54" s="57"/>
      <c r="P54" s="59"/>
      <c r="Q54" s="55">
        <f t="shared" ref="Q54:AG54" si="51">SUM(Q50:Q53)</f>
        <v>0</v>
      </c>
      <c r="R54" s="55">
        <f t="shared" si="51"/>
        <v>0</v>
      </c>
      <c r="S54" s="55">
        <f t="shared" si="51"/>
        <v>57433490</v>
      </c>
      <c r="T54" s="60">
        <f t="shared" si="51"/>
        <v>57433490</v>
      </c>
      <c r="U54" s="55">
        <f t="shared" si="51"/>
        <v>0</v>
      </c>
      <c r="V54" s="55">
        <f t="shared" si="51"/>
        <v>0</v>
      </c>
      <c r="W54" s="55">
        <f t="shared" si="51"/>
        <v>0</v>
      </c>
      <c r="X54" s="60">
        <f t="shared" si="51"/>
        <v>0</v>
      </c>
      <c r="Y54" s="55">
        <f t="shared" si="51"/>
        <v>0</v>
      </c>
      <c r="Z54" s="55">
        <f t="shared" si="51"/>
        <v>0</v>
      </c>
      <c r="AA54" s="55">
        <f t="shared" si="51"/>
        <v>17278020</v>
      </c>
      <c r="AB54" s="60">
        <f t="shared" si="51"/>
        <v>17278020</v>
      </c>
      <c r="AC54" s="55">
        <f t="shared" si="51"/>
        <v>21010976</v>
      </c>
      <c r="AD54" s="55">
        <f t="shared" si="51"/>
        <v>0</v>
      </c>
      <c r="AE54" s="55">
        <f t="shared" si="51"/>
        <v>0</v>
      </c>
      <c r="AF54" s="60">
        <f t="shared" si="51"/>
        <v>21010976</v>
      </c>
      <c r="AG54" s="53">
        <f t="shared" si="51"/>
        <v>95722486</v>
      </c>
      <c r="AH54" s="54">
        <f>IF(ISERROR(AG54/I54),0,AG54/I54)</f>
        <v>1</v>
      </c>
      <c r="AI54" s="54">
        <f>IF(ISERROR(AG54/$AG$105),0,AG54/$AG$105)</f>
        <v>9.2446192922815418E-2</v>
      </c>
    </row>
    <row r="55" spans="1:36">
      <c r="A55" s="36"/>
      <c r="B55" s="229" t="s">
        <v>65</v>
      </c>
      <c r="C55" s="230"/>
      <c r="D55" s="231"/>
      <c r="E55" s="18"/>
      <c r="F55" s="19"/>
      <c r="G55" s="20"/>
      <c r="H55" s="20"/>
      <c r="I55" s="220">
        <v>52357438</v>
      </c>
      <c r="J55" s="22"/>
      <c r="K55" s="23"/>
      <c r="L55" s="24"/>
      <c r="M55" s="24"/>
      <c r="N55" s="24"/>
      <c r="O55" s="19"/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6" outlineLevel="1">
      <c r="A56" s="16">
        <v>1</v>
      </c>
      <c r="B56" s="81" t="s">
        <v>151</v>
      </c>
      <c r="C56" s="85">
        <v>41680</v>
      </c>
      <c r="D56" s="75" t="s">
        <v>153</v>
      </c>
      <c r="E56" s="280" t="s">
        <v>144</v>
      </c>
      <c r="F56" s="81" t="s">
        <v>93</v>
      </c>
      <c r="G56" s="76">
        <v>41680</v>
      </c>
      <c r="H56" s="76">
        <v>42094</v>
      </c>
      <c r="I56" s="247"/>
      <c r="J56" s="77">
        <v>26478719</v>
      </c>
      <c r="K56" s="75"/>
      <c r="L56" s="35"/>
      <c r="M56" s="35"/>
      <c r="N56" s="35"/>
      <c r="O56" s="81" t="s">
        <v>88</v>
      </c>
      <c r="P56" s="28"/>
      <c r="Q56" s="35"/>
      <c r="R56" s="35">
        <v>15887231</v>
      </c>
      <c r="S56" s="82"/>
      <c r="T56" s="40">
        <f>SUM(Q56:S56)</f>
        <v>15887231</v>
      </c>
      <c r="U56" s="35"/>
      <c r="V56" s="35"/>
      <c r="W56" s="35"/>
      <c r="X56" s="40">
        <f>SUM(U56:W56)</f>
        <v>0</v>
      </c>
      <c r="Y56" s="35"/>
      <c r="Z56" s="35"/>
      <c r="AA56" s="35"/>
      <c r="AB56" s="40">
        <f>SUM(Y56:AA56)</f>
        <v>0</v>
      </c>
      <c r="AC56" s="35">
        <v>10591488</v>
      </c>
      <c r="AD56" s="35"/>
      <c r="AE56" s="35"/>
      <c r="AF56" s="40">
        <f>SUM(AC56:AE56)</f>
        <v>10591488</v>
      </c>
      <c r="AG56" s="40">
        <f t="shared" ref="AG56:AG57" si="52">SUM(T56,X56,AB56,AF56)</f>
        <v>26478719</v>
      </c>
      <c r="AH56" s="41">
        <f>IF(ISERROR(AG56/I55),0,AG56/I55)</f>
        <v>0.50572984491716344</v>
      </c>
      <c r="AI56" s="42">
        <f>IF(ISERROR(AG56/$AG$105),"-",AG56/$AG$105)</f>
        <v>2.5572432009580467E-2</v>
      </c>
    </row>
    <row r="57" spans="1:36" outlineLevel="1">
      <c r="A57" s="16">
        <v>2</v>
      </c>
      <c r="B57" s="81" t="s">
        <v>152</v>
      </c>
      <c r="C57" s="85">
        <v>41694</v>
      </c>
      <c r="D57" s="75" t="s">
        <v>154</v>
      </c>
      <c r="E57" s="281"/>
      <c r="F57" s="81" t="s">
        <v>93</v>
      </c>
      <c r="G57" s="76">
        <v>41694</v>
      </c>
      <c r="H57" s="76">
        <v>42094</v>
      </c>
      <c r="I57" s="221"/>
      <c r="J57" s="77">
        <v>25878719</v>
      </c>
      <c r="K57" s="75"/>
      <c r="L57" s="35"/>
      <c r="M57" s="35"/>
      <c r="N57" s="35"/>
      <c r="O57" s="81" t="s">
        <v>88</v>
      </c>
      <c r="P57" s="28"/>
      <c r="Q57" s="35"/>
      <c r="R57" s="35">
        <v>15527231</v>
      </c>
      <c r="S57" s="82"/>
      <c r="T57" s="40">
        <f t="shared" ref="T57" si="53">SUM(Q57:S57)</f>
        <v>15527231</v>
      </c>
      <c r="U57" s="35"/>
      <c r="V57" s="35"/>
      <c r="W57" s="35"/>
      <c r="X57" s="40">
        <f t="shared" ref="X57" si="54">SUM(U57:W57)</f>
        <v>0</v>
      </c>
      <c r="Y57" s="35"/>
      <c r="Z57" s="35"/>
      <c r="AA57" s="35"/>
      <c r="AB57" s="40">
        <f t="shared" ref="AB57" si="55">SUM(Y57:AA57)</f>
        <v>0</v>
      </c>
      <c r="AC57" s="35">
        <v>10351488</v>
      </c>
      <c r="AD57" s="35"/>
      <c r="AE57" s="35"/>
      <c r="AF57" s="40">
        <f t="shared" ref="AF57" si="56">SUM(AC57:AE57)</f>
        <v>10351488</v>
      </c>
      <c r="AG57" s="40">
        <f t="shared" si="52"/>
        <v>25878719</v>
      </c>
      <c r="AH57" s="41">
        <f>IF(ISERROR(AG57/I55),0,AG57/I55)</f>
        <v>0.49427015508283656</v>
      </c>
      <c r="AI57" s="42">
        <f>IF(ISERROR(AG57/$AG$105),"-",AG57/$AG$105)</f>
        <v>2.4992968206752685E-2</v>
      </c>
    </row>
    <row r="58" spans="1:36">
      <c r="A58" s="223" t="s">
        <v>66</v>
      </c>
      <c r="B58" s="224"/>
      <c r="C58" s="224"/>
      <c r="D58" s="224"/>
      <c r="E58" s="224"/>
      <c r="F58" s="224"/>
      <c r="G58" s="224"/>
      <c r="H58" s="225"/>
      <c r="I58" s="55">
        <f>SUM(I55:I57)</f>
        <v>52357438</v>
      </c>
      <c r="J58" s="55">
        <f>SUM(J56:J57)</f>
        <v>52357438</v>
      </c>
      <c r="K58" s="56"/>
      <c r="L58" s="55">
        <f>SUM(L56:L57)</f>
        <v>0</v>
      </c>
      <c r="M58" s="55">
        <f>SUM(M56:M57)</f>
        <v>0</v>
      </c>
      <c r="N58" s="55">
        <f>SUM(N56:N57)</f>
        <v>0</v>
      </c>
      <c r="O58" s="57"/>
      <c r="P58" s="59"/>
      <c r="Q58" s="55">
        <f t="shared" ref="Q58:AG58" si="57">SUM(Q56:Q57)</f>
        <v>0</v>
      </c>
      <c r="R58" s="55">
        <f t="shared" si="57"/>
        <v>31414462</v>
      </c>
      <c r="S58" s="55">
        <f t="shared" si="57"/>
        <v>0</v>
      </c>
      <c r="T58" s="60">
        <f t="shared" si="57"/>
        <v>31414462</v>
      </c>
      <c r="U58" s="55">
        <f t="shared" si="57"/>
        <v>0</v>
      </c>
      <c r="V58" s="55">
        <f t="shared" si="57"/>
        <v>0</v>
      </c>
      <c r="W58" s="55">
        <f t="shared" si="57"/>
        <v>0</v>
      </c>
      <c r="X58" s="60">
        <f t="shared" si="57"/>
        <v>0</v>
      </c>
      <c r="Y58" s="55">
        <f t="shared" si="57"/>
        <v>0</v>
      </c>
      <c r="Z58" s="55">
        <f t="shared" si="57"/>
        <v>0</v>
      </c>
      <c r="AA58" s="55">
        <f t="shared" si="57"/>
        <v>0</v>
      </c>
      <c r="AB58" s="60">
        <f t="shared" si="57"/>
        <v>0</v>
      </c>
      <c r="AC58" s="55">
        <f t="shared" si="57"/>
        <v>20942976</v>
      </c>
      <c r="AD58" s="55">
        <f t="shared" si="57"/>
        <v>0</v>
      </c>
      <c r="AE58" s="55">
        <f t="shared" si="57"/>
        <v>0</v>
      </c>
      <c r="AF58" s="60">
        <f t="shared" si="57"/>
        <v>20942976</v>
      </c>
      <c r="AG58" s="53">
        <f t="shared" si="57"/>
        <v>52357438</v>
      </c>
      <c r="AH58" s="54">
        <f>IF(ISERROR(AG58/I58),0,AG58/I58)</f>
        <v>1</v>
      </c>
      <c r="AI58" s="54">
        <f>IF(ISERROR(AG58/$AG$105),0,AG58/$AG$105)</f>
        <v>5.0565400216333156E-2</v>
      </c>
    </row>
    <row r="59" spans="1:36">
      <c r="A59" s="36"/>
      <c r="B59" s="229" t="s">
        <v>17</v>
      </c>
      <c r="C59" s="230"/>
      <c r="D59" s="231"/>
      <c r="E59" s="18"/>
      <c r="F59" s="19"/>
      <c r="G59" s="20"/>
      <c r="H59" s="20"/>
      <c r="I59" s="220">
        <v>83613273</v>
      </c>
      <c r="J59" s="86"/>
      <c r="K59" s="23"/>
      <c r="L59" s="24"/>
      <c r="M59" s="24"/>
      <c r="N59" s="24"/>
      <c r="O59" s="19"/>
      <c r="P59" s="25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6"/>
      <c r="AI59" s="26"/>
    </row>
    <row r="60" spans="1:36" outlineLevel="1">
      <c r="A60" s="16">
        <v>1</v>
      </c>
      <c r="B60" s="81" t="s">
        <v>155</v>
      </c>
      <c r="C60" s="85">
        <v>41681</v>
      </c>
      <c r="D60" s="75" t="s">
        <v>159</v>
      </c>
      <c r="E60" s="280" t="s">
        <v>144</v>
      </c>
      <c r="F60" s="81" t="s">
        <v>93</v>
      </c>
      <c r="G60" s="76">
        <v>41687</v>
      </c>
      <c r="H60" s="76">
        <v>42004</v>
      </c>
      <c r="I60" s="247"/>
      <c r="J60" s="77">
        <v>31239330</v>
      </c>
      <c r="K60" s="75"/>
      <c r="L60" s="35"/>
      <c r="M60" s="35"/>
      <c r="N60" s="35"/>
      <c r="O60" s="81" t="s">
        <v>88</v>
      </c>
      <c r="P60" s="28"/>
      <c r="Q60" s="35"/>
      <c r="R60" s="35">
        <v>18743598</v>
      </c>
      <c r="S60" s="82"/>
      <c r="T60" s="40">
        <f>SUM(Q60:S60)</f>
        <v>18743598</v>
      </c>
      <c r="U60" s="35"/>
      <c r="V60" s="35"/>
      <c r="W60" s="35"/>
      <c r="X60" s="40">
        <f>SUM(U60:W60)</f>
        <v>0</v>
      </c>
      <c r="Y60" s="35"/>
      <c r="Z60" s="35"/>
      <c r="AA60" s="35"/>
      <c r="AB60" s="40">
        <f>SUM(Y60:AA60)</f>
        <v>0</v>
      </c>
      <c r="AC60" s="35">
        <v>12495732</v>
      </c>
      <c r="AD60" s="35"/>
      <c r="AE60" s="35"/>
      <c r="AF60" s="40">
        <f>SUM(AC60:AE60)</f>
        <v>12495732</v>
      </c>
      <c r="AG60" s="40">
        <f t="shared" ref="AG60:AG63" si="58">SUM(T60,X60,AB60,AF60)</f>
        <v>31239330</v>
      </c>
      <c r="AH60" s="41">
        <f>IF(ISERROR(AG60/I59),0,AG60/I59)</f>
        <v>0.37361687778924763</v>
      </c>
      <c r="AI60" s="42">
        <f>IF(ISERROR(AG60/$AG$105),"-",AG60/$AG$105)</f>
        <v>3.0170101599320095E-2</v>
      </c>
    </row>
    <row r="61" spans="1:36" outlineLevel="1">
      <c r="A61" s="16">
        <v>2</v>
      </c>
      <c r="B61" s="81" t="s">
        <v>156</v>
      </c>
      <c r="C61" s="85">
        <v>41689</v>
      </c>
      <c r="D61" s="75" t="s">
        <v>160</v>
      </c>
      <c r="E61" s="282"/>
      <c r="F61" s="81" t="s">
        <v>93</v>
      </c>
      <c r="G61" s="76">
        <v>41690</v>
      </c>
      <c r="H61" s="76">
        <v>42004</v>
      </c>
      <c r="I61" s="247"/>
      <c r="J61" s="77">
        <v>16691329</v>
      </c>
      <c r="K61" s="75"/>
      <c r="L61" s="35"/>
      <c r="M61" s="35"/>
      <c r="N61" s="35"/>
      <c r="O61" s="81" t="s">
        <v>88</v>
      </c>
      <c r="P61" s="28"/>
      <c r="Q61" s="35"/>
      <c r="R61" s="35">
        <v>10014797</v>
      </c>
      <c r="S61" s="82"/>
      <c r="T61" s="40">
        <f t="shared" ref="T61:T63" si="59">SUM(Q61:S61)</f>
        <v>10014797</v>
      </c>
      <c r="U61" s="35"/>
      <c r="V61" s="35"/>
      <c r="W61" s="35"/>
      <c r="X61" s="40">
        <f t="shared" ref="X61:X63" si="60">SUM(U61:W61)</f>
        <v>0</v>
      </c>
      <c r="Y61" s="35"/>
      <c r="Z61" s="35"/>
      <c r="AA61" s="35"/>
      <c r="AB61" s="40">
        <f t="shared" ref="AB61:AB63" si="61">SUM(Y61:AA61)</f>
        <v>0</v>
      </c>
      <c r="AC61" s="35">
        <v>6676532</v>
      </c>
      <c r="AD61" s="35"/>
      <c r="AE61" s="35"/>
      <c r="AF61" s="40">
        <f t="shared" ref="AF61:AF63" si="62">SUM(AC61:AE61)</f>
        <v>6676532</v>
      </c>
      <c r="AG61" s="40">
        <f t="shared" si="58"/>
        <v>16691329</v>
      </c>
      <c r="AH61" s="41">
        <f>IF(ISERROR(AG61/I59),0,AG61/I59)</f>
        <v>0.19962535134822434</v>
      </c>
      <c r="AI61" s="42">
        <f>IF(ISERROR(AG61/$AG$105),"-",AG61/$AG$105)</f>
        <v>1.6120034960982771E-2</v>
      </c>
    </row>
    <row r="62" spans="1:36" outlineLevel="1">
      <c r="A62" s="16">
        <v>3</v>
      </c>
      <c r="B62" s="81" t="s">
        <v>157</v>
      </c>
      <c r="C62" s="85">
        <v>41689</v>
      </c>
      <c r="D62" s="75" t="s">
        <v>161</v>
      </c>
      <c r="E62" s="282"/>
      <c r="F62" s="81" t="s">
        <v>93</v>
      </c>
      <c r="G62" s="76">
        <v>41690</v>
      </c>
      <c r="H62" s="76">
        <v>42004</v>
      </c>
      <c r="I62" s="247"/>
      <c r="J62" s="77">
        <v>18986285</v>
      </c>
      <c r="K62" s="75"/>
      <c r="L62" s="35"/>
      <c r="M62" s="35"/>
      <c r="N62" s="35"/>
      <c r="O62" s="81" t="s">
        <v>88</v>
      </c>
      <c r="P62" s="28"/>
      <c r="Q62" s="35"/>
      <c r="R62" s="35">
        <v>11391771</v>
      </c>
      <c r="S62" s="82"/>
      <c r="T62" s="40">
        <f t="shared" si="59"/>
        <v>11391771</v>
      </c>
      <c r="U62" s="35"/>
      <c r="V62" s="35"/>
      <c r="W62" s="35"/>
      <c r="X62" s="40">
        <f t="shared" si="60"/>
        <v>0</v>
      </c>
      <c r="Y62" s="35"/>
      <c r="Z62" s="35"/>
      <c r="AA62" s="35"/>
      <c r="AB62" s="40">
        <f t="shared" si="61"/>
        <v>0</v>
      </c>
      <c r="AC62" s="35"/>
      <c r="AD62" s="35">
        <v>7594514</v>
      </c>
      <c r="AE62" s="35"/>
      <c r="AF62" s="40">
        <f t="shared" si="62"/>
        <v>7594514</v>
      </c>
      <c r="AG62" s="40">
        <f t="shared" si="58"/>
        <v>18986285</v>
      </c>
      <c r="AH62" s="41">
        <f>IF(ISERROR(AG62/I59),0,AG62/I59)</f>
        <v>0.22707262039604645</v>
      </c>
      <c r="AI62" s="42">
        <f>IF(ISERROR(AG62/$AG$105),"-",AG62/$AG$105)</f>
        <v>1.8336441512786836E-2</v>
      </c>
      <c r="AJ62" s="207"/>
    </row>
    <row r="63" spans="1:36" outlineLevel="1">
      <c r="A63" s="16">
        <v>4</v>
      </c>
      <c r="B63" s="81" t="s">
        <v>158</v>
      </c>
      <c r="C63" s="85">
        <v>41694</v>
      </c>
      <c r="D63" s="75" t="s">
        <v>162</v>
      </c>
      <c r="E63" s="281"/>
      <c r="F63" s="81" t="s">
        <v>93</v>
      </c>
      <c r="G63" s="76">
        <v>41697</v>
      </c>
      <c r="H63" s="76">
        <v>42004</v>
      </c>
      <c r="I63" s="221"/>
      <c r="J63" s="77">
        <v>16696329</v>
      </c>
      <c r="K63" s="75"/>
      <c r="L63" s="35"/>
      <c r="M63" s="35"/>
      <c r="N63" s="35"/>
      <c r="O63" s="81" t="s">
        <v>88</v>
      </c>
      <c r="P63" s="28"/>
      <c r="Q63" s="35"/>
      <c r="R63" s="35">
        <v>10017797</v>
      </c>
      <c r="S63" s="82"/>
      <c r="T63" s="40">
        <f t="shared" si="59"/>
        <v>10017797</v>
      </c>
      <c r="U63" s="35"/>
      <c r="V63" s="35"/>
      <c r="W63" s="35"/>
      <c r="X63" s="40">
        <f t="shared" si="60"/>
        <v>0</v>
      </c>
      <c r="Y63" s="35"/>
      <c r="Z63" s="35"/>
      <c r="AA63" s="35"/>
      <c r="AB63" s="40">
        <f t="shared" si="61"/>
        <v>0</v>
      </c>
      <c r="AC63" s="35">
        <v>6678532</v>
      </c>
      <c r="AD63" s="35"/>
      <c r="AE63" s="35"/>
      <c r="AF63" s="40">
        <f t="shared" si="62"/>
        <v>6678532</v>
      </c>
      <c r="AG63" s="40">
        <f t="shared" si="58"/>
        <v>16696329</v>
      </c>
      <c r="AH63" s="41">
        <f>IF(ISERROR(AG63/I59),0,AG63/I59)</f>
        <v>0.19968515046648155</v>
      </c>
      <c r="AI63" s="42">
        <f>IF(ISERROR(AG63/$AG$105),"-",AG63/$AG$105)</f>
        <v>1.6124863826006336E-2</v>
      </c>
    </row>
    <row r="64" spans="1:36">
      <c r="A64" s="223" t="s">
        <v>67</v>
      </c>
      <c r="B64" s="224"/>
      <c r="C64" s="224"/>
      <c r="D64" s="224"/>
      <c r="E64" s="224"/>
      <c r="F64" s="224"/>
      <c r="G64" s="224"/>
      <c r="H64" s="225"/>
      <c r="I64" s="55">
        <f>I59</f>
        <v>83613273</v>
      </c>
      <c r="J64" s="55">
        <f>SUM(J60:J63)</f>
        <v>83613273</v>
      </c>
      <c r="K64" s="56"/>
      <c r="L64" s="55">
        <f>SUM(L60:L63)</f>
        <v>0</v>
      </c>
      <c r="M64" s="55">
        <f>SUM(M60:M63)</f>
        <v>0</v>
      </c>
      <c r="N64" s="55">
        <f>SUM(N60:N63)</f>
        <v>0</v>
      </c>
      <c r="O64" s="57"/>
      <c r="P64" s="59"/>
      <c r="Q64" s="55">
        <f t="shared" ref="Q64:AB64" si="63">SUM(Q60:Q63)</f>
        <v>0</v>
      </c>
      <c r="R64" s="55">
        <f t="shared" si="63"/>
        <v>50167963</v>
      </c>
      <c r="S64" s="55">
        <f t="shared" si="63"/>
        <v>0</v>
      </c>
      <c r="T64" s="60">
        <f t="shared" si="63"/>
        <v>50167963</v>
      </c>
      <c r="U64" s="55">
        <f t="shared" si="63"/>
        <v>0</v>
      </c>
      <c r="V64" s="55">
        <f t="shared" si="63"/>
        <v>0</v>
      </c>
      <c r="W64" s="55">
        <f t="shared" si="63"/>
        <v>0</v>
      </c>
      <c r="X64" s="60">
        <f t="shared" si="63"/>
        <v>0</v>
      </c>
      <c r="Y64" s="55">
        <f t="shared" si="63"/>
        <v>0</v>
      </c>
      <c r="Z64" s="55">
        <f t="shared" si="63"/>
        <v>0</v>
      </c>
      <c r="AA64" s="55">
        <f t="shared" si="63"/>
        <v>0</v>
      </c>
      <c r="AB64" s="60">
        <f t="shared" si="63"/>
        <v>0</v>
      </c>
      <c r="AC64" s="55">
        <f>SUM(AC60:AC63)</f>
        <v>25850796</v>
      </c>
      <c r="AD64" s="55">
        <f>SUM(AD60:AD63)</f>
        <v>7594514</v>
      </c>
      <c r="AE64" s="55">
        <f>SUM(AE60:AE63)</f>
        <v>0</v>
      </c>
      <c r="AF64" s="60">
        <f>SUM(AF60:AF63)</f>
        <v>33445310</v>
      </c>
      <c r="AG64" s="53">
        <f>SUM(AG60:AG63)</f>
        <v>83613273</v>
      </c>
      <c r="AH64" s="54">
        <f>IF(ISERROR(AG64/I64),0,AG64/I64)</f>
        <v>1</v>
      </c>
      <c r="AI64" s="54">
        <f>IF(ISERROR(AG64/$AG$105),0,AG64/$AG$105)</f>
        <v>8.0751441899096041E-2</v>
      </c>
    </row>
    <row r="65" spans="1:35">
      <c r="A65" s="36"/>
      <c r="B65" s="229" t="s">
        <v>68</v>
      </c>
      <c r="C65" s="230"/>
      <c r="D65" s="231"/>
      <c r="E65" s="18"/>
      <c r="F65" s="19"/>
      <c r="G65" s="20"/>
      <c r="H65" s="20"/>
      <c r="I65" s="222">
        <v>71384036</v>
      </c>
      <c r="J65" s="22"/>
      <c r="K65" s="23"/>
      <c r="L65" s="24"/>
      <c r="M65" s="24"/>
      <c r="N65" s="24"/>
      <c r="O65" s="19"/>
      <c r="P65" s="25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6"/>
      <c r="AI65" s="26"/>
    </row>
    <row r="66" spans="1:35" outlineLevel="1">
      <c r="A66" s="16">
        <v>1</v>
      </c>
      <c r="B66" s="81" t="s">
        <v>163</v>
      </c>
      <c r="C66" s="85">
        <v>41689</v>
      </c>
      <c r="D66" s="75" t="s">
        <v>164</v>
      </c>
      <c r="E66" s="280" t="s">
        <v>144</v>
      </c>
      <c r="F66" s="81" t="s">
        <v>93</v>
      </c>
      <c r="G66" s="76">
        <v>41689</v>
      </c>
      <c r="H66" s="76">
        <v>42004</v>
      </c>
      <c r="I66" s="247"/>
      <c r="J66" s="77">
        <v>18506285</v>
      </c>
      <c r="K66" s="274" t="s">
        <v>171</v>
      </c>
      <c r="L66" s="35"/>
      <c r="M66" s="35"/>
      <c r="N66" s="35"/>
      <c r="O66" s="81" t="s">
        <v>88</v>
      </c>
      <c r="P66" s="28"/>
      <c r="Q66" s="35"/>
      <c r="R66" s="35">
        <v>11103771</v>
      </c>
      <c r="S66" s="82"/>
      <c r="T66" s="40">
        <f>SUM(Q66:S66)</f>
        <v>11103771</v>
      </c>
      <c r="U66" s="35"/>
      <c r="V66" s="35"/>
      <c r="W66" s="35"/>
      <c r="X66" s="40">
        <f>SUM(U66:W66)</f>
        <v>0</v>
      </c>
      <c r="Y66" s="35"/>
      <c r="Z66" s="35"/>
      <c r="AA66" s="35"/>
      <c r="AB66" s="40">
        <f>SUM(Y66:AA66)</f>
        <v>0</v>
      </c>
      <c r="AC66" s="35">
        <v>7402514</v>
      </c>
      <c r="AD66" s="35"/>
      <c r="AE66" s="35"/>
      <c r="AF66" s="40">
        <f>SUM(AC66:AE66)</f>
        <v>7402514</v>
      </c>
      <c r="AG66" s="40">
        <f t="shared" ref="AG66:AG69" si="64">SUM(T66,X66,AB66,AF66)</f>
        <v>18506285</v>
      </c>
      <c r="AH66" s="41">
        <f>IF(ISERROR(AG66/I65),0,AG66/I65)</f>
        <v>0.25924963110799731</v>
      </c>
      <c r="AI66" s="42">
        <f>IF(ISERROR(AG66/$AG$105),"-",AG66/$AG$105)</f>
        <v>1.7872870470524608E-2</v>
      </c>
    </row>
    <row r="67" spans="1:35" ht="22.5" outlineLevel="1">
      <c r="A67" s="16">
        <v>2</v>
      </c>
      <c r="B67" s="81" t="s">
        <v>165</v>
      </c>
      <c r="C67" s="85">
        <v>41694</v>
      </c>
      <c r="D67" s="75" t="s">
        <v>166</v>
      </c>
      <c r="E67" s="282"/>
      <c r="F67" s="81" t="s">
        <v>93</v>
      </c>
      <c r="G67" s="76">
        <v>41694</v>
      </c>
      <c r="H67" s="76">
        <v>42004</v>
      </c>
      <c r="I67" s="247"/>
      <c r="J67" s="77">
        <v>18006285</v>
      </c>
      <c r="K67" s="275"/>
      <c r="L67" s="35"/>
      <c r="M67" s="35"/>
      <c r="N67" s="35"/>
      <c r="O67" s="81" t="s">
        <v>88</v>
      </c>
      <c r="P67" s="28"/>
      <c r="Q67" s="35"/>
      <c r="R67" s="35">
        <v>10803771</v>
      </c>
      <c r="S67" s="82"/>
      <c r="T67" s="40">
        <f t="shared" ref="T67:T69" si="65">SUM(Q67:S67)</f>
        <v>10803771</v>
      </c>
      <c r="U67" s="35"/>
      <c r="V67" s="35"/>
      <c r="W67" s="35"/>
      <c r="X67" s="40">
        <f t="shared" ref="X67:X69" si="66">SUM(U67:W67)</f>
        <v>0</v>
      </c>
      <c r="Y67" s="35"/>
      <c r="Z67" s="35"/>
      <c r="AA67" s="35"/>
      <c r="AB67" s="40">
        <f t="shared" ref="AB67:AB69" si="67">SUM(Y67:AA67)</f>
        <v>0</v>
      </c>
      <c r="AC67" s="35">
        <v>7202514</v>
      </c>
      <c r="AD67" s="35"/>
      <c r="AE67" s="35"/>
      <c r="AF67" s="40">
        <f t="shared" ref="AF67:AF69" si="68">SUM(AC67:AE67)</f>
        <v>7202514</v>
      </c>
      <c r="AG67" s="40">
        <f t="shared" si="64"/>
        <v>18006285</v>
      </c>
      <c r="AH67" s="41">
        <f>IF(ISERROR(AG67/I65),0,AG67/I65)</f>
        <v>0.25224526391306873</v>
      </c>
      <c r="AI67" s="42">
        <f>IF(ISERROR(AG67/$AG$105),"-",AG67/$AG$105)</f>
        <v>1.7389983968168123E-2</v>
      </c>
    </row>
    <row r="68" spans="1:35" outlineLevel="1">
      <c r="A68" s="16">
        <v>3</v>
      </c>
      <c r="B68" s="81" t="s">
        <v>167</v>
      </c>
      <c r="C68" s="85">
        <v>41694</v>
      </c>
      <c r="D68" s="75" t="s">
        <v>168</v>
      </c>
      <c r="E68" s="282"/>
      <c r="F68" s="81" t="s">
        <v>93</v>
      </c>
      <c r="G68" s="76">
        <v>41694</v>
      </c>
      <c r="H68" s="76">
        <v>42004</v>
      </c>
      <c r="I68" s="247"/>
      <c r="J68" s="77">
        <v>17794953</v>
      </c>
      <c r="K68" s="275"/>
      <c r="L68" s="35"/>
      <c r="M68" s="35"/>
      <c r="N68" s="35"/>
      <c r="O68" s="81" t="s">
        <v>88</v>
      </c>
      <c r="P68" s="28"/>
      <c r="Q68" s="35"/>
      <c r="R68" s="35">
        <v>10676972</v>
      </c>
      <c r="S68" s="82"/>
      <c r="T68" s="40">
        <f t="shared" si="65"/>
        <v>10676972</v>
      </c>
      <c r="U68" s="35"/>
      <c r="V68" s="35"/>
      <c r="W68" s="35"/>
      <c r="X68" s="40">
        <f t="shared" si="66"/>
        <v>0</v>
      </c>
      <c r="Y68" s="35"/>
      <c r="Z68" s="35"/>
      <c r="AA68" s="35"/>
      <c r="AB68" s="40">
        <f t="shared" si="67"/>
        <v>0</v>
      </c>
      <c r="AC68" s="35">
        <v>7117981</v>
      </c>
      <c r="AD68" s="35"/>
      <c r="AE68" s="35"/>
      <c r="AF68" s="40">
        <f t="shared" si="68"/>
        <v>7117981</v>
      </c>
      <c r="AG68" s="40">
        <f t="shared" si="64"/>
        <v>17794953</v>
      </c>
      <c r="AH68" s="41">
        <f>IF(ISERROR(AG68/I65),0,AG68/I65)</f>
        <v>0.24928477005699146</v>
      </c>
      <c r="AI68" s="42">
        <f>IF(ISERROR(AG68/$AG$105),"-",AG68/$AG$105)</f>
        <v>1.718588522753612E-2</v>
      </c>
    </row>
    <row r="69" spans="1:35" outlineLevel="1">
      <c r="A69" s="16">
        <v>4</v>
      </c>
      <c r="B69" s="81" t="s">
        <v>169</v>
      </c>
      <c r="C69" s="85">
        <v>41694</v>
      </c>
      <c r="D69" s="75" t="s">
        <v>170</v>
      </c>
      <c r="E69" s="281"/>
      <c r="F69" s="81" t="s">
        <v>93</v>
      </c>
      <c r="G69" s="76">
        <v>41694</v>
      </c>
      <c r="H69" s="76">
        <v>42004</v>
      </c>
      <c r="I69" s="221"/>
      <c r="J69" s="77">
        <v>17076513</v>
      </c>
      <c r="K69" s="276"/>
      <c r="L69" s="35"/>
      <c r="M69" s="35"/>
      <c r="N69" s="35"/>
      <c r="O69" s="81" t="s">
        <v>88</v>
      </c>
      <c r="P69" s="28"/>
      <c r="Q69" s="35"/>
      <c r="R69" s="35">
        <v>10245908</v>
      </c>
      <c r="S69" s="82"/>
      <c r="T69" s="40">
        <f t="shared" si="65"/>
        <v>10245908</v>
      </c>
      <c r="U69" s="35"/>
      <c r="V69" s="35"/>
      <c r="W69" s="35"/>
      <c r="X69" s="40">
        <f t="shared" si="66"/>
        <v>0</v>
      </c>
      <c r="Y69" s="35"/>
      <c r="Z69" s="35"/>
      <c r="AA69" s="35"/>
      <c r="AB69" s="40">
        <f t="shared" si="67"/>
        <v>0</v>
      </c>
      <c r="AC69" s="35">
        <v>6830605</v>
      </c>
      <c r="AD69" s="35"/>
      <c r="AE69" s="35"/>
      <c r="AF69" s="40">
        <f t="shared" si="68"/>
        <v>6830605</v>
      </c>
      <c r="AG69" s="40">
        <f t="shared" si="64"/>
        <v>17076513</v>
      </c>
      <c r="AH69" s="41">
        <f>IF(ISERROR(AG69/I65),0,AG69/I65)</f>
        <v>0.2392203349219425</v>
      </c>
      <c r="AI69" s="42">
        <f>IF(ISERROR(AG69/$AG$105),"-",AG69/$AG$105)</f>
        <v>1.6492035270030132E-2</v>
      </c>
    </row>
    <row r="70" spans="1:35">
      <c r="A70" s="223" t="s">
        <v>69</v>
      </c>
      <c r="B70" s="224"/>
      <c r="C70" s="224"/>
      <c r="D70" s="224"/>
      <c r="E70" s="224"/>
      <c r="F70" s="224"/>
      <c r="G70" s="224"/>
      <c r="H70" s="225"/>
      <c r="I70" s="55">
        <f>I65</f>
        <v>71384036</v>
      </c>
      <c r="J70" s="55">
        <f>SUM(J66:J69)</f>
        <v>71384036</v>
      </c>
      <c r="K70" s="56"/>
      <c r="L70" s="55">
        <f>SUM(L66:L69)</f>
        <v>0</v>
      </c>
      <c r="M70" s="55">
        <f>SUM(M66:M69)</f>
        <v>0</v>
      </c>
      <c r="N70" s="55">
        <f>SUM(N66:N69)</f>
        <v>0</v>
      </c>
      <c r="O70" s="57"/>
      <c r="P70" s="59"/>
      <c r="Q70" s="55">
        <f t="shared" ref="Q70:AG70" si="69">SUM(Q66:Q69)</f>
        <v>0</v>
      </c>
      <c r="R70" s="55">
        <f t="shared" si="69"/>
        <v>42830422</v>
      </c>
      <c r="S70" s="55">
        <f t="shared" si="69"/>
        <v>0</v>
      </c>
      <c r="T70" s="60">
        <f t="shared" si="69"/>
        <v>42830422</v>
      </c>
      <c r="U70" s="55">
        <f t="shared" si="69"/>
        <v>0</v>
      </c>
      <c r="V70" s="55">
        <f t="shared" si="69"/>
        <v>0</v>
      </c>
      <c r="W70" s="55">
        <f t="shared" si="69"/>
        <v>0</v>
      </c>
      <c r="X70" s="60">
        <f t="shared" si="69"/>
        <v>0</v>
      </c>
      <c r="Y70" s="55">
        <f t="shared" si="69"/>
        <v>0</v>
      </c>
      <c r="Z70" s="55">
        <f t="shared" si="69"/>
        <v>0</v>
      </c>
      <c r="AA70" s="55">
        <f t="shared" si="69"/>
        <v>0</v>
      </c>
      <c r="AB70" s="60">
        <f t="shared" si="69"/>
        <v>0</v>
      </c>
      <c r="AC70" s="55">
        <f t="shared" si="69"/>
        <v>28553614</v>
      </c>
      <c r="AD70" s="55">
        <f t="shared" si="69"/>
        <v>0</v>
      </c>
      <c r="AE70" s="55">
        <f t="shared" si="69"/>
        <v>0</v>
      </c>
      <c r="AF70" s="60">
        <f t="shared" si="69"/>
        <v>28553614</v>
      </c>
      <c r="AG70" s="53">
        <f t="shared" si="69"/>
        <v>71384036</v>
      </c>
      <c r="AH70" s="54">
        <f>IF(ISERROR(AG70/I70),0,AG70/I70)</f>
        <v>1</v>
      </c>
      <c r="AI70" s="54">
        <f>IF(ISERROR(AG70/$AG$105),0,AG70/$AG$105)</f>
        <v>6.8940774936258983E-2</v>
      </c>
    </row>
    <row r="71" spans="1:35">
      <c r="A71" s="36"/>
      <c r="B71" s="229" t="s">
        <v>18</v>
      </c>
      <c r="C71" s="230"/>
      <c r="D71" s="231"/>
      <c r="E71" s="18"/>
      <c r="F71" s="19"/>
      <c r="G71" s="20"/>
      <c r="H71" s="20"/>
      <c r="I71" s="220">
        <v>70921306</v>
      </c>
      <c r="J71" s="22"/>
      <c r="K71" s="23"/>
      <c r="L71" s="24"/>
      <c r="M71" s="24"/>
      <c r="N71" s="24"/>
      <c r="O71" s="19"/>
      <c r="P71" s="25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6"/>
      <c r="AI71" s="26"/>
    </row>
    <row r="72" spans="1:35" outlineLevel="1">
      <c r="A72" s="16">
        <v>1</v>
      </c>
      <c r="B72" s="81" t="s">
        <v>172</v>
      </c>
      <c r="C72" s="85">
        <v>41670</v>
      </c>
      <c r="D72" s="75" t="s">
        <v>176</v>
      </c>
      <c r="E72" s="280" t="s">
        <v>144</v>
      </c>
      <c r="F72" s="81" t="s">
        <v>93</v>
      </c>
      <c r="G72" s="76"/>
      <c r="H72" s="76"/>
      <c r="I72" s="247"/>
      <c r="J72" s="77">
        <f>10523738+7015825</f>
        <v>17539563</v>
      </c>
      <c r="K72" s="28"/>
      <c r="L72" s="35"/>
      <c r="M72" s="35"/>
      <c r="N72" s="35"/>
      <c r="O72" s="81" t="s">
        <v>88</v>
      </c>
      <c r="P72" s="28"/>
      <c r="Q72" s="35"/>
      <c r="R72" s="35">
        <v>10523738</v>
      </c>
      <c r="S72" s="82"/>
      <c r="T72" s="40">
        <f>SUM(Q72:S72)</f>
        <v>10523738</v>
      </c>
      <c r="U72" s="35"/>
      <c r="V72" s="35"/>
      <c r="W72" s="35"/>
      <c r="X72" s="40">
        <f>SUM(U72:W72)</f>
        <v>0</v>
      </c>
      <c r="Y72" s="35"/>
      <c r="Z72" s="35"/>
      <c r="AA72" s="35">
        <v>7015825</v>
      </c>
      <c r="AB72" s="40">
        <f>SUM(Y72:AA72)</f>
        <v>7015825</v>
      </c>
      <c r="AC72" s="35"/>
      <c r="AD72" s="35"/>
      <c r="AE72" s="35"/>
      <c r="AF72" s="40">
        <f>SUM(AC72:AE72)</f>
        <v>0</v>
      </c>
      <c r="AG72" s="40">
        <f t="shared" ref="AG72:AG75" si="70">SUM(T72,X72,AB72,AF72)</f>
        <v>17539563</v>
      </c>
      <c r="AH72" s="41">
        <f>IF(ISERROR(AG72/I71),0,AG72/I71)</f>
        <v>0.24731020886727609</v>
      </c>
      <c r="AI72" s="42">
        <f>IF(ISERROR(AG72/$AG$105),"-",AG72/$AG$105)</f>
        <v>1.6939236459862474E-2</v>
      </c>
    </row>
    <row r="73" spans="1:35" ht="22.5" outlineLevel="1">
      <c r="A73" s="16">
        <v>2</v>
      </c>
      <c r="B73" s="81" t="s">
        <v>173</v>
      </c>
      <c r="C73" s="85">
        <v>41681</v>
      </c>
      <c r="D73" s="75" t="s">
        <v>177</v>
      </c>
      <c r="E73" s="282"/>
      <c r="F73" s="81" t="s">
        <v>93</v>
      </c>
      <c r="G73" s="76"/>
      <c r="H73" s="76"/>
      <c r="I73" s="247"/>
      <c r="J73" s="77">
        <f>10500193+7000128</f>
        <v>17500321</v>
      </c>
      <c r="K73" s="32"/>
      <c r="L73" s="35"/>
      <c r="M73" s="35"/>
      <c r="N73" s="35"/>
      <c r="O73" s="81" t="s">
        <v>88</v>
      </c>
      <c r="P73" s="28"/>
      <c r="Q73" s="35"/>
      <c r="R73" s="35">
        <v>10500193</v>
      </c>
      <c r="S73" s="82"/>
      <c r="T73" s="40">
        <f t="shared" ref="T73:T75" si="71">SUM(Q73:S73)</f>
        <v>10500193</v>
      </c>
      <c r="U73" s="35"/>
      <c r="V73" s="35"/>
      <c r="W73" s="35"/>
      <c r="X73" s="40">
        <f t="shared" ref="X73:X75" si="72">SUM(U73:W73)</f>
        <v>0</v>
      </c>
      <c r="Y73" s="35"/>
      <c r="Z73" s="35"/>
      <c r="AA73" s="35">
        <v>7000128</v>
      </c>
      <c r="AB73" s="40">
        <f t="shared" ref="AB73:AB75" si="73">SUM(Y73:AA73)</f>
        <v>7000128</v>
      </c>
      <c r="AC73" s="35"/>
      <c r="AD73" s="35"/>
      <c r="AE73" s="35"/>
      <c r="AF73" s="40">
        <f t="shared" ref="AF73:AF75" si="74">SUM(AC73:AE73)</f>
        <v>0</v>
      </c>
      <c r="AG73" s="40">
        <f t="shared" si="70"/>
        <v>17500321</v>
      </c>
      <c r="AH73" s="41">
        <f>IF(ISERROR(AG73/I71),0,AG73/I71)</f>
        <v>0.24675689136350648</v>
      </c>
      <c r="AI73" s="42">
        <f>IF(ISERROR(AG73/$AG$105),"-",AG73/$AG$105)</f>
        <v>1.6901337595611528E-2</v>
      </c>
    </row>
    <row r="74" spans="1:35" ht="22.5" outlineLevel="1">
      <c r="A74" s="16">
        <v>3</v>
      </c>
      <c r="B74" s="81" t="s">
        <v>174</v>
      </c>
      <c r="C74" s="85">
        <v>41670</v>
      </c>
      <c r="D74" s="75" t="s">
        <v>189</v>
      </c>
      <c r="E74" s="282"/>
      <c r="F74" s="81" t="s">
        <v>93</v>
      </c>
      <c r="G74" s="76"/>
      <c r="H74" s="76"/>
      <c r="I74" s="247"/>
      <c r="J74" s="77">
        <f>10782427+7188284</f>
        <v>17970711</v>
      </c>
      <c r="K74" s="32"/>
      <c r="L74" s="35"/>
      <c r="M74" s="35"/>
      <c r="N74" s="35"/>
      <c r="O74" s="81" t="s">
        <v>88</v>
      </c>
      <c r="P74" s="28"/>
      <c r="Q74" s="35"/>
      <c r="R74" s="35">
        <v>10782427</v>
      </c>
      <c r="S74" s="82"/>
      <c r="T74" s="40">
        <f t="shared" si="71"/>
        <v>10782427</v>
      </c>
      <c r="U74" s="35"/>
      <c r="V74" s="35"/>
      <c r="W74" s="35"/>
      <c r="X74" s="40">
        <f t="shared" si="72"/>
        <v>0</v>
      </c>
      <c r="Y74" s="35"/>
      <c r="Z74" s="35"/>
      <c r="AA74" s="35">
        <v>7188284</v>
      </c>
      <c r="AB74" s="40">
        <f t="shared" si="73"/>
        <v>7188284</v>
      </c>
      <c r="AC74" s="35"/>
      <c r="AD74" s="35"/>
      <c r="AE74" s="35"/>
      <c r="AF74" s="40">
        <f t="shared" si="74"/>
        <v>0</v>
      </c>
      <c r="AG74" s="40">
        <f t="shared" si="70"/>
        <v>17970711</v>
      </c>
      <c r="AH74" s="41">
        <f>IF(ISERROR(AG74/I71),0,AG74/I71)</f>
        <v>0.25338945393927181</v>
      </c>
      <c r="AI74" s="42">
        <f>IF(ISERROR(AG74/$AG$105),"-",AG74/$AG$105)</f>
        <v>1.7355627559298464E-2</v>
      </c>
    </row>
    <row r="75" spans="1:35" outlineLevel="1">
      <c r="A75" s="16">
        <v>4</v>
      </c>
      <c r="B75" s="81" t="s">
        <v>175</v>
      </c>
      <c r="C75" s="85">
        <v>41684</v>
      </c>
      <c r="D75" s="75" t="s">
        <v>178</v>
      </c>
      <c r="E75" s="281"/>
      <c r="F75" s="81" t="s">
        <v>93</v>
      </c>
      <c r="G75" s="76"/>
      <c r="H75" s="76"/>
      <c r="I75" s="221"/>
      <c r="J75" s="77">
        <f>10746427+7164284</f>
        <v>17910711</v>
      </c>
      <c r="K75" s="32"/>
      <c r="L75" s="35"/>
      <c r="M75" s="35"/>
      <c r="N75" s="35"/>
      <c r="O75" s="81" t="s">
        <v>88</v>
      </c>
      <c r="P75" s="28"/>
      <c r="Q75" s="35"/>
      <c r="R75" s="35">
        <v>10746427</v>
      </c>
      <c r="S75" s="82"/>
      <c r="T75" s="40">
        <f t="shared" si="71"/>
        <v>10746427</v>
      </c>
      <c r="U75" s="35"/>
      <c r="V75" s="35"/>
      <c r="W75" s="35"/>
      <c r="X75" s="40">
        <f t="shared" si="72"/>
        <v>0</v>
      </c>
      <c r="Y75" s="35"/>
      <c r="Z75" s="35"/>
      <c r="AA75" s="35">
        <v>7164284</v>
      </c>
      <c r="AB75" s="40">
        <f t="shared" si="73"/>
        <v>7164284</v>
      </c>
      <c r="AC75" s="35"/>
      <c r="AD75" s="35"/>
      <c r="AE75" s="35"/>
      <c r="AF75" s="40">
        <f t="shared" si="74"/>
        <v>0</v>
      </c>
      <c r="AG75" s="40">
        <f t="shared" si="70"/>
        <v>17910711</v>
      </c>
      <c r="AH75" s="41">
        <f>IF(ISERROR(AG75/I71),0,AG75/I71)</f>
        <v>0.25254344582994565</v>
      </c>
      <c r="AI75" s="42">
        <f>IF(ISERROR(AG75/$AG$105),"-",AG75/$AG$105)</f>
        <v>1.7297681179015683E-2</v>
      </c>
    </row>
    <row r="76" spans="1:35">
      <c r="A76" s="223" t="s">
        <v>70</v>
      </c>
      <c r="B76" s="224"/>
      <c r="C76" s="224"/>
      <c r="D76" s="224"/>
      <c r="E76" s="224"/>
      <c r="F76" s="224"/>
      <c r="G76" s="224"/>
      <c r="H76" s="225"/>
      <c r="I76" s="55">
        <f>SUM(I71:I75)</f>
        <v>70921306</v>
      </c>
      <c r="J76" s="55">
        <f>SUM(J72:J75)</f>
        <v>70921306</v>
      </c>
      <c r="K76" s="56"/>
      <c r="L76" s="55">
        <f>SUM(L72:L75)</f>
        <v>0</v>
      </c>
      <c r="M76" s="55">
        <f>SUM(M72:M75)</f>
        <v>0</v>
      </c>
      <c r="N76" s="55">
        <f>SUM(N72:N75)</f>
        <v>0</v>
      </c>
      <c r="O76" s="57"/>
      <c r="P76" s="59"/>
      <c r="Q76" s="55">
        <f t="shared" ref="Q76:AG76" si="75">SUM(Q72:Q75)</f>
        <v>0</v>
      </c>
      <c r="R76" s="55">
        <f t="shared" si="75"/>
        <v>42552785</v>
      </c>
      <c r="S76" s="55">
        <f t="shared" si="75"/>
        <v>0</v>
      </c>
      <c r="T76" s="60">
        <f t="shared" si="75"/>
        <v>42552785</v>
      </c>
      <c r="U76" s="55">
        <f t="shared" si="75"/>
        <v>0</v>
      </c>
      <c r="V76" s="55">
        <f t="shared" si="75"/>
        <v>0</v>
      </c>
      <c r="W76" s="55">
        <f t="shared" si="75"/>
        <v>0</v>
      </c>
      <c r="X76" s="60">
        <f t="shared" si="75"/>
        <v>0</v>
      </c>
      <c r="Y76" s="55">
        <f t="shared" si="75"/>
        <v>0</v>
      </c>
      <c r="Z76" s="55">
        <f t="shared" si="75"/>
        <v>0</v>
      </c>
      <c r="AA76" s="55">
        <f t="shared" si="75"/>
        <v>28368521</v>
      </c>
      <c r="AB76" s="60">
        <f t="shared" si="75"/>
        <v>28368521</v>
      </c>
      <c r="AC76" s="55">
        <f t="shared" si="75"/>
        <v>0</v>
      </c>
      <c r="AD76" s="55">
        <f t="shared" si="75"/>
        <v>0</v>
      </c>
      <c r="AE76" s="55">
        <f t="shared" si="75"/>
        <v>0</v>
      </c>
      <c r="AF76" s="60">
        <f t="shared" si="75"/>
        <v>0</v>
      </c>
      <c r="AG76" s="53">
        <f t="shared" si="75"/>
        <v>70921306</v>
      </c>
      <c r="AH76" s="54">
        <f>IF(ISERROR(AG76/I76),0,AG76/I76)</f>
        <v>1</v>
      </c>
      <c r="AI76" s="54">
        <f>IF(ISERROR(AG76/$AG$105),0,AG76/$AG$105)</f>
        <v>6.8493882793788152E-2</v>
      </c>
    </row>
    <row r="77" spans="1:35">
      <c r="A77" s="36"/>
      <c r="B77" s="229" t="s">
        <v>71</v>
      </c>
      <c r="C77" s="230"/>
      <c r="D77" s="231"/>
      <c r="E77" s="18"/>
      <c r="F77" s="19"/>
      <c r="G77" s="20"/>
      <c r="H77" s="20"/>
      <c r="I77" s="220">
        <v>34493438</v>
      </c>
      <c r="J77" s="22"/>
      <c r="K77" s="23"/>
      <c r="L77" s="24"/>
      <c r="M77" s="24"/>
      <c r="N77" s="24"/>
      <c r="O77" s="19"/>
      <c r="P77" s="25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6"/>
      <c r="AI77" s="26"/>
    </row>
    <row r="78" spans="1:35" outlineLevel="1">
      <c r="A78" s="16">
        <v>1</v>
      </c>
      <c r="B78" s="81" t="s">
        <v>91</v>
      </c>
      <c r="C78" s="85">
        <v>41691</v>
      </c>
      <c r="D78" s="75" t="s">
        <v>194</v>
      </c>
      <c r="E78" s="280" t="s">
        <v>144</v>
      </c>
      <c r="F78" s="81" t="s">
        <v>93</v>
      </c>
      <c r="G78" s="76"/>
      <c r="H78" s="76"/>
      <c r="I78" s="247"/>
      <c r="J78" s="77">
        <v>16866719</v>
      </c>
      <c r="K78" s="32"/>
      <c r="L78" s="35"/>
      <c r="M78" s="35"/>
      <c r="N78" s="35"/>
      <c r="O78" s="81" t="s">
        <v>88</v>
      </c>
      <c r="P78" s="28"/>
      <c r="Q78" s="35"/>
      <c r="R78" s="35">
        <v>10120031</v>
      </c>
      <c r="S78" s="82"/>
      <c r="T78" s="40">
        <f>SUM(Q78:S78)</f>
        <v>10120031</v>
      </c>
      <c r="U78" s="35"/>
      <c r="V78" s="35"/>
      <c r="W78" s="35"/>
      <c r="X78" s="40">
        <f>SUM(U78:W78)</f>
        <v>0</v>
      </c>
      <c r="Y78" s="35"/>
      <c r="Z78" s="35"/>
      <c r="AA78" s="35">
        <v>6746688</v>
      </c>
      <c r="AB78" s="40">
        <f>SUM(Y78:AA78)</f>
        <v>6746688</v>
      </c>
      <c r="AC78" s="35"/>
      <c r="AD78" s="35"/>
      <c r="AE78" s="35"/>
      <c r="AF78" s="40">
        <f>SUM(AC78:AE78)</f>
        <v>0</v>
      </c>
      <c r="AG78" s="40">
        <f t="shared" ref="AG78:AG79" si="76">SUM(T78,X78,AB78,AF78)</f>
        <v>16866719</v>
      </c>
      <c r="AH78" s="41">
        <f>IF(ISERROR(AG78/I77),0,AG78/I77)</f>
        <v>0.48898341185938032</v>
      </c>
      <c r="AI78" s="42">
        <f>IF(ISERROR(AG78/$AG$105),"-",AG78/$AG$105)</f>
        <v>1.6289421888279379E-2</v>
      </c>
    </row>
    <row r="79" spans="1:35" outlineLevel="1">
      <c r="A79" s="16">
        <v>2</v>
      </c>
      <c r="B79" s="81" t="s">
        <v>193</v>
      </c>
      <c r="C79" s="85">
        <v>41691</v>
      </c>
      <c r="D79" s="75" t="s">
        <v>195</v>
      </c>
      <c r="E79" s="281"/>
      <c r="F79" s="81" t="s">
        <v>93</v>
      </c>
      <c r="G79" s="76"/>
      <c r="H79" s="76"/>
      <c r="I79" s="221"/>
      <c r="J79" s="77">
        <v>17626719</v>
      </c>
      <c r="K79" s="32"/>
      <c r="L79" s="35"/>
      <c r="M79" s="35"/>
      <c r="N79" s="35"/>
      <c r="O79" s="81" t="s">
        <v>88</v>
      </c>
      <c r="P79" s="28"/>
      <c r="Q79" s="35"/>
      <c r="R79" s="35">
        <v>10576031</v>
      </c>
      <c r="S79" s="82"/>
      <c r="T79" s="40">
        <f t="shared" ref="T79" si="77">SUM(Q79:S79)</f>
        <v>10576031</v>
      </c>
      <c r="U79" s="35"/>
      <c r="V79" s="35"/>
      <c r="W79" s="35"/>
      <c r="X79" s="40">
        <f t="shared" ref="X79" si="78">SUM(U79:W79)</f>
        <v>0</v>
      </c>
      <c r="Y79" s="35"/>
      <c r="Z79" s="35"/>
      <c r="AA79" s="35"/>
      <c r="AB79" s="40">
        <f t="shared" ref="AB79" si="79">SUM(Y79:AA79)</f>
        <v>0</v>
      </c>
      <c r="AC79" s="35">
        <v>7050688</v>
      </c>
      <c r="AD79" s="35"/>
      <c r="AE79" s="35"/>
      <c r="AF79" s="40">
        <f t="shared" ref="AF79" si="80">SUM(AC79:AE79)</f>
        <v>7050688</v>
      </c>
      <c r="AG79" s="40">
        <f t="shared" si="76"/>
        <v>17626719</v>
      </c>
      <c r="AH79" s="41">
        <f>IF(ISERROR(AG79/I77),0,AG79/I77)</f>
        <v>0.51101658814061968</v>
      </c>
      <c r="AI79" s="42">
        <f>IF(ISERROR(AG79/$AG$105),"-",AG79/$AG$105)</f>
        <v>1.7023409371861236E-2</v>
      </c>
    </row>
    <row r="80" spans="1:35">
      <c r="A80" s="223" t="s">
        <v>72</v>
      </c>
      <c r="B80" s="224"/>
      <c r="C80" s="224"/>
      <c r="D80" s="224"/>
      <c r="E80" s="224"/>
      <c r="F80" s="224"/>
      <c r="G80" s="224"/>
      <c r="H80" s="225"/>
      <c r="I80" s="55">
        <f>SUM(I77:I79)</f>
        <v>34493438</v>
      </c>
      <c r="J80" s="55">
        <f>SUM(J78:J79)</f>
        <v>34493438</v>
      </c>
      <c r="K80" s="56"/>
      <c r="L80" s="55">
        <f>SUM(L78:L79)</f>
        <v>0</v>
      </c>
      <c r="M80" s="55">
        <f>SUM(M78:M79)</f>
        <v>0</v>
      </c>
      <c r="N80" s="55">
        <f>SUM(N78:N79)</f>
        <v>0</v>
      </c>
      <c r="O80" s="57"/>
      <c r="P80" s="59"/>
      <c r="Q80" s="55">
        <f t="shared" ref="Q80:AG80" si="81">SUM(Q78:Q79)</f>
        <v>0</v>
      </c>
      <c r="R80" s="55">
        <f t="shared" si="81"/>
        <v>20696062</v>
      </c>
      <c r="S80" s="55">
        <f t="shared" si="81"/>
        <v>0</v>
      </c>
      <c r="T80" s="60">
        <f t="shared" si="81"/>
        <v>20696062</v>
      </c>
      <c r="U80" s="55">
        <f t="shared" si="81"/>
        <v>0</v>
      </c>
      <c r="V80" s="55">
        <f t="shared" si="81"/>
        <v>0</v>
      </c>
      <c r="W80" s="55">
        <f t="shared" si="81"/>
        <v>0</v>
      </c>
      <c r="X80" s="60">
        <f t="shared" si="81"/>
        <v>0</v>
      </c>
      <c r="Y80" s="55">
        <f t="shared" si="81"/>
        <v>0</v>
      </c>
      <c r="Z80" s="55">
        <f t="shared" si="81"/>
        <v>0</v>
      </c>
      <c r="AA80" s="55">
        <f t="shared" si="81"/>
        <v>6746688</v>
      </c>
      <c r="AB80" s="60">
        <f t="shared" si="81"/>
        <v>6746688</v>
      </c>
      <c r="AC80" s="55">
        <f t="shared" si="81"/>
        <v>7050688</v>
      </c>
      <c r="AD80" s="55">
        <f t="shared" si="81"/>
        <v>0</v>
      </c>
      <c r="AE80" s="55">
        <f t="shared" si="81"/>
        <v>0</v>
      </c>
      <c r="AF80" s="60">
        <f t="shared" si="81"/>
        <v>7050688</v>
      </c>
      <c r="AG80" s="53">
        <f t="shared" si="81"/>
        <v>34493438</v>
      </c>
      <c r="AH80" s="54">
        <f>IF(ISERROR(AG80/I80),0,AG80/I80)</f>
        <v>1</v>
      </c>
      <c r="AI80" s="54">
        <f>IF(ISERROR(AG80/$AG$105),0,AG80/$AG$105)</f>
        <v>3.3312831260140618E-2</v>
      </c>
    </row>
    <row r="81" spans="1:35">
      <c r="A81" s="36"/>
      <c r="B81" s="229" t="s">
        <v>20</v>
      </c>
      <c r="C81" s="230"/>
      <c r="D81" s="231"/>
      <c r="E81" s="18"/>
      <c r="F81" s="19"/>
      <c r="G81" s="20"/>
      <c r="H81" s="20"/>
      <c r="I81" s="220">
        <v>33034390</v>
      </c>
      <c r="J81" s="22"/>
      <c r="K81" s="23"/>
      <c r="L81" s="24"/>
      <c r="M81" s="24"/>
      <c r="N81" s="24"/>
      <c r="O81" s="19"/>
      <c r="P81" s="25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6"/>
      <c r="AI81" s="26"/>
    </row>
    <row r="82" spans="1:35" outlineLevel="1">
      <c r="A82" s="16">
        <v>1</v>
      </c>
      <c r="B82" s="81" t="s">
        <v>196</v>
      </c>
      <c r="C82" s="85">
        <v>41691</v>
      </c>
      <c r="D82" s="75" t="s">
        <v>198</v>
      </c>
      <c r="E82" s="280" t="s">
        <v>144</v>
      </c>
      <c r="F82" s="81" t="s">
        <v>93</v>
      </c>
      <c r="G82" s="76">
        <v>41696</v>
      </c>
      <c r="H82" s="76">
        <v>42004</v>
      </c>
      <c r="I82" s="247"/>
      <c r="J82" s="77">
        <v>16937303</v>
      </c>
      <c r="K82" s="87" t="s">
        <v>200</v>
      </c>
      <c r="L82" s="35">
        <v>0</v>
      </c>
      <c r="M82" s="35">
        <v>0</v>
      </c>
      <c r="N82" s="35"/>
      <c r="O82" s="81" t="s">
        <v>88</v>
      </c>
      <c r="P82" s="28"/>
      <c r="Q82" s="35"/>
      <c r="R82" s="35">
        <v>10162382</v>
      </c>
      <c r="S82" s="82"/>
      <c r="T82" s="40">
        <f>SUM(Q82:S82)</f>
        <v>10162382</v>
      </c>
      <c r="U82" s="35"/>
      <c r="V82" s="35"/>
      <c r="W82" s="35"/>
      <c r="X82" s="40">
        <f>SUM(U82:W82)</f>
        <v>0</v>
      </c>
      <c r="Y82" s="35"/>
      <c r="Z82" s="35"/>
      <c r="AA82" s="35">
        <v>6774921</v>
      </c>
      <c r="AB82" s="40">
        <f>SUM(Y82:AA82)</f>
        <v>6774921</v>
      </c>
      <c r="AC82" s="35"/>
      <c r="AD82" s="35"/>
      <c r="AE82" s="35"/>
      <c r="AF82" s="40">
        <f>SUM(AC82:AE82)</f>
        <v>0</v>
      </c>
      <c r="AG82" s="40">
        <f t="shared" ref="AG82:AG83" si="82">SUM(T82,X82,AB82,AF82)</f>
        <v>16937303</v>
      </c>
      <c r="AH82" s="41">
        <f>IF(ISERROR(AG82/I81),0,AG82/I81)</f>
        <v>0.51271729249427644</v>
      </c>
      <c r="AI82" s="42">
        <f>IF(ISERROR(AG82/$AG$105),"-",AG82/$AG$105)</f>
        <v>1.635759001004404E-2</v>
      </c>
    </row>
    <row r="83" spans="1:35" ht="12.75" outlineLevel="1">
      <c r="A83" s="16">
        <v>2</v>
      </c>
      <c r="B83" s="81" t="s">
        <v>197</v>
      </c>
      <c r="C83" s="85">
        <v>41691</v>
      </c>
      <c r="D83" s="75" t="s">
        <v>199</v>
      </c>
      <c r="E83" s="281"/>
      <c r="F83" s="81" t="s">
        <v>93</v>
      </c>
      <c r="G83" s="76">
        <v>41696</v>
      </c>
      <c r="H83" s="76">
        <v>42004</v>
      </c>
      <c r="I83" s="221"/>
      <c r="J83" s="77">
        <v>16097087</v>
      </c>
      <c r="K83" s="87" t="s">
        <v>200</v>
      </c>
      <c r="L83" s="35">
        <v>0</v>
      </c>
      <c r="M83" s="35">
        <v>0</v>
      </c>
      <c r="N83" s="35"/>
      <c r="O83" s="81" t="s">
        <v>88</v>
      </c>
      <c r="P83" s="28"/>
      <c r="Q83" s="35"/>
      <c r="R83" s="35">
        <v>9658252</v>
      </c>
      <c r="S83" s="82"/>
      <c r="T83" s="40">
        <f t="shared" ref="T83" si="83">SUM(Q83:S83)</f>
        <v>9658252</v>
      </c>
      <c r="U83" s="35"/>
      <c r="V83" s="35"/>
      <c r="W83" s="35"/>
      <c r="X83" s="40">
        <f t="shared" ref="X83" si="84">SUM(U83:W83)</f>
        <v>0</v>
      </c>
      <c r="Y83" s="35"/>
      <c r="Z83" s="122"/>
      <c r="AA83" s="35">
        <v>6438835</v>
      </c>
      <c r="AB83" s="40">
        <f t="shared" ref="AB83" si="85">SUM(Y83:AA83)</f>
        <v>6438835</v>
      </c>
      <c r="AC83" s="35"/>
      <c r="AD83" s="35"/>
      <c r="AE83" s="35"/>
      <c r="AF83" s="40">
        <f t="shared" ref="AF83" si="86">SUM(AC83:AE83)</f>
        <v>0</v>
      </c>
      <c r="AG83" s="40">
        <f t="shared" si="82"/>
        <v>16097087</v>
      </c>
      <c r="AH83" s="41">
        <f>IF(ISERROR(AG83/I81),0,AG83/I81)</f>
        <v>0.48728270750572356</v>
      </c>
      <c r="AI83" s="42">
        <f>IF(ISERROR(AG83/$AG$105),"-",AG83/$AG$105)</f>
        <v>1.5546132079116124E-2</v>
      </c>
    </row>
    <row r="84" spans="1:35">
      <c r="A84" s="223" t="s">
        <v>73</v>
      </c>
      <c r="B84" s="224"/>
      <c r="C84" s="224"/>
      <c r="D84" s="224"/>
      <c r="E84" s="224"/>
      <c r="F84" s="224"/>
      <c r="G84" s="224"/>
      <c r="H84" s="225"/>
      <c r="I84" s="55">
        <f>SUM(I81:I83)</f>
        <v>33034390</v>
      </c>
      <c r="J84" s="55">
        <f>SUM(J82:J83)</f>
        <v>33034390</v>
      </c>
      <c r="K84" s="56"/>
      <c r="L84" s="55">
        <f>SUM(L82:L83)</f>
        <v>0</v>
      </c>
      <c r="M84" s="55">
        <f>SUM(M82:M83)</f>
        <v>0</v>
      </c>
      <c r="N84" s="55">
        <f>SUM(N82:N83)</f>
        <v>0</v>
      </c>
      <c r="O84" s="57"/>
      <c r="P84" s="59"/>
      <c r="Q84" s="55">
        <f t="shared" ref="Q84:AG84" si="87">SUM(Q82:Q83)</f>
        <v>0</v>
      </c>
      <c r="R84" s="55">
        <f t="shared" si="87"/>
        <v>19820634</v>
      </c>
      <c r="S84" s="55">
        <f t="shared" si="87"/>
        <v>0</v>
      </c>
      <c r="T84" s="60">
        <f t="shared" si="87"/>
        <v>19820634</v>
      </c>
      <c r="U84" s="55">
        <f t="shared" si="87"/>
        <v>0</v>
      </c>
      <c r="V84" s="55">
        <f t="shared" si="87"/>
        <v>0</v>
      </c>
      <c r="W84" s="55">
        <f t="shared" si="87"/>
        <v>0</v>
      </c>
      <c r="X84" s="60">
        <f t="shared" si="87"/>
        <v>0</v>
      </c>
      <c r="Y84" s="55">
        <f t="shared" si="87"/>
        <v>0</v>
      </c>
      <c r="Z84" s="55">
        <f t="shared" si="87"/>
        <v>0</v>
      </c>
      <c r="AA84" s="55">
        <f t="shared" si="87"/>
        <v>13213756</v>
      </c>
      <c r="AB84" s="60">
        <f t="shared" si="87"/>
        <v>13213756</v>
      </c>
      <c r="AC84" s="55">
        <f t="shared" si="87"/>
        <v>0</v>
      </c>
      <c r="AD84" s="55">
        <f t="shared" si="87"/>
        <v>0</v>
      </c>
      <c r="AE84" s="55">
        <f t="shared" si="87"/>
        <v>0</v>
      </c>
      <c r="AF84" s="60">
        <f t="shared" si="87"/>
        <v>0</v>
      </c>
      <c r="AG84" s="53">
        <f t="shared" si="87"/>
        <v>33034390</v>
      </c>
      <c r="AH84" s="54">
        <f>IF(ISERROR(AG84/I84),0,AG84/I84)</f>
        <v>1</v>
      </c>
      <c r="AI84" s="54">
        <f>IF(ISERROR(AG84/$AG$105),0,AG84/$AG$105)</f>
        <v>3.1903722089160161E-2</v>
      </c>
    </row>
    <row r="85" spans="1:35">
      <c r="A85" s="36"/>
      <c r="B85" s="229" t="s">
        <v>19</v>
      </c>
      <c r="C85" s="230"/>
      <c r="D85" s="231"/>
      <c r="E85" s="18"/>
      <c r="F85" s="19"/>
      <c r="G85" s="20"/>
      <c r="H85" s="20"/>
      <c r="I85" s="222">
        <v>131679006</v>
      </c>
      <c r="J85" s="22"/>
      <c r="K85" s="23"/>
      <c r="L85" s="24"/>
      <c r="M85" s="24"/>
      <c r="N85" s="24"/>
      <c r="O85" s="19"/>
      <c r="P85" s="25"/>
      <c r="Q85" s="22"/>
      <c r="R85" s="22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  <c r="AF85" s="22"/>
      <c r="AG85" s="22"/>
      <c r="AH85" s="26"/>
      <c r="AI85" s="26"/>
    </row>
    <row r="86" spans="1:35" outlineLevel="1">
      <c r="A86" s="16">
        <v>1</v>
      </c>
      <c r="B86" s="81" t="s">
        <v>180</v>
      </c>
      <c r="C86" s="85">
        <v>41683</v>
      </c>
      <c r="D86" s="75" t="s">
        <v>186</v>
      </c>
      <c r="E86" s="280" t="s">
        <v>144</v>
      </c>
      <c r="F86" s="81" t="s">
        <v>93</v>
      </c>
      <c r="G86" s="76">
        <v>41689</v>
      </c>
      <c r="H86" s="76">
        <v>42004</v>
      </c>
      <c r="I86" s="247"/>
      <c r="J86" s="77">
        <v>46745381</v>
      </c>
      <c r="K86" s="87" t="s">
        <v>179</v>
      </c>
      <c r="L86" s="35"/>
      <c r="M86" s="35"/>
      <c r="N86" s="35"/>
      <c r="O86" s="81" t="s">
        <v>88</v>
      </c>
      <c r="P86" s="28"/>
      <c r="Q86" s="35"/>
      <c r="R86" s="35">
        <v>28047229</v>
      </c>
      <c r="S86" s="82"/>
      <c r="T86" s="40">
        <f>SUM(Q86:S86)</f>
        <v>28047229</v>
      </c>
      <c r="U86" s="35"/>
      <c r="V86" s="35"/>
      <c r="W86" s="35"/>
      <c r="X86" s="40">
        <f>SUM(U86:W86)</f>
        <v>0</v>
      </c>
      <c r="Y86" s="35"/>
      <c r="Z86" s="35"/>
      <c r="AA86" s="35">
        <v>18698152</v>
      </c>
      <c r="AB86" s="40">
        <f>SUM(Y86:AA86)</f>
        <v>18698152</v>
      </c>
      <c r="AC86" s="35"/>
      <c r="AD86" s="35"/>
      <c r="AE86" s="35"/>
      <c r="AF86" s="40">
        <f>SUM(AC86:AE86)</f>
        <v>0</v>
      </c>
      <c r="AG86" s="40">
        <f t="shared" ref="AG86:AG91" si="88">SUM(T86,X86,AB86,AF86)</f>
        <v>46745381</v>
      </c>
      <c r="AH86" s="41">
        <f>IF(ISERROR(AG86/I85),0,AG86/I85)</f>
        <v>0.35499494125889741</v>
      </c>
      <c r="AI86" s="42">
        <f t="shared" ref="AI86:AI91" si="89">IF(ISERROR(AG86/$AG$105),"-",AG86/$AG$105)</f>
        <v>4.5145427064822684E-2</v>
      </c>
    </row>
    <row r="87" spans="1:35" outlineLevel="1">
      <c r="A87" s="16">
        <v>2</v>
      </c>
      <c r="B87" s="81" t="s">
        <v>181</v>
      </c>
      <c r="C87" s="85">
        <v>41683</v>
      </c>
      <c r="D87" s="75" t="s">
        <v>187</v>
      </c>
      <c r="E87" s="282"/>
      <c r="F87" s="81" t="s">
        <v>93</v>
      </c>
      <c r="G87" s="76">
        <v>41689</v>
      </c>
      <c r="H87" s="76">
        <v>42004</v>
      </c>
      <c r="I87" s="247"/>
      <c r="J87" s="77">
        <v>16766725</v>
      </c>
      <c r="K87" s="87" t="s">
        <v>179</v>
      </c>
      <c r="L87" s="35"/>
      <c r="M87" s="35"/>
      <c r="N87" s="35"/>
      <c r="O87" s="81" t="s">
        <v>88</v>
      </c>
      <c r="P87" s="28"/>
      <c r="Q87" s="35"/>
      <c r="R87" s="35">
        <v>10060035</v>
      </c>
      <c r="S87" s="82"/>
      <c r="T87" s="40">
        <f t="shared" ref="T87:T91" si="90">SUM(Q87:S87)</f>
        <v>10060035</v>
      </c>
      <c r="U87" s="35"/>
      <c r="V87" s="35"/>
      <c r="W87" s="35"/>
      <c r="X87" s="40">
        <f t="shared" ref="X87:X91" si="91">SUM(U87:W87)</f>
        <v>0</v>
      </c>
      <c r="Y87" s="35"/>
      <c r="Z87" s="35"/>
      <c r="AA87" s="35"/>
      <c r="AB87" s="40">
        <f t="shared" ref="AB87:AB91" si="92">SUM(Y87:AA87)</f>
        <v>0</v>
      </c>
      <c r="AC87" s="35">
        <f>+J87-T87</f>
        <v>6706690</v>
      </c>
      <c r="AD87" s="35"/>
      <c r="AE87" s="35"/>
      <c r="AF87" s="40">
        <f t="shared" ref="AF87:AF91" si="93">SUM(AC87:AE87)</f>
        <v>6706690</v>
      </c>
      <c r="AG87" s="40">
        <f t="shared" si="88"/>
        <v>16766725</v>
      </c>
      <c r="AH87" s="41">
        <f>IF(ISERROR(AG87/I85),0,AG87/I85)</f>
        <v>0.12733028224711843</v>
      </c>
      <c r="AI87" s="42">
        <f t="shared" si="89"/>
        <v>1.6192850382446111E-2</v>
      </c>
    </row>
    <row r="88" spans="1:35" outlineLevel="1">
      <c r="A88" s="16">
        <v>3</v>
      </c>
      <c r="B88" s="81" t="s">
        <v>182</v>
      </c>
      <c r="C88" s="85">
        <v>41683</v>
      </c>
      <c r="D88" s="75" t="s">
        <v>188</v>
      </c>
      <c r="E88" s="282"/>
      <c r="F88" s="81" t="s">
        <v>93</v>
      </c>
      <c r="G88" s="76">
        <v>41689</v>
      </c>
      <c r="H88" s="76">
        <v>42004</v>
      </c>
      <c r="I88" s="247"/>
      <c r="J88" s="77">
        <v>17316725</v>
      </c>
      <c r="K88" s="87" t="s">
        <v>179</v>
      </c>
      <c r="L88" s="35"/>
      <c r="M88" s="35"/>
      <c r="N88" s="35"/>
      <c r="O88" s="81" t="s">
        <v>88</v>
      </c>
      <c r="P88" s="28"/>
      <c r="Q88" s="35"/>
      <c r="R88" s="35">
        <v>10390035</v>
      </c>
      <c r="S88" s="82"/>
      <c r="T88" s="40">
        <f t="shared" si="90"/>
        <v>10390035</v>
      </c>
      <c r="U88" s="35"/>
      <c r="V88" s="35"/>
      <c r="W88" s="35"/>
      <c r="X88" s="40">
        <f t="shared" si="91"/>
        <v>0</v>
      </c>
      <c r="Y88" s="35"/>
      <c r="Z88" s="35">
        <v>6926690</v>
      </c>
      <c r="AA88" s="35"/>
      <c r="AB88" s="40">
        <f t="shared" si="92"/>
        <v>6926690</v>
      </c>
      <c r="AC88" s="35"/>
      <c r="AD88" s="35"/>
      <c r="AE88" s="35"/>
      <c r="AF88" s="40">
        <f t="shared" si="93"/>
        <v>0</v>
      </c>
      <c r="AG88" s="40">
        <f t="shared" si="88"/>
        <v>17316725</v>
      </c>
      <c r="AH88" s="41">
        <f>IF(ISERROR(AG88/I85),0,AG88/I85)</f>
        <v>0.13150710599987367</v>
      </c>
      <c r="AI88" s="42">
        <f t="shared" si="89"/>
        <v>1.6724025535038243E-2</v>
      </c>
    </row>
    <row r="89" spans="1:35" outlineLevel="1">
      <c r="A89" s="16">
        <v>4</v>
      </c>
      <c r="B89" s="81" t="s">
        <v>183</v>
      </c>
      <c r="C89" s="85">
        <v>41683</v>
      </c>
      <c r="D89" s="75" t="s">
        <v>190</v>
      </c>
      <c r="E89" s="282"/>
      <c r="F89" s="81" t="s">
        <v>93</v>
      </c>
      <c r="G89" s="76">
        <v>41689</v>
      </c>
      <c r="H89" s="76">
        <v>42004</v>
      </c>
      <c r="I89" s="247"/>
      <c r="J89" s="77">
        <v>16766725</v>
      </c>
      <c r="K89" s="87" t="s">
        <v>179</v>
      </c>
      <c r="L89" s="35"/>
      <c r="M89" s="35"/>
      <c r="N89" s="35"/>
      <c r="O89" s="81" t="s">
        <v>88</v>
      </c>
      <c r="P89" s="28"/>
      <c r="Q89" s="35"/>
      <c r="R89" s="35">
        <v>10060035</v>
      </c>
      <c r="S89" s="82"/>
      <c r="T89" s="40">
        <f t="shared" si="90"/>
        <v>10060035</v>
      </c>
      <c r="U89" s="35"/>
      <c r="V89" s="35"/>
      <c r="W89" s="35"/>
      <c r="X89" s="40">
        <f t="shared" si="91"/>
        <v>0</v>
      </c>
      <c r="Y89" s="35"/>
      <c r="Z89" s="35"/>
      <c r="AA89" s="35"/>
      <c r="AB89" s="40">
        <f t="shared" si="92"/>
        <v>0</v>
      </c>
      <c r="AC89" s="35">
        <f>+J89-T89</f>
        <v>6706690</v>
      </c>
      <c r="AD89" s="35"/>
      <c r="AE89" s="35"/>
      <c r="AF89" s="40">
        <f t="shared" si="93"/>
        <v>6706690</v>
      </c>
      <c r="AG89" s="40">
        <f t="shared" si="88"/>
        <v>16766725</v>
      </c>
      <c r="AH89" s="41">
        <f>IF(ISERROR(AG89/I85),0,AG89/I85)</f>
        <v>0.12733028224711843</v>
      </c>
      <c r="AI89" s="42">
        <f t="shared" si="89"/>
        <v>1.6192850382446111E-2</v>
      </c>
    </row>
    <row r="90" spans="1:35" outlineLevel="1">
      <c r="A90" s="16">
        <v>5</v>
      </c>
      <c r="B90" s="81" t="s">
        <v>184</v>
      </c>
      <c r="C90" s="85">
        <v>41683</v>
      </c>
      <c r="D90" s="75" t="s">
        <v>191</v>
      </c>
      <c r="E90" s="282"/>
      <c r="F90" s="81" t="s">
        <v>93</v>
      </c>
      <c r="G90" s="76">
        <v>41689</v>
      </c>
      <c r="H90" s="76">
        <v>42004</v>
      </c>
      <c r="I90" s="247"/>
      <c r="J90" s="77">
        <v>16766725</v>
      </c>
      <c r="K90" s="87" t="s">
        <v>179</v>
      </c>
      <c r="L90" s="35"/>
      <c r="M90" s="35"/>
      <c r="N90" s="35"/>
      <c r="O90" s="81" t="s">
        <v>88</v>
      </c>
      <c r="P90" s="28"/>
      <c r="Q90" s="35"/>
      <c r="R90" s="35">
        <v>10060035</v>
      </c>
      <c r="S90" s="82"/>
      <c r="T90" s="40">
        <f t="shared" si="90"/>
        <v>10060035</v>
      </c>
      <c r="U90" s="35"/>
      <c r="V90" s="35"/>
      <c r="W90" s="35"/>
      <c r="X90" s="40">
        <f t="shared" si="91"/>
        <v>0</v>
      </c>
      <c r="Y90" s="35"/>
      <c r="Z90" s="35"/>
      <c r="AA90" s="35">
        <v>6706690</v>
      </c>
      <c r="AB90" s="40">
        <f t="shared" si="92"/>
        <v>6706690</v>
      </c>
      <c r="AC90" s="35"/>
      <c r="AD90" s="35"/>
      <c r="AE90" s="35"/>
      <c r="AF90" s="40">
        <f t="shared" si="93"/>
        <v>0</v>
      </c>
      <c r="AG90" s="40">
        <f t="shared" si="88"/>
        <v>16766725</v>
      </c>
      <c r="AH90" s="41">
        <f>IF(ISERROR(AG90/I85),0,AG90/I85)</f>
        <v>0.12733028224711843</v>
      </c>
      <c r="AI90" s="42">
        <f t="shared" si="89"/>
        <v>1.6192850382446111E-2</v>
      </c>
    </row>
    <row r="91" spans="1:35" outlineLevel="1">
      <c r="A91" s="16">
        <v>6</v>
      </c>
      <c r="B91" s="81" t="s">
        <v>185</v>
      </c>
      <c r="C91" s="85">
        <v>41683</v>
      </c>
      <c r="D91" s="75" t="s">
        <v>192</v>
      </c>
      <c r="E91" s="281"/>
      <c r="F91" s="81" t="s">
        <v>93</v>
      </c>
      <c r="G91" s="76">
        <v>41689</v>
      </c>
      <c r="H91" s="76">
        <v>42004</v>
      </c>
      <c r="I91" s="221"/>
      <c r="J91" s="77">
        <v>17316725</v>
      </c>
      <c r="K91" s="87" t="s">
        <v>179</v>
      </c>
      <c r="L91" s="35"/>
      <c r="M91" s="35"/>
      <c r="N91" s="35"/>
      <c r="O91" s="81" t="s">
        <v>88</v>
      </c>
      <c r="P91" s="28"/>
      <c r="Q91" s="35"/>
      <c r="R91" s="35">
        <v>10390035</v>
      </c>
      <c r="S91" s="82"/>
      <c r="T91" s="40">
        <f t="shared" si="90"/>
        <v>10390035</v>
      </c>
      <c r="U91" s="35"/>
      <c r="V91" s="35"/>
      <c r="W91" s="35"/>
      <c r="X91" s="40">
        <f t="shared" si="91"/>
        <v>0</v>
      </c>
      <c r="Y91" s="35"/>
      <c r="Z91" s="35"/>
      <c r="AA91" s="35">
        <v>6926690</v>
      </c>
      <c r="AB91" s="40">
        <f t="shared" si="92"/>
        <v>6926690</v>
      </c>
      <c r="AC91" s="35"/>
      <c r="AD91" s="35"/>
      <c r="AE91" s="35"/>
      <c r="AF91" s="40">
        <f t="shared" si="93"/>
        <v>0</v>
      </c>
      <c r="AG91" s="40">
        <f t="shared" si="88"/>
        <v>17316725</v>
      </c>
      <c r="AH91" s="41">
        <f>IF(ISERROR(AG91/I85),0,AG91/I85)</f>
        <v>0.13150710599987367</v>
      </c>
      <c r="AI91" s="42">
        <f t="shared" si="89"/>
        <v>1.6724025535038243E-2</v>
      </c>
    </row>
    <row r="92" spans="1:35">
      <c r="A92" s="223" t="s">
        <v>74</v>
      </c>
      <c r="B92" s="224"/>
      <c r="C92" s="224"/>
      <c r="D92" s="224"/>
      <c r="E92" s="224"/>
      <c r="F92" s="224"/>
      <c r="G92" s="224"/>
      <c r="H92" s="225"/>
      <c r="I92" s="55">
        <f>I85</f>
        <v>131679006</v>
      </c>
      <c r="J92" s="55">
        <f>SUM(J86:J91)</f>
        <v>131679006</v>
      </c>
      <c r="K92" s="56"/>
      <c r="L92" s="55">
        <f>SUM(L86:L91)</f>
        <v>0</v>
      </c>
      <c r="M92" s="55">
        <f>SUM(M86:M91)</f>
        <v>0</v>
      </c>
      <c r="N92" s="55">
        <f>SUM(N86:N91)</f>
        <v>0</v>
      </c>
      <c r="O92" s="57"/>
      <c r="P92" s="59"/>
      <c r="Q92" s="55">
        <f t="shared" ref="Q92:AG92" si="94">SUM(Q86:Q91)</f>
        <v>0</v>
      </c>
      <c r="R92" s="55">
        <f t="shared" si="94"/>
        <v>79007404</v>
      </c>
      <c r="S92" s="55">
        <f t="shared" si="94"/>
        <v>0</v>
      </c>
      <c r="T92" s="60">
        <f t="shared" si="94"/>
        <v>79007404</v>
      </c>
      <c r="U92" s="55">
        <f t="shared" si="94"/>
        <v>0</v>
      </c>
      <c r="V92" s="55">
        <f t="shared" si="94"/>
        <v>0</v>
      </c>
      <c r="W92" s="55">
        <f t="shared" si="94"/>
        <v>0</v>
      </c>
      <c r="X92" s="60">
        <f t="shared" si="94"/>
        <v>0</v>
      </c>
      <c r="Y92" s="55">
        <f t="shared" si="94"/>
        <v>0</v>
      </c>
      <c r="Z92" s="55">
        <f t="shared" si="94"/>
        <v>6926690</v>
      </c>
      <c r="AA92" s="55">
        <f t="shared" si="94"/>
        <v>32331532</v>
      </c>
      <c r="AB92" s="60">
        <f t="shared" si="94"/>
        <v>39258222</v>
      </c>
      <c r="AC92" s="55">
        <f>SUM(AC86:AC91)</f>
        <v>13413380</v>
      </c>
      <c r="AD92" s="55">
        <f t="shared" ref="AD92:AE92" si="95">SUM(AD86:AD91)</f>
        <v>0</v>
      </c>
      <c r="AE92" s="55">
        <f t="shared" si="95"/>
        <v>0</v>
      </c>
      <c r="AF92" s="60">
        <f t="shared" si="94"/>
        <v>13413380</v>
      </c>
      <c r="AG92" s="53">
        <f t="shared" si="94"/>
        <v>131679006</v>
      </c>
      <c r="AH92" s="54">
        <f>IF(ISERROR(AG92/I92),0,AG92/I92)</f>
        <v>1</v>
      </c>
      <c r="AI92" s="54">
        <f>IF(ISERROR(AG92/$AG$105),0,AG92/$AG$105)</f>
        <v>0.1271720292822375</v>
      </c>
    </row>
    <row r="93" spans="1:35">
      <c r="A93" s="36"/>
      <c r="B93" s="229" t="s">
        <v>49</v>
      </c>
      <c r="C93" s="230"/>
      <c r="D93" s="231"/>
      <c r="E93" s="18"/>
      <c r="F93" s="19"/>
      <c r="G93" s="20"/>
      <c r="H93" s="20"/>
      <c r="I93" s="21"/>
      <c r="J93" s="22"/>
      <c r="K93" s="23"/>
      <c r="L93" s="24"/>
      <c r="M93" s="24"/>
      <c r="N93" s="24"/>
      <c r="O93" s="19"/>
      <c r="P93" s="25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6"/>
      <c r="AI93" s="26"/>
    </row>
    <row r="94" spans="1:35" hidden="1" outlineLevel="1">
      <c r="A94" s="16">
        <v>1</v>
      </c>
      <c r="B94" s="28"/>
      <c r="C94" s="27"/>
      <c r="D94" s="28"/>
      <c r="E94" s="28"/>
      <c r="F94" s="28"/>
      <c r="G94" s="27"/>
      <c r="H94" s="27"/>
      <c r="I94" s="29"/>
      <c r="J94" s="30"/>
      <c r="K94" s="28"/>
      <c r="L94" s="35"/>
      <c r="M94" s="35"/>
      <c r="N94" s="35"/>
      <c r="O94" s="28"/>
      <c r="P94" s="28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35"/>
      <c r="AB94" s="40">
        <f>SUM(Y94:AA94)</f>
        <v>0</v>
      </c>
      <c r="AC94" s="35"/>
      <c r="AD94" s="35"/>
      <c r="AE94" s="35"/>
      <c r="AF94" s="40">
        <f>SUM(AC94:AE94)</f>
        <v>0</v>
      </c>
      <c r="AG94" s="40">
        <f t="shared" ref="AG94:AG103" si="96">SUM(T94,X94,AB94,AF94)</f>
        <v>0</v>
      </c>
      <c r="AH94" s="41">
        <f>IF(ISERROR(AG94/I94),0,AG94/I94)</f>
        <v>0</v>
      </c>
      <c r="AI94" s="42">
        <f t="shared" ref="AI94:AI103" si="97">IF(ISERROR(AG94/$AG$105),"-",AG94/$AG$105)</f>
        <v>0</v>
      </c>
    </row>
    <row r="95" spans="1:35" hidden="1" outlineLevel="1">
      <c r="A95" s="16">
        <v>2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3" si="98">SUM(Q95:S95)</f>
        <v>0</v>
      </c>
      <c r="U95" s="35"/>
      <c r="V95" s="35"/>
      <c r="W95" s="35"/>
      <c r="X95" s="40">
        <f t="shared" ref="X95:X103" si="99">SUM(U95:W95)</f>
        <v>0</v>
      </c>
      <c r="Y95" s="35"/>
      <c r="Z95" s="35"/>
      <c r="AA95" s="35"/>
      <c r="AB95" s="40">
        <f t="shared" ref="AB95:AB103" si="100">SUM(Y95:AA95)</f>
        <v>0</v>
      </c>
      <c r="AC95" s="35"/>
      <c r="AD95" s="35"/>
      <c r="AE95" s="35"/>
      <c r="AF95" s="40">
        <f t="shared" ref="AF95:AF103" si="101">SUM(AC95:AE95)</f>
        <v>0</v>
      </c>
      <c r="AG95" s="40">
        <f t="shared" si="96"/>
        <v>0</v>
      </c>
      <c r="AH95" s="41">
        <f t="shared" ref="AH95:AH103" si="102">IF(ISERROR(AG95/I95),0,AG95/I95)</f>
        <v>0</v>
      </c>
      <c r="AI95" s="42">
        <f t="shared" si="97"/>
        <v>0</v>
      </c>
    </row>
    <row r="96" spans="1:35" hidden="1" outlineLevel="1">
      <c r="A96" s="16">
        <v>3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8"/>
        <v>0</v>
      </c>
      <c r="U96" s="35"/>
      <c r="V96" s="35"/>
      <c r="W96" s="35"/>
      <c r="X96" s="40">
        <f t="shared" si="99"/>
        <v>0</v>
      </c>
      <c r="Y96" s="35"/>
      <c r="Z96" s="35"/>
      <c r="AA96" s="35"/>
      <c r="AB96" s="40">
        <f t="shared" si="100"/>
        <v>0</v>
      </c>
      <c r="AC96" s="35"/>
      <c r="AD96" s="35"/>
      <c r="AE96" s="35"/>
      <c r="AF96" s="40">
        <f t="shared" si="101"/>
        <v>0</v>
      </c>
      <c r="AG96" s="40">
        <f t="shared" si="96"/>
        <v>0</v>
      </c>
      <c r="AH96" s="41">
        <f t="shared" si="102"/>
        <v>0</v>
      </c>
      <c r="AI96" s="42">
        <f t="shared" si="97"/>
        <v>0</v>
      </c>
    </row>
    <row r="97" spans="1:35" hidden="1" outlineLevel="1">
      <c r="A97" s="16">
        <v>4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8"/>
        <v>0</v>
      </c>
      <c r="U97" s="35"/>
      <c r="V97" s="35"/>
      <c r="W97" s="35"/>
      <c r="X97" s="40">
        <f t="shared" si="99"/>
        <v>0</v>
      </c>
      <c r="Y97" s="35"/>
      <c r="Z97" s="35"/>
      <c r="AA97" s="35"/>
      <c r="AB97" s="40">
        <f t="shared" si="100"/>
        <v>0</v>
      </c>
      <c r="AC97" s="35"/>
      <c r="AD97" s="35"/>
      <c r="AE97" s="35"/>
      <c r="AF97" s="40">
        <f t="shared" si="101"/>
        <v>0</v>
      </c>
      <c r="AG97" s="40">
        <f t="shared" si="96"/>
        <v>0</v>
      </c>
      <c r="AH97" s="41">
        <f t="shared" si="102"/>
        <v>0</v>
      </c>
      <c r="AI97" s="42">
        <f t="shared" si="97"/>
        <v>0</v>
      </c>
    </row>
    <row r="98" spans="1:35" hidden="1" outlineLevel="1">
      <c r="A98" s="16">
        <v>5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8"/>
        <v>0</v>
      </c>
      <c r="U98" s="35"/>
      <c r="V98" s="35"/>
      <c r="W98" s="35"/>
      <c r="X98" s="40">
        <f t="shared" si="99"/>
        <v>0</v>
      </c>
      <c r="Y98" s="35"/>
      <c r="Z98" s="35"/>
      <c r="AA98" s="35"/>
      <c r="AB98" s="40">
        <f t="shared" si="100"/>
        <v>0</v>
      </c>
      <c r="AC98" s="35"/>
      <c r="AD98" s="35"/>
      <c r="AE98" s="35"/>
      <c r="AF98" s="40">
        <f t="shared" si="101"/>
        <v>0</v>
      </c>
      <c r="AG98" s="40">
        <f t="shared" si="96"/>
        <v>0</v>
      </c>
      <c r="AH98" s="41">
        <f t="shared" si="102"/>
        <v>0</v>
      </c>
      <c r="AI98" s="42">
        <f t="shared" si="97"/>
        <v>0</v>
      </c>
    </row>
    <row r="99" spans="1:35" hidden="1" outlineLevel="1">
      <c r="A99" s="16">
        <v>6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8"/>
        <v>0</v>
      </c>
      <c r="U99" s="35"/>
      <c r="V99" s="35"/>
      <c r="W99" s="35"/>
      <c r="X99" s="40">
        <f t="shared" si="99"/>
        <v>0</v>
      </c>
      <c r="Y99" s="35"/>
      <c r="Z99" s="35"/>
      <c r="AA99" s="35"/>
      <c r="AB99" s="40">
        <f t="shared" si="100"/>
        <v>0</v>
      </c>
      <c r="AC99" s="35"/>
      <c r="AD99" s="35"/>
      <c r="AE99" s="35"/>
      <c r="AF99" s="40">
        <f t="shared" si="101"/>
        <v>0</v>
      </c>
      <c r="AG99" s="40">
        <f t="shared" si="96"/>
        <v>0</v>
      </c>
      <c r="AH99" s="41">
        <f t="shared" si="102"/>
        <v>0</v>
      </c>
      <c r="AI99" s="42">
        <f t="shared" si="97"/>
        <v>0</v>
      </c>
    </row>
    <row r="100" spans="1:35" hidden="1" outlineLevel="1">
      <c r="A100" s="16">
        <v>7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8"/>
        <v>0</v>
      </c>
      <c r="U100" s="35"/>
      <c r="V100" s="35"/>
      <c r="W100" s="35"/>
      <c r="X100" s="40">
        <f t="shared" si="99"/>
        <v>0</v>
      </c>
      <c r="Y100" s="35"/>
      <c r="Z100" s="35"/>
      <c r="AA100" s="35"/>
      <c r="AB100" s="40">
        <f t="shared" si="100"/>
        <v>0</v>
      </c>
      <c r="AC100" s="35"/>
      <c r="AD100" s="35"/>
      <c r="AE100" s="35"/>
      <c r="AF100" s="40">
        <f t="shared" si="101"/>
        <v>0</v>
      </c>
      <c r="AG100" s="40">
        <f t="shared" si="96"/>
        <v>0</v>
      </c>
      <c r="AH100" s="41">
        <f t="shared" si="102"/>
        <v>0</v>
      </c>
      <c r="AI100" s="42">
        <f t="shared" si="97"/>
        <v>0</v>
      </c>
    </row>
    <row r="101" spans="1:35" hidden="1" outlineLevel="1">
      <c r="A101" s="16">
        <v>8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8"/>
        <v>0</v>
      </c>
      <c r="U101" s="35"/>
      <c r="V101" s="35"/>
      <c r="W101" s="35"/>
      <c r="X101" s="40">
        <f t="shared" si="99"/>
        <v>0</v>
      </c>
      <c r="Y101" s="35"/>
      <c r="Z101" s="35"/>
      <c r="AA101" s="35"/>
      <c r="AB101" s="40">
        <f t="shared" si="100"/>
        <v>0</v>
      </c>
      <c r="AC101" s="35"/>
      <c r="AD101" s="35"/>
      <c r="AE101" s="35"/>
      <c r="AF101" s="40">
        <f t="shared" si="101"/>
        <v>0</v>
      </c>
      <c r="AG101" s="40">
        <f t="shared" si="96"/>
        <v>0</v>
      </c>
      <c r="AH101" s="41">
        <f t="shared" si="102"/>
        <v>0</v>
      </c>
      <c r="AI101" s="42">
        <f t="shared" si="97"/>
        <v>0</v>
      </c>
    </row>
    <row r="102" spans="1:35" hidden="1" outlineLevel="1">
      <c r="A102" s="16">
        <v>9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8"/>
        <v>0</v>
      </c>
      <c r="U102" s="35"/>
      <c r="V102" s="35"/>
      <c r="W102" s="35"/>
      <c r="X102" s="40">
        <f t="shared" si="99"/>
        <v>0</v>
      </c>
      <c r="Y102" s="35"/>
      <c r="Z102" s="35"/>
      <c r="AA102" s="35"/>
      <c r="AB102" s="40">
        <f t="shared" si="100"/>
        <v>0</v>
      </c>
      <c r="AC102" s="35"/>
      <c r="AD102" s="35"/>
      <c r="AE102" s="35"/>
      <c r="AF102" s="40">
        <f t="shared" si="101"/>
        <v>0</v>
      </c>
      <c r="AG102" s="40">
        <f t="shared" si="96"/>
        <v>0</v>
      </c>
      <c r="AH102" s="41">
        <f t="shared" si="102"/>
        <v>0</v>
      </c>
      <c r="AI102" s="42">
        <f t="shared" si="97"/>
        <v>0</v>
      </c>
    </row>
    <row r="103" spans="1:35" hidden="1" outlineLevel="1">
      <c r="A103" s="16">
        <v>10</v>
      </c>
      <c r="B103" s="32"/>
      <c r="C103" s="31"/>
      <c r="D103" s="32"/>
      <c r="E103" s="32"/>
      <c r="F103" s="32"/>
      <c r="G103" s="31"/>
      <c r="H103" s="31"/>
      <c r="I103" s="29"/>
      <c r="J103" s="34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98"/>
        <v>0</v>
      </c>
      <c r="U103" s="35"/>
      <c r="V103" s="35"/>
      <c r="W103" s="35"/>
      <c r="X103" s="40">
        <f t="shared" si="99"/>
        <v>0</v>
      </c>
      <c r="Y103" s="35"/>
      <c r="Z103" s="35"/>
      <c r="AA103" s="35"/>
      <c r="AB103" s="40">
        <f t="shared" si="100"/>
        <v>0</v>
      </c>
      <c r="AC103" s="35"/>
      <c r="AD103" s="35"/>
      <c r="AE103" s="35"/>
      <c r="AF103" s="40">
        <f t="shared" si="101"/>
        <v>0</v>
      </c>
      <c r="AG103" s="40">
        <f t="shared" si="96"/>
        <v>0</v>
      </c>
      <c r="AH103" s="41">
        <f t="shared" si="102"/>
        <v>0</v>
      </c>
      <c r="AI103" s="42">
        <f t="shared" si="97"/>
        <v>0</v>
      </c>
    </row>
    <row r="104" spans="1:35" s="17" customFormat="1" collapsed="1">
      <c r="A104" s="223" t="s">
        <v>50</v>
      </c>
      <c r="B104" s="224"/>
      <c r="C104" s="224"/>
      <c r="D104" s="224"/>
      <c r="E104" s="224"/>
      <c r="F104" s="224"/>
      <c r="G104" s="224"/>
      <c r="H104" s="225"/>
      <c r="I104" s="55">
        <f>SUM(I94:I103)</f>
        <v>0</v>
      </c>
      <c r="J104" s="55">
        <f>SUM(J94:J103)</f>
        <v>0</v>
      </c>
      <c r="K104" s="56"/>
      <c r="L104" s="55">
        <f>SUM(L94:L103)</f>
        <v>0</v>
      </c>
      <c r="M104" s="55">
        <f>SUM(M94:M103)</f>
        <v>0</v>
      </c>
      <c r="N104" s="55">
        <f>SUM(N94:N103)</f>
        <v>0</v>
      </c>
      <c r="O104" s="57"/>
      <c r="P104" s="59"/>
      <c r="Q104" s="55">
        <f t="shared" ref="Q104:AG104" si="103">SUM(Q94:Q103)</f>
        <v>0</v>
      </c>
      <c r="R104" s="55">
        <f t="shared" si="103"/>
        <v>0</v>
      </c>
      <c r="S104" s="55">
        <f t="shared" si="103"/>
        <v>0</v>
      </c>
      <c r="T104" s="60">
        <f t="shared" si="103"/>
        <v>0</v>
      </c>
      <c r="U104" s="55">
        <f t="shared" si="103"/>
        <v>0</v>
      </c>
      <c r="V104" s="55">
        <f t="shared" si="103"/>
        <v>0</v>
      </c>
      <c r="W104" s="55">
        <f t="shared" si="103"/>
        <v>0</v>
      </c>
      <c r="X104" s="60">
        <f t="shared" si="103"/>
        <v>0</v>
      </c>
      <c r="Y104" s="55">
        <f t="shared" si="103"/>
        <v>0</v>
      </c>
      <c r="Z104" s="55">
        <f t="shared" si="103"/>
        <v>0</v>
      </c>
      <c r="AA104" s="55">
        <f t="shared" si="103"/>
        <v>0</v>
      </c>
      <c r="AB104" s="60">
        <f t="shared" si="103"/>
        <v>0</v>
      </c>
      <c r="AC104" s="55">
        <f t="shared" si="103"/>
        <v>0</v>
      </c>
      <c r="AD104" s="55">
        <f t="shared" si="103"/>
        <v>0</v>
      </c>
      <c r="AE104" s="55">
        <f t="shared" si="103"/>
        <v>0</v>
      </c>
      <c r="AF104" s="60">
        <f t="shared" si="103"/>
        <v>0</v>
      </c>
      <c r="AG104" s="53">
        <f t="shared" si="103"/>
        <v>0</v>
      </c>
      <c r="AH104" s="54">
        <f>IF(ISERROR(AG104/I104),0,AG104/I104)</f>
        <v>0</v>
      </c>
      <c r="AI104" s="54">
        <f>IF(ISERROR(AG104/$AG$105),0,AG104/$AG$105)</f>
        <v>0</v>
      </c>
    </row>
    <row r="105" spans="1:35">
      <c r="A105" s="226" t="str">
        <f>"TOTAL ASIG."&amp;" "&amp;$A$5</f>
        <v xml:space="preserve">TOTAL ASIG. 24-03-342 APOYO, MONITOREO Y SUPERVISION A LA GESTION TERRITORIAL </v>
      </c>
      <c r="B105" s="227"/>
      <c r="C105" s="227"/>
      <c r="D105" s="227"/>
      <c r="E105" s="227"/>
      <c r="F105" s="227"/>
      <c r="G105" s="227"/>
      <c r="H105" s="228"/>
      <c r="I105" s="62">
        <f>+I11+I16+I21+I26+I37+I42+I48+I54+I58+I64+I70+I76+I92+I80+I84+I104</f>
        <v>1035440000</v>
      </c>
      <c r="J105" s="60">
        <f>+J11+J16+J21+J26+J37+J42+J48+J54+J58+J64+J70+J76+J92+J80+J84+J104</f>
        <v>1035440000</v>
      </c>
      <c r="K105" s="63"/>
      <c r="L105" s="60">
        <f>+L11+L16+L21+L26+L37+L42+L48+L54+L58+L64+L70+L76+L92+L80+L84+L104</f>
        <v>0</v>
      </c>
      <c r="M105" s="60">
        <f>+M11+M16+M21+M26+M37+M42+M48+M54+M58+M64+M70+M76+M92+M80+M84+M104</f>
        <v>0</v>
      </c>
      <c r="N105" s="60">
        <f>+N11+N16+N21+N26+N37+N42+N48+N54+N58+N64+N70+N76+N92+N80+N84+N104</f>
        <v>0</v>
      </c>
      <c r="O105" s="64"/>
      <c r="P105" s="65"/>
      <c r="Q105" s="60">
        <f t="shared" ref="Q105:AG105" si="104">+Q11+Q16+Q21+Q26+Q37+Q42+Q48+Q54+Q58+Q64+Q70+Q76+Q92+Q80+Q84+Q104</f>
        <v>0</v>
      </c>
      <c r="R105" s="60">
        <f t="shared" si="104"/>
        <v>563830500</v>
      </c>
      <c r="S105" s="60">
        <f t="shared" si="104"/>
        <v>57433490</v>
      </c>
      <c r="T105" s="60">
        <f t="shared" si="104"/>
        <v>621263990</v>
      </c>
      <c r="U105" s="60">
        <f t="shared" si="104"/>
        <v>0</v>
      </c>
      <c r="V105" s="60">
        <f t="shared" si="104"/>
        <v>0</v>
      </c>
      <c r="W105" s="60">
        <f t="shared" si="104"/>
        <v>0</v>
      </c>
      <c r="X105" s="60">
        <f t="shared" si="104"/>
        <v>0</v>
      </c>
      <c r="Y105" s="60">
        <f t="shared" si="104"/>
        <v>0</v>
      </c>
      <c r="Z105" s="60">
        <f t="shared" si="104"/>
        <v>61034990</v>
      </c>
      <c r="AA105" s="60">
        <f t="shared" si="104"/>
        <v>138207806</v>
      </c>
      <c r="AB105" s="60">
        <f t="shared" si="104"/>
        <v>199242796</v>
      </c>
      <c r="AC105" s="60">
        <f t="shared" si="104"/>
        <v>207338700</v>
      </c>
      <c r="AD105" s="60">
        <f t="shared" si="104"/>
        <v>7594514</v>
      </c>
      <c r="AE105" s="60">
        <f t="shared" si="104"/>
        <v>0</v>
      </c>
      <c r="AF105" s="60">
        <f t="shared" si="104"/>
        <v>214933214</v>
      </c>
      <c r="AG105" s="60">
        <f t="shared" si="104"/>
        <v>1035440000</v>
      </c>
      <c r="AH105" s="61">
        <f>IF(ISERROR(AG105/I105),"-",AG105/I105)</f>
        <v>1</v>
      </c>
      <c r="AI105" s="61">
        <f>IF(ISERROR(AG105/$AG$105),"-",AG105/$AG$105)</f>
        <v>1</v>
      </c>
    </row>
    <row r="106" spans="1:35">
      <c r="I106" s="4"/>
      <c r="Q106" s="4"/>
      <c r="R106" s="4"/>
      <c r="S106" s="4"/>
      <c r="U106" s="4"/>
      <c r="V106" s="4"/>
      <c r="W106" s="4"/>
      <c r="Y106" s="4"/>
      <c r="Z106" s="4"/>
      <c r="AA106" s="4"/>
      <c r="AC106" s="4"/>
      <c r="AD106" s="4"/>
      <c r="AE106" s="4"/>
    </row>
    <row r="107" spans="1:35">
      <c r="I107" s="4"/>
      <c r="Q107" s="4"/>
      <c r="R107" s="4"/>
      <c r="S107" s="4"/>
      <c r="U107" s="4"/>
      <c r="V107" s="4"/>
      <c r="W107" s="4"/>
      <c r="Y107" s="4"/>
      <c r="Z107" s="4"/>
      <c r="AA107" s="4"/>
      <c r="AC107" s="4"/>
      <c r="AD107" s="4"/>
      <c r="AE107" s="4"/>
    </row>
    <row r="108" spans="1:35">
      <c r="I108" s="4"/>
      <c r="Q108" s="4"/>
      <c r="R108" s="4"/>
      <c r="S108" s="4"/>
      <c r="U108" s="4"/>
      <c r="V108" s="4"/>
      <c r="W108" s="4"/>
      <c r="Y108" s="4"/>
      <c r="Z108" s="4"/>
      <c r="AA108" s="4"/>
      <c r="AC108" s="4"/>
      <c r="AD108" s="4"/>
      <c r="AE108" s="4"/>
    </row>
    <row r="109" spans="1:35">
      <c r="I109" s="4"/>
      <c r="Q109" s="4"/>
      <c r="R109" s="4"/>
      <c r="S109" s="4"/>
      <c r="U109" s="4"/>
      <c r="V109" s="4"/>
      <c r="W109" s="4"/>
      <c r="Y109" s="4"/>
      <c r="Z109" s="4"/>
      <c r="AA109" s="4"/>
      <c r="AC109" s="4"/>
      <c r="AD109" s="4"/>
      <c r="AE109" s="4"/>
    </row>
    <row r="110" spans="1:35">
      <c r="I110" s="4"/>
      <c r="Q110" s="4"/>
      <c r="R110" s="4"/>
      <c r="S110" s="4"/>
      <c r="U110" s="4"/>
      <c r="V110" s="4"/>
      <c r="W110" s="4"/>
      <c r="Y110" s="4"/>
      <c r="Z110" s="4"/>
      <c r="AA110" s="4"/>
      <c r="AC110" s="4"/>
      <c r="AD110" s="4"/>
      <c r="AE110" s="4"/>
    </row>
    <row r="111" spans="1:35">
      <c r="I111" s="4"/>
      <c r="Q111" s="4"/>
      <c r="R111" s="4"/>
      <c r="S111" s="4"/>
      <c r="U111" s="4"/>
      <c r="V111" s="4"/>
      <c r="W111" s="4"/>
      <c r="Y111" s="4"/>
      <c r="Z111" s="4"/>
      <c r="AA111" s="4"/>
      <c r="AC111" s="4"/>
      <c r="AD111" s="4"/>
      <c r="AE111" s="4"/>
    </row>
    <row r="112" spans="1:35">
      <c r="I112" s="4"/>
      <c r="Q112" s="4"/>
      <c r="R112" s="4"/>
      <c r="S112" s="4"/>
      <c r="U112" s="4"/>
      <c r="V112" s="4"/>
      <c r="W112" s="4"/>
      <c r="Y112" s="4"/>
      <c r="Z112" s="4"/>
      <c r="AA112" s="4"/>
      <c r="AC112" s="4"/>
      <c r="AD112" s="4"/>
      <c r="AE112" s="4"/>
    </row>
    <row r="113" spans="9:31">
      <c r="I113" s="4"/>
      <c r="Q113" s="4"/>
      <c r="R113" s="4"/>
      <c r="S113" s="4"/>
      <c r="U113" s="4"/>
      <c r="V113" s="4"/>
      <c r="W113" s="4"/>
      <c r="Y113" s="4"/>
      <c r="Z113" s="4"/>
      <c r="AA113" s="4"/>
      <c r="AC113" s="4"/>
      <c r="AD113" s="4"/>
      <c r="AE113" s="4"/>
    </row>
    <row r="114" spans="9:31">
      <c r="I114" s="4"/>
      <c r="Q114" s="4"/>
      <c r="R114" s="4"/>
      <c r="S114" s="4"/>
      <c r="U114" s="4"/>
      <c r="V114" s="4"/>
      <c r="W114" s="4"/>
      <c r="Y114" s="4"/>
      <c r="Z114" s="4"/>
      <c r="AA114" s="4"/>
      <c r="AC114" s="4"/>
      <c r="AD114" s="4"/>
      <c r="AE114" s="4"/>
    </row>
    <row r="115" spans="9:31">
      <c r="I115" s="4"/>
      <c r="Q115" s="4"/>
      <c r="R115" s="4"/>
      <c r="S115" s="4"/>
      <c r="U115" s="4"/>
      <c r="V115" s="4"/>
      <c r="W115" s="4"/>
      <c r="Y115" s="4"/>
      <c r="Z115" s="4"/>
      <c r="AA115" s="4"/>
      <c r="AC115" s="4"/>
      <c r="AD115" s="4"/>
      <c r="AE115" s="4"/>
    </row>
    <row r="116" spans="9:31">
      <c r="I116" s="4"/>
      <c r="Q116" s="4"/>
      <c r="R116" s="4"/>
      <c r="S116" s="4"/>
      <c r="U116" s="4"/>
      <c r="V116" s="4"/>
      <c r="W116" s="4"/>
      <c r="Y116" s="4"/>
      <c r="Z116" s="4"/>
      <c r="AA116" s="4"/>
      <c r="AC116" s="4"/>
      <c r="AD116" s="4"/>
      <c r="AE116" s="4"/>
    </row>
    <row r="117" spans="9:31">
      <c r="I117" s="4"/>
      <c r="Q117" s="4"/>
      <c r="R117" s="4"/>
      <c r="S117" s="4"/>
      <c r="U117" s="4"/>
      <c r="V117" s="4"/>
      <c r="W117" s="4"/>
      <c r="Y117" s="4"/>
      <c r="Z117" s="4"/>
      <c r="AA117" s="4"/>
      <c r="AC117" s="4"/>
      <c r="AD117" s="4"/>
      <c r="AE117" s="4"/>
    </row>
    <row r="118" spans="9:31">
      <c r="I118" s="4"/>
      <c r="Q118" s="4"/>
      <c r="R118" s="4"/>
      <c r="S118" s="4"/>
      <c r="U118" s="4"/>
      <c r="V118" s="4"/>
      <c r="W118" s="4"/>
      <c r="Y118" s="4"/>
      <c r="Z118" s="4"/>
      <c r="AA118" s="4"/>
      <c r="AC118" s="4"/>
      <c r="AD118" s="4"/>
      <c r="AE118" s="4"/>
    </row>
    <row r="119" spans="9:31">
      <c r="I119" s="4"/>
      <c r="Q119" s="4"/>
      <c r="R119" s="4"/>
      <c r="S119" s="4"/>
      <c r="U119" s="4"/>
      <c r="V119" s="4"/>
      <c r="W119" s="4"/>
      <c r="Y119" s="4"/>
      <c r="Z119" s="4"/>
      <c r="AA119" s="4"/>
      <c r="AC119" s="4"/>
      <c r="AD119" s="4"/>
      <c r="AE119" s="4"/>
    </row>
    <row r="120" spans="9:31">
      <c r="I120" s="4"/>
      <c r="Q120" s="4"/>
      <c r="R120" s="4"/>
      <c r="S120" s="4"/>
      <c r="U120" s="4"/>
      <c r="V120" s="4"/>
      <c r="W120" s="4"/>
      <c r="Y120" s="4"/>
      <c r="Z120" s="4"/>
      <c r="AA120" s="4"/>
      <c r="AC120" s="4"/>
      <c r="AD120" s="4"/>
      <c r="AE120" s="4"/>
    </row>
    <row r="121" spans="9:31">
      <c r="I121" s="4"/>
      <c r="Q121" s="4"/>
      <c r="R121" s="4"/>
      <c r="S121" s="4"/>
      <c r="U121" s="4"/>
      <c r="V121" s="4"/>
      <c r="W121" s="4"/>
      <c r="Y121" s="4"/>
      <c r="Z121" s="4"/>
      <c r="AA121" s="4"/>
      <c r="AC121" s="4"/>
      <c r="AD121" s="4"/>
      <c r="AE121" s="4"/>
    </row>
    <row r="122" spans="9:31">
      <c r="I122" s="4"/>
      <c r="Q122" s="4"/>
      <c r="R122" s="4"/>
      <c r="S122" s="4"/>
      <c r="U122" s="4"/>
      <c r="V122" s="4"/>
      <c r="W122" s="4"/>
      <c r="Y122" s="4"/>
      <c r="Z122" s="4"/>
      <c r="AA122" s="4"/>
      <c r="AC122" s="4"/>
      <c r="AD122" s="4"/>
      <c r="AE122" s="4"/>
    </row>
  </sheetData>
  <sheetProtection insertRows="0" autoFilter="0"/>
  <dataConsolidate/>
  <mergeCells count="93">
    <mergeCell ref="E78:E79"/>
    <mergeCell ref="E82:E83"/>
    <mergeCell ref="E86:E91"/>
    <mergeCell ref="K44:K47"/>
    <mergeCell ref="E44:E47"/>
    <mergeCell ref="E50:E53"/>
    <mergeCell ref="E56:E57"/>
    <mergeCell ref="E60:E63"/>
    <mergeCell ref="E66:E69"/>
    <mergeCell ref="E13:E15"/>
    <mergeCell ref="E18:E20"/>
    <mergeCell ref="E23:E25"/>
    <mergeCell ref="E28:E36"/>
    <mergeCell ref="E39:E41"/>
    <mergeCell ref="K66:K69"/>
    <mergeCell ref="I27:I36"/>
    <mergeCell ref="I38:I41"/>
    <mergeCell ref="I43:I47"/>
    <mergeCell ref="I49:I53"/>
    <mergeCell ref="I55:I57"/>
    <mergeCell ref="K39:K41"/>
    <mergeCell ref="A104:H104"/>
    <mergeCell ref="A105:H105"/>
    <mergeCell ref="A80:H80"/>
    <mergeCell ref="B81:D81"/>
    <mergeCell ref="A84:H84"/>
    <mergeCell ref="B85:D85"/>
    <mergeCell ref="A92:H92"/>
    <mergeCell ref="B93:D93"/>
    <mergeCell ref="B77:D77"/>
    <mergeCell ref="A48:H48"/>
    <mergeCell ref="B49:D49"/>
    <mergeCell ref="A54:H54"/>
    <mergeCell ref="B55:D55"/>
    <mergeCell ref="A58:H58"/>
    <mergeCell ref="B59:D59"/>
    <mergeCell ref="A64:H64"/>
    <mergeCell ref="B65:D65"/>
    <mergeCell ref="A70:H70"/>
    <mergeCell ref="B71:D71"/>
    <mergeCell ref="A76:H76"/>
    <mergeCell ref="E72:E75"/>
    <mergeCell ref="AF6:AF7"/>
    <mergeCell ref="AG6:AG7"/>
    <mergeCell ref="AH6:AI6"/>
    <mergeCell ref="B43:D43"/>
    <mergeCell ref="A11:H11"/>
    <mergeCell ref="B12:D12"/>
    <mergeCell ref="A16:H16"/>
    <mergeCell ref="B17:D17"/>
    <mergeCell ref="A21:H21"/>
    <mergeCell ref="B22:D22"/>
    <mergeCell ref="A26:H26"/>
    <mergeCell ref="B27:D27"/>
    <mergeCell ref="A37:H37"/>
    <mergeCell ref="B38:D38"/>
    <mergeCell ref="A42:H42"/>
    <mergeCell ref="Q6:S6"/>
    <mergeCell ref="T6:T7"/>
    <mergeCell ref="U6:W6"/>
    <mergeCell ref="AB6:AB7"/>
    <mergeCell ref="AC6:AE6"/>
    <mergeCell ref="B8:D8"/>
    <mergeCell ref="I8:I10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E9:E10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  <mergeCell ref="I71:I75"/>
    <mergeCell ref="I85:I91"/>
    <mergeCell ref="I77:I79"/>
    <mergeCell ref="I12:I15"/>
    <mergeCell ref="I17:I20"/>
    <mergeCell ref="I22:I25"/>
    <mergeCell ref="I59:I63"/>
    <mergeCell ref="I65:I69"/>
    <mergeCell ref="I81:I83"/>
  </mergeCells>
  <dataValidations count="7">
    <dataValidation type="date" errorStyle="information" operator="greaterThan" allowBlank="1" showInputMessage="1" showErrorMessage="1" errorTitle="SÓLO FECHAS" error="Las fechas corresponden al presupuesto 2014" sqref="G97:H103 G60:H60 G72:H73 G75:H75 G62:H63 G44:H45 G47:H47 G18:H20 G9:H10 G13:H14 G31:H36 G28:H29 G23:H24 G50:H51 G53:H53 G56:H57 G39:H40 G66:H69 G78:H79 G82:H83 G86:H86 G88:H91 G94:H95">
      <formula1>41275</formula1>
    </dataValidation>
    <dataValidation type="date" allowBlank="1" showInputMessage="1" showErrorMessage="1" errorTitle="SÓLO FECHAS" error="Las fechas corresponden a las del Año 2013" sqref="G96:H96 G74:H74 G15:H15 G30:H30 G25:H25 G52:H52 G41:H41 G46:H46 G87:H87">
      <formula1>41275</formula1>
      <formula2>41639</formula2>
    </dataValidation>
    <dataValidation type="decimal" allowBlank="1" showInputMessage="1" showErrorMessage="1" errorTitle="Sólo números" error="Sólo ingresar números sin letras_x000a_" sqref="U94:W103 L66:M69 AC66:AE69 Y72:AA75 U78:W79 L72:M75 Q72:S75 Q66:S69 AC60:AE63 Y66:AA69 U66:W69 L60:M60 L62:M63 Q60:S63 Y44:AA47 AC44:AE47 U86:W91 U44:W47 L44:M47 Y39:AA41 Q44:S47 AC28:AE36 Q39:S41 L23:M25 U23:W25 AA18:AA20 AC23:AE25 Q23:S25 Q9:R10 L9:M10 AC9:AE10 Q50:S53 U9:W10 U13:W15 AC18:AE20 Y13:AA15 Q13:S15 L13:M15 Q18:S20 Y86:AA91 Y9:AA10 U18:W20 L18:M20 L28:M36 Q28:S36 AC13:AE15 AA25 U28:W36 U39:W41 L39:M41 AC39:AE41 Y34:Y36 L50:M53 U50:W53 L56:M57 AC56:AE57 Y56:AA57 U56:W57 U60:W63 Y60:AA63 AC50:AE53 Q56:S57 U72:W75 Z52 AC72:AE75 Q78:S79 L78:M79 U82:W83 AC78:AE79 AC82:AE83 L82:M83 Q82:S83 AC94:AE103 Q94:S103 L94:M103 Q86:S91 Y94:AA103 L86:M91 Y78:AA79 Z82 Y18:Y20 Y23:Z25 AA23 Z28:AA36 Y28:Y32 AA50:AA52 Y50:Y53 Z50 AA83 Y82:Y83 AC86:AE91">
      <formula1>-100000000</formula1>
      <formula2>10000000000</formula2>
    </dataValidation>
    <dataValidation type="textLength" operator="lessThanOrEqual" allowBlank="1" showInputMessage="1" showErrorMessage="1" sqref="J94:J103 J60 J62:J63 J56:J57 J44:J47 J13:J14 J9:J10 J18:J20 J28:J36 J23:J25 J50:J53 J86:J91 J78:J79 J82:J83 J40:J41">
      <formula1>255</formula1>
    </dataValidation>
    <dataValidation type="textLength" operator="lessThanOrEqual" allowBlank="1" showInputMessage="1" showErrorMessage="1" errorTitle="MÁXIMO DE CARACTERES SOBREPASADO" error="Sólo 255 caracteres por celdas" sqref="B94:B103 E78 O72:P75 K78:K79 E66 K66:K69 F56:F57 B66:B69 B60 F62:F63 K60 E56 I59:I61 E50 K50:K53 O44:P47 E39 B23:B25 K23:K25 E18 E13 K9:K10 B9:B10 O82:P83 O9:P10 K13:K15 B18:B20 B13:B15 O13:P15 K18:K20 E9 O18:P20 O28:P36 K28:K36 O23:P25 E23 B39:B41 B28:B36 O39:P41 B44:B47 K39 E86 E28 O50:P53 B50:B53 E44 B56:B57 K56:K57 O56:P57 B62:B63 K62:K63 D62:D63 D60:F60 O60:P63 O66:P69 B72:B75 K72:K75 B78:B79 E72 D94:F103 K82:K83 O78:P79 B82:B83 K94:K103 O94:P103 B86:B91 O86:P91 K86:K91 E82 D9:D10 F9:F10 D13:D15 F13:F15 D18:D20 F18:F20 D23:D25 F23:F25 D28:D36 F28:F36 D39:D41 F39:F41 D44:D47 F44:F47 D50:D53 F50:F53 D56:D57 D66:D69 F66:F69 D72:D75 F72:F75 D78:D79 F78:F79 D82:D83 F82:F83 D86:D91 F86:F91 K44">
      <formula1>255</formula1>
    </dataValidation>
    <dataValidation type="date" operator="greaterThan" allowBlank="1" showInputMessage="1" showErrorMessage="1" errorTitle="Error en Ingresos de Fechas" error="La fecha debe corresponder al Año 2014." sqref="C94:C103 C66:C69 C72:C75 C60 C62:C63 C44:C47 C9:C10 C13:C15 C18:C20 C28:C36 C39:C41 C50:C53 C23:C25 C56:C57 C78:C79 C82:C83 C86:C91">
      <formula1>41275</formula1>
    </dataValidation>
    <dataValidation allowBlank="1" showInputMessage="1" showErrorMessage="1" errorTitle="Sólo números" error="Sólo ingresar números sin letras_x000a_" sqref="N93:N103 N65:N69 N71:N75 N62:N63 N59:N60 N43:N47 N8:N10 N12:N15 N17:N20 N27:N36 N38:N41 N49:N53 N22:N25 N55:N57 N77:N79 N81:N83 N85:N91"/>
  </dataValidations>
  <printOptions horizontalCentered="1"/>
  <pageMargins left="0.35433070866141736" right="0.15748031496062992" top="0.39370078740157483" bottom="0.19685039370078741" header="0" footer="0"/>
  <pageSetup paperSize="184" scale="46" fitToHeight="20" orientation="landscape" r:id="rId1"/>
  <headerFooter alignWithMargins="0"/>
  <ignoredErrors>
    <ignoredError sqref="X42:AA42 AI104" formula="1"/>
    <ignoredError sqref="J72:J75 AC87 AC89 J39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workbookViewId="0">
      <pane ySplit="7" topLeftCell="A17" activePane="bottomLeft" state="frozen"/>
      <selection activeCell="AI32" sqref="AI32"/>
      <selection pane="bottomLeft" activeCell="AI32" sqref="AI3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42578125" style="6" hidden="1" customWidth="1" outlineLevel="1"/>
    <col min="10" max="10" width="11.42578125" style="6" customWidth="1" collapsed="1"/>
    <col min="11" max="13" width="11.42578125" style="6" hidden="1" customWidth="1" outlineLevel="1"/>
    <col min="14" max="14" width="11.42578125" style="6" customWidth="1" collapsed="1"/>
    <col min="15" max="17" width="12.5703125" style="6" hidden="1" customWidth="1" outlineLevel="1"/>
    <col min="18" max="18" width="11.425781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3" width="11.42578125" style="6" customWidth="1"/>
    <col min="24" max="24" width="8.42578125" style="7" bestFit="1" customWidth="1"/>
    <col min="25" max="25" width="11" style="7" bestFit="1" customWidth="1"/>
    <col min="26" max="16384" width="11.42578125" style="2"/>
  </cols>
  <sheetData>
    <row r="1" spans="1:25" s="1" customFormat="1" ht="16.5" customHeight="1">
      <c r="A1" s="249" t="str">
        <f>+'24-03-342'!A1:AI1</f>
        <v>PARTIDA 21 - 01 - 01 "SUBSECRETARIA DE SERVICIOS SOCIALES"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s="1" customFormat="1" ht="16.5" customHeight="1">
      <c r="A2" s="249" t="s">
        <v>76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1" customFormat="1" ht="16.5" customHeight="1">
      <c r="A3" s="249" t="str">
        <f>+'24-03-342'!A3:AI3</f>
        <v>EJECUCIÓN AL 31 DE DICIEMBRE DE 2014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8" customHeight="1">
      <c r="A5" s="259" t="str">
        <f>+'24-03-342'!A5:H5</f>
        <v xml:space="preserve">24-03-342 APOYO, MONITOREO Y SUPERVISION A LA GESTION TERRITORIAL 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1"/>
    </row>
    <row r="6" spans="1:25" s="3" customFormat="1" ht="25.5" customHeight="1">
      <c r="A6" s="262" t="s">
        <v>34</v>
      </c>
      <c r="B6" s="255" t="s">
        <v>32</v>
      </c>
      <c r="C6" s="255" t="s">
        <v>51</v>
      </c>
      <c r="D6" s="263" t="s">
        <v>21</v>
      </c>
      <c r="E6" s="264"/>
      <c r="F6" s="265"/>
      <c r="G6" s="258" t="s">
        <v>33</v>
      </c>
      <c r="H6" s="258"/>
      <c r="I6" s="258"/>
      <c r="J6" s="253" t="s">
        <v>23</v>
      </c>
      <c r="K6" s="258" t="s">
        <v>33</v>
      </c>
      <c r="L6" s="258"/>
      <c r="M6" s="258"/>
      <c r="N6" s="253" t="s">
        <v>24</v>
      </c>
      <c r="O6" s="258" t="s">
        <v>33</v>
      </c>
      <c r="P6" s="258"/>
      <c r="Q6" s="258"/>
      <c r="R6" s="253" t="s">
        <v>25</v>
      </c>
      <c r="S6" s="258" t="s">
        <v>33</v>
      </c>
      <c r="T6" s="258"/>
      <c r="U6" s="258"/>
      <c r="V6" s="253" t="s">
        <v>26</v>
      </c>
      <c r="W6" s="255" t="s">
        <v>47</v>
      </c>
      <c r="X6" s="257" t="s">
        <v>27</v>
      </c>
      <c r="Y6" s="257"/>
    </row>
    <row r="7" spans="1:25" s="3" customFormat="1" ht="24" customHeight="1">
      <c r="A7" s="262"/>
      <c r="B7" s="256"/>
      <c r="C7" s="256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54"/>
      <c r="K7" s="44" t="s">
        <v>38</v>
      </c>
      <c r="L7" s="44" t="s">
        <v>39</v>
      </c>
      <c r="M7" s="44" t="s">
        <v>40</v>
      </c>
      <c r="N7" s="254"/>
      <c r="O7" s="44" t="s">
        <v>41</v>
      </c>
      <c r="P7" s="44" t="s">
        <v>42</v>
      </c>
      <c r="Q7" s="44" t="s">
        <v>43</v>
      </c>
      <c r="R7" s="254"/>
      <c r="S7" s="44" t="s">
        <v>44</v>
      </c>
      <c r="T7" s="44" t="s">
        <v>45</v>
      </c>
      <c r="U7" s="44" t="s">
        <v>46</v>
      </c>
      <c r="V7" s="254"/>
      <c r="W7" s="256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+'24-03-342'!I11</f>
        <v>33518550</v>
      </c>
      <c r="C8" s="9">
        <f>+'24-03-342'!J11</f>
        <v>33518550</v>
      </c>
      <c r="D8" s="9">
        <f>+'24-03-342'!L11</f>
        <v>0</v>
      </c>
      <c r="E8" s="9">
        <f>+'24-03-342'!M11</f>
        <v>0</v>
      </c>
      <c r="F8" s="9">
        <f>+'24-03-342'!N11</f>
        <v>0</v>
      </c>
      <c r="G8" s="9">
        <f>+'24-03-342'!Q11</f>
        <v>0</v>
      </c>
      <c r="H8" s="9">
        <f>+'24-03-342'!R11</f>
        <v>20111130</v>
      </c>
      <c r="I8" s="9">
        <f>+'24-03-342'!S11</f>
        <v>0</v>
      </c>
      <c r="J8" s="9">
        <f>+'24-03-342'!T11</f>
        <v>20111130</v>
      </c>
      <c r="K8" s="9">
        <f>+'24-03-342'!U11</f>
        <v>0</v>
      </c>
      <c r="L8" s="9">
        <f>+'24-03-342'!V11</f>
        <v>0</v>
      </c>
      <c r="M8" s="9">
        <f>+'24-03-342'!W11</f>
        <v>0</v>
      </c>
      <c r="N8" s="9">
        <f>+'24-03-342'!X11</f>
        <v>0</v>
      </c>
      <c r="O8" s="9">
        <f>+'24-03-342'!Y11</f>
        <v>0</v>
      </c>
      <c r="P8" s="9">
        <f>+'24-03-342'!Z11</f>
        <v>13407420</v>
      </c>
      <c r="Q8" s="9">
        <f>+'24-03-342'!AA11</f>
        <v>0</v>
      </c>
      <c r="R8" s="9">
        <f>+'24-03-342'!AB11</f>
        <v>13407420</v>
      </c>
      <c r="S8" s="9">
        <f>+'24-03-342'!AC11</f>
        <v>0</v>
      </c>
      <c r="T8" s="9">
        <f>+'24-03-342'!AD11</f>
        <v>0</v>
      </c>
      <c r="U8" s="9">
        <f>+'24-03-342'!AE11</f>
        <v>0</v>
      </c>
      <c r="V8" s="9">
        <f>+'24-03-342'!AF11</f>
        <v>0</v>
      </c>
      <c r="W8" s="9">
        <f>+'24-03-342'!AG11</f>
        <v>33518550</v>
      </c>
      <c r="X8" s="11">
        <f>+'24-03-342'!AH11</f>
        <v>1</v>
      </c>
      <c r="Y8" s="11">
        <f>+'24-03-342'!AI11</f>
        <v>3.2371310747121997E-2</v>
      </c>
    </row>
    <row r="9" spans="1:25" s="12" customFormat="1" ht="26.25" customHeight="1">
      <c r="A9" s="10" t="s">
        <v>12</v>
      </c>
      <c r="B9" s="9">
        <f>+'24-03-342'!I16</f>
        <v>52108597</v>
      </c>
      <c r="C9" s="9">
        <f>+'24-03-342'!J16</f>
        <v>52108597</v>
      </c>
      <c r="D9" s="9">
        <f>+'24-03-342'!L16</f>
        <v>0</v>
      </c>
      <c r="E9" s="9">
        <f>+'24-03-342'!M16</f>
        <v>0</v>
      </c>
      <c r="F9" s="9">
        <f>+'24-03-342'!N16</f>
        <v>0</v>
      </c>
      <c r="G9" s="9">
        <f>+'24-03-342'!Q16</f>
        <v>0</v>
      </c>
      <c r="H9" s="9">
        <f>+'24-03-342'!R16</f>
        <v>31265157</v>
      </c>
      <c r="I9" s="9">
        <f>+'24-03-342'!S16</f>
        <v>0</v>
      </c>
      <c r="J9" s="9">
        <f>+'24-03-342'!T16</f>
        <v>31265157</v>
      </c>
      <c r="K9" s="9">
        <f>+'24-03-342'!U16</f>
        <v>0</v>
      </c>
      <c r="L9" s="9">
        <f>+'24-03-342'!V16</f>
        <v>0</v>
      </c>
      <c r="M9" s="9">
        <f>+'24-03-342'!W16</f>
        <v>0</v>
      </c>
      <c r="N9" s="9">
        <f>+'24-03-342'!X16</f>
        <v>0</v>
      </c>
      <c r="O9" s="9">
        <f>+'24-03-342'!Y16</f>
        <v>0</v>
      </c>
      <c r="P9" s="9">
        <f>+'24-03-342'!Z16</f>
        <v>0</v>
      </c>
      <c r="Q9" s="9">
        <f>+'24-03-342'!AA16</f>
        <v>0</v>
      </c>
      <c r="R9" s="9">
        <f>+'24-03-342'!AB16</f>
        <v>0</v>
      </c>
      <c r="S9" s="9">
        <f>+'24-03-342'!AC16</f>
        <v>20843440</v>
      </c>
      <c r="T9" s="9">
        <f>+'24-03-342'!AD16</f>
        <v>0</v>
      </c>
      <c r="U9" s="9">
        <f>+'24-03-342'!AE16</f>
        <v>0</v>
      </c>
      <c r="V9" s="9">
        <f>+'24-03-342'!AF16</f>
        <v>20843440</v>
      </c>
      <c r="W9" s="9">
        <f>+'24-03-342'!AG16</f>
        <v>52108597</v>
      </c>
      <c r="X9" s="11">
        <f>+'24-03-342'!AH16</f>
        <v>1</v>
      </c>
      <c r="Y9" s="11">
        <f>+'24-03-342'!AI16</f>
        <v>5.0325076296067375E-2</v>
      </c>
    </row>
    <row r="10" spans="1:25" s="12" customFormat="1" ht="26.25" customHeight="1">
      <c r="A10" s="10" t="s">
        <v>13</v>
      </c>
      <c r="B10" s="9">
        <f>+'24-03-342'!I21</f>
        <v>50548597</v>
      </c>
      <c r="C10" s="9">
        <f>+'24-03-342'!J21</f>
        <v>50548597</v>
      </c>
      <c r="D10" s="9">
        <f>+'24-03-342'!L21</f>
        <v>0</v>
      </c>
      <c r="E10" s="9">
        <f>+'24-03-342'!M21</f>
        <v>0</v>
      </c>
      <c r="F10" s="9">
        <f>+'24-03-342'!N21</f>
        <v>0</v>
      </c>
      <c r="G10" s="9">
        <f>+'24-03-342'!Q21</f>
        <v>0</v>
      </c>
      <c r="H10" s="9">
        <f>+'24-03-342'!R21</f>
        <v>30329157</v>
      </c>
      <c r="I10" s="9">
        <f>+'24-03-342'!S21</f>
        <v>0</v>
      </c>
      <c r="J10" s="9">
        <f>+'24-03-342'!T21</f>
        <v>30329157</v>
      </c>
      <c r="K10" s="9">
        <f>+'24-03-342'!U21</f>
        <v>0</v>
      </c>
      <c r="L10" s="9">
        <f>+'24-03-342'!V21</f>
        <v>0</v>
      </c>
      <c r="M10" s="9">
        <f>+'24-03-342'!W21</f>
        <v>0</v>
      </c>
      <c r="N10" s="9">
        <f>+'24-03-342'!X21</f>
        <v>0</v>
      </c>
      <c r="O10" s="9">
        <f>+'24-03-342'!Y21</f>
        <v>0</v>
      </c>
      <c r="P10" s="9">
        <f>+'24-03-342'!Z21</f>
        <v>20219440</v>
      </c>
      <c r="Q10" s="9">
        <f>+'24-03-342'!AA21</f>
        <v>0</v>
      </c>
      <c r="R10" s="9">
        <f>+'24-03-342'!AB21</f>
        <v>20219440</v>
      </c>
      <c r="S10" s="9">
        <f>+'24-03-342'!AC21</f>
        <v>0</v>
      </c>
      <c r="T10" s="9">
        <f>+'24-03-342'!AD21</f>
        <v>0</v>
      </c>
      <c r="U10" s="9">
        <f>+'24-03-342'!AE21</f>
        <v>0</v>
      </c>
      <c r="V10" s="9">
        <f>+'24-03-342'!AF21</f>
        <v>0</v>
      </c>
      <c r="W10" s="9">
        <f>+'24-03-342'!AG21</f>
        <v>50548597</v>
      </c>
      <c r="X10" s="11">
        <f>+'24-03-342'!AH21</f>
        <v>1</v>
      </c>
      <c r="Y10" s="11">
        <f>+'24-03-342'!AI21</f>
        <v>4.8818470408715134E-2</v>
      </c>
    </row>
    <row r="11" spans="1:25" s="12" customFormat="1" ht="26.25" customHeight="1">
      <c r="A11" s="10" t="s">
        <v>14</v>
      </c>
      <c r="B11" s="9">
        <f>+'24-03-342'!I26</f>
        <v>51664171</v>
      </c>
      <c r="C11" s="9">
        <f>+'24-03-342'!J26</f>
        <v>51664171</v>
      </c>
      <c r="D11" s="9">
        <f>+'24-03-342'!L26</f>
        <v>0</v>
      </c>
      <c r="E11" s="9">
        <f>+'24-03-342'!M26</f>
        <v>0</v>
      </c>
      <c r="F11" s="9">
        <f>+'24-03-342'!N26</f>
        <v>0</v>
      </c>
      <c r="G11" s="9">
        <f>+'24-03-342'!Q26</f>
        <v>0</v>
      </c>
      <c r="H11" s="9">
        <f>+'24-03-342'!R26</f>
        <v>30998502</v>
      </c>
      <c r="I11" s="9">
        <f>+'24-03-342'!S26</f>
        <v>0</v>
      </c>
      <c r="J11" s="9">
        <f>+'24-03-342'!T26</f>
        <v>30998502</v>
      </c>
      <c r="K11" s="9">
        <f>+'24-03-342'!U26</f>
        <v>0</v>
      </c>
      <c r="L11" s="9">
        <f>+'24-03-342'!V26</f>
        <v>0</v>
      </c>
      <c r="M11" s="9">
        <f>+'24-03-342'!W26</f>
        <v>0</v>
      </c>
      <c r="N11" s="9">
        <f>+'24-03-342'!X26</f>
        <v>0</v>
      </c>
      <c r="O11" s="9">
        <f>+'24-03-342'!Y26</f>
        <v>0</v>
      </c>
      <c r="P11" s="9">
        <f>+'24-03-342'!Z26</f>
        <v>13853064</v>
      </c>
      <c r="Q11" s="9">
        <f>+'24-03-342'!AA26</f>
        <v>6812605</v>
      </c>
      <c r="R11" s="9">
        <f>+'24-03-342'!AB26</f>
        <v>20665669</v>
      </c>
      <c r="S11" s="9">
        <f>+'24-03-342'!AC26</f>
        <v>0</v>
      </c>
      <c r="T11" s="9">
        <f>+'24-03-342'!AD26</f>
        <v>0</v>
      </c>
      <c r="U11" s="9">
        <f>+'24-03-342'!AE26</f>
        <v>0</v>
      </c>
      <c r="V11" s="9">
        <f>+'24-03-342'!AF26</f>
        <v>0</v>
      </c>
      <c r="W11" s="9">
        <f>+'24-03-342'!AG26</f>
        <v>51664171</v>
      </c>
      <c r="X11" s="11">
        <f>+'24-03-342'!AH26</f>
        <v>1</v>
      </c>
      <c r="Y11" s="11">
        <f>+'24-03-342'!AI26</f>
        <v>4.9895861662674804E-2</v>
      </c>
    </row>
    <row r="12" spans="1:25" s="12" customFormat="1" ht="26.25" customHeight="1">
      <c r="A12" s="43" t="s">
        <v>59</v>
      </c>
      <c r="B12" s="9">
        <f>+'24-03-342'!I37</f>
        <v>145918019</v>
      </c>
      <c r="C12" s="9">
        <f>+'24-03-342'!J37</f>
        <v>145918019</v>
      </c>
      <c r="D12" s="9">
        <f>+'24-03-342'!L37</f>
        <v>0</v>
      </c>
      <c r="E12" s="9">
        <f>+'24-03-342'!M37</f>
        <v>0</v>
      </c>
      <c r="F12" s="9">
        <f>+'24-03-342'!N37</f>
        <v>0</v>
      </c>
      <c r="G12" s="9">
        <f>+'24-03-342'!Q37</f>
        <v>0</v>
      </c>
      <c r="H12" s="9">
        <f>+'24-03-342'!R37</f>
        <v>87550809</v>
      </c>
      <c r="I12" s="9">
        <f>+'24-03-342'!S37</f>
        <v>0</v>
      </c>
      <c r="J12" s="9">
        <f>+'24-03-342'!T37</f>
        <v>87550809</v>
      </c>
      <c r="K12" s="9">
        <f>+'24-03-342'!U37</f>
        <v>0</v>
      </c>
      <c r="L12" s="9">
        <f>+'24-03-342'!V37</f>
        <v>0</v>
      </c>
      <c r="M12" s="9">
        <f>+'24-03-342'!W37</f>
        <v>0</v>
      </c>
      <c r="N12" s="9">
        <f>+'24-03-342'!X37</f>
        <v>0</v>
      </c>
      <c r="O12" s="9">
        <f>+'24-03-342'!Y37</f>
        <v>0</v>
      </c>
      <c r="P12" s="9">
        <f>+'24-03-342'!Z37</f>
        <v>6628376</v>
      </c>
      <c r="Q12" s="9">
        <f>+'24-03-342'!AA37</f>
        <v>12839088</v>
      </c>
      <c r="R12" s="9">
        <f>+'24-03-342'!AB37</f>
        <v>19467464</v>
      </c>
      <c r="S12" s="9">
        <f>+'24-03-342'!AC37</f>
        <v>38899746</v>
      </c>
      <c r="T12" s="9">
        <f>+'24-03-342'!AD37</f>
        <v>0</v>
      </c>
      <c r="U12" s="9">
        <f>+'24-03-342'!AE37</f>
        <v>0</v>
      </c>
      <c r="V12" s="9">
        <f>+'24-03-342'!AF37</f>
        <v>38899746</v>
      </c>
      <c r="W12" s="9">
        <f>+'24-03-342'!AG37</f>
        <v>145918019</v>
      </c>
      <c r="X12" s="11">
        <f>+'24-03-342'!AH37</f>
        <v>1</v>
      </c>
      <c r="Y12" s="11">
        <f>+'24-03-342'!AI37</f>
        <v>0.14092368365139457</v>
      </c>
    </row>
    <row r="13" spans="1:25" s="12" customFormat="1" ht="26.25" customHeight="1">
      <c r="A13" s="10" t="s">
        <v>15</v>
      </c>
      <c r="B13" s="9">
        <f>+'24-03-342'!I42</f>
        <v>59991377</v>
      </c>
      <c r="C13" s="9">
        <f>+'24-03-342'!J42</f>
        <v>59991377</v>
      </c>
      <c r="D13" s="9">
        <f>+'24-03-342'!L42</f>
        <v>0</v>
      </c>
      <c r="E13" s="9">
        <f>+'24-03-342'!M42</f>
        <v>0</v>
      </c>
      <c r="F13" s="9">
        <f>+'24-03-342'!N42</f>
        <v>0</v>
      </c>
      <c r="G13" s="9">
        <f>+'24-03-342'!Q42</f>
        <v>0</v>
      </c>
      <c r="H13" s="9">
        <f>+'24-03-342'!R42</f>
        <v>35994825</v>
      </c>
      <c r="I13" s="9">
        <f>+'24-03-342'!S42</f>
        <v>0</v>
      </c>
      <c r="J13" s="9">
        <f>+'24-03-342'!T42</f>
        <v>35994825</v>
      </c>
      <c r="K13" s="9">
        <f>+'24-03-342'!U42</f>
        <v>0</v>
      </c>
      <c r="L13" s="9">
        <f>+'24-03-342'!V42</f>
        <v>0</v>
      </c>
      <c r="M13" s="9">
        <f>+'24-03-342'!W42</f>
        <v>0</v>
      </c>
      <c r="N13" s="9">
        <f>+'24-03-342'!X42</f>
        <v>0</v>
      </c>
      <c r="O13" s="9">
        <f>+'24-03-342'!Y42</f>
        <v>0</v>
      </c>
      <c r="P13" s="9">
        <f>+'24-03-342'!Z42</f>
        <v>0</v>
      </c>
      <c r="Q13" s="9">
        <f>+'24-03-342'!AA42</f>
        <v>0</v>
      </c>
      <c r="R13" s="9">
        <f>+'24-03-342'!AB42</f>
        <v>0</v>
      </c>
      <c r="S13" s="9">
        <f>+'24-03-342'!AC42</f>
        <v>23996552</v>
      </c>
      <c r="T13" s="9">
        <f>+'24-03-342'!AD42</f>
        <v>0</v>
      </c>
      <c r="U13" s="9">
        <f>+'24-03-342'!AE42</f>
        <v>0</v>
      </c>
      <c r="V13" s="9">
        <f>+'24-03-342'!AF42</f>
        <v>23996552</v>
      </c>
      <c r="W13" s="9">
        <f>+'24-03-342'!AG42</f>
        <v>59991377</v>
      </c>
      <c r="X13" s="11">
        <f>+'24-03-342'!AH42</f>
        <v>1</v>
      </c>
      <c r="Y13" s="11">
        <f>+'24-03-342'!AI42</f>
        <v>5.7938052422158694E-2</v>
      </c>
    </row>
    <row r="14" spans="1:25" s="12" customFormat="1" ht="26.25" customHeight="1">
      <c r="A14" s="10" t="s">
        <v>16</v>
      </c>
      <c r="B14" s="9">
        <f>+'24-03-342'!I48</f>
        <v>68485316</v>
      </c>
      <c r="C14" s="9">
        <f>+'24-03-342'!J48</f>
        <v>68485316</v>
      </c>
      <c r="D14" s="9">
        <f>+'24-03-342'!L48</f>
        <v>0</v>
      </c>
      <c r="E14" s="9">
        <f>+'24-03-342'!M48</f>
        <v>0</v>
      </c>
      <c r="F14" s="9">
        <f>+'24-03-342'!N48</f>
        <v>0</v>
      </c>
      <c r="G14" s="9">
        <f>+'24-03-342'!Q48</f>
        <v>0</v>
      </c>
      <c r="H14" s="9">
        <f>+'24-03-342'!R48</f>
        <v>41091188</v>
      </c>
      <c r="I14" s="9">
        <f>+'24-03-342'!S48</f>
        <v>0</v>
      </c>
      <c r="J14" s="9">
        <f>+'24-03-342'!T48</f>
        <v>41091188</v>
      </c>
      <c r="K14" s="9">
        <f>+'24-03-342'!U48</f>
        <v>0</v>
      </c>
      <c r="L14" s="9">
        <f>+'24-03-342'!V48</f>
        <v>0</v>
      </c>
      <c r="M14" s="9">
        <f>+'24-03-342'!W48</f>
        <v>0</v>
      </c>
      <c r="N14" s="9">
        <f>+'24-03-342'!X48</f>
        <v>0</v>
      </c>
      <c r="O14" s="9">
        <f>+'24-03-342'!Y48</f>
        <v>0</v>
      </c>
      <c r="P14" s="9">
        <f>+'24-03-342'!Z48</f>
        <v>0</v>
      </c>
      <c r="Q14" s="9">
        <f>+'24-03-342'!AA48</f>
        <v>20617596</v>
      </c>
      <c r="R14" s="9">
        <f>+'24-03-342'!AB48</f>
        <v>20617596</v>
      </c>
      <c r="S14" s="9">
        <f>+'24-03-342'!AC48</f>
        <v>6776532</v>
      </c>
      <c r="T14" s="9">
        <f>+'24-03-342'!AD48</f>
        <v>0</v>
      </c>
      <c r="U14" s="9">
        <f>+'24-03-342'!AE48</f>
        <v>0</v>
      </c>
      <c r="V14" s="9">
        <f>+'24-03-342'!AF48</f>
        <v>6776532</v>
      </c>
      <c r="W14" s="9">
        <f>+'24-03-342'!AG48</f>
        <v>68485316</v>
      </c>
      <c r="X14" s="11">
        <f>+'24-03-342'!AH48</f>
        <v>1</v>
      </c>
      <c r="Y14" s="11">
        <f>+'24-03-342'!AI48</f>
        <v>6.6141269412037393E-2</v>
      </c>
    </row>
    <row r="15" spans="1:25" s="12" customFormat="1" ht="26.25" customHeight="1">
      <c r="A15" s="43" t="s">
        <v>63</v>
      </c>
      <c r="B15" s="9">
        <f>+'24-03-342'!I54</f>
        <v>95722486</v>
      </c>
      <c r="C15" s="9">
        <f>+'24-03-342'!J54</f>
        <v>95722486</v>
      </c>
      <c r="D15" s="9">
        <f>+'24-03-342'!L54</f>
        <v>0</v>
      </c>
      <c r="E15" s="9">
        <f>+'24-03-342'!M54</f>
        <v>0</v>
      </c>
      <c r="F15" s="9">
        <f>+'24-03-342'!N54</f>
        <v>0</v>
      </c>
      <c r="G15" s="9">
        <f>+'24-03-342'!Q54</f>
        <v>0</v>
      </c>
      <c r="H15" s="9">
        <f>+'24-03-342'!R54</f>
        <v>0</v>
      </c>
      <c r="I15" s="9">
        <f>+'24-03-342'!S54</f>
        <v>57433490</v>
      </c>
      <c r="J15" s="9">
        <f>+'24-03-342'!T54</f>
        <v>57433490</v>
      </c>
      <c r="K15" s="9">
        <f>+'24-03-342'!U54</f>
        <v>0</v>
      </c>
      <c r="L15" s="9">
        <f>+'24-03-342'!V54</f>
        <v>0</v>
      </c>
      <c r="M15" s="9">
        <f>+'24-03-342'!W54</f>
        <v>0</v>
      </c>
      <c r="N15" s="9">
        <f>+'24-03-342'!X54</f>
        <v>0</v>
      </c>
      <c r="O15" s="9">
        <f>+'24-03-342'!Y54</f>
        <v>0</v>
      </c>
      <c r="P15" s="9">
        <f>+'24-03-342'!Z54</f>
        <v>0</v>
      </c>
      <c r="Q15" s="9">
        <f>+'24-03-342'!AA54</f>
        <v>17278020</v>
      </c>
      <c r="R15" s="9">
        <f>+'24-03-342'!AB54</f>
        <v>17278020</v>
      </c>
      <c r="S15" s="9">
        <f>+'24-03-342'!AC54</f>
        <v>21010976</v>
      </c>
      <c r="T15" s="9">
        <f>+'24-03-342'!AD54</f>
        <v>0</v>
      </c>
      <c r="U15" s="9">
        <f>+'24-03-342'!AE54</f>
        <v>0</v>
      </c>
      <c r="V15" s="9">
        <f>+'24-03-342'!AF54</f>
        <v>21010976</v>
      </c>
      <c r="W15" s="9">
        <f>+'24-03-342'!AG54</f>
        <v>95722486</v>
      </c>
      <c r="X15" s="11">
        <f>+'24-03-342'!AH54</f>
        <v>1</v>
      </c>
      <c r="Y15" s="11">
        <f>+'24-03-342'!AI54</f>
        <v>9.2446192922815418E-2</v>
      </c>
    </row>
    <row r="16" spans="1:25" s="12" customFormat="1" ht="26.25" customHeight="1">
      <c r="A16" s="43" t="s">
        <v>65</v>
      </c>
      <c r="B16" s="9">
        <f>+'24-03-342'!I58</f>
        <v>52357438</v>
      </c>
      <c r="C16" s="9">
        <f>+'24-03-342'!J58</f>
        <v>52357438</v>
      </c>
      <c r="D16" s="9">
        <f>+'24-03-342'!L58</f>
        <v>0</v>
      </c>
      <c r="E16" s="9">
        <f>+'24-03-342'!M58</f>
        <v>0</v>
      </c>
      <c r="F16" s="9">
        <f>+'24-03-342'!N58</f>
        <v>0</v>
      </c>
      <c r="G16" s="9">
        <f>+'24-03-342'!Q58</f>
        <v>0</v>
      </c>
      <c r="H16" s="9">
        <f>+'24-03-342'!R58</f>
        <v>31414462</v>
      </c>
      <c r="I16" s="9">
        <f>+'24-03-342'!S58</f>
        <v>0</v>
      </c>
      <c r="J16" s="9">
        <f>+'24-03-342'!T58</f>
        <v>31414462</v>
      </c>
      <c r="K16" s="9">
        <f>+'24-03-342'!U58</f>
        <v>0</v>
      </c>
      <c r="L16" s="9">
        <f>+'24-03-342'!V58</f>
        <v>0</v>
      </c>
      <c r="M16" s="9">
        <f>+'24-03-342'!W58</f>
        <v>0</v>
      </c>
      <c r="N16" s="9">
        <f>+'24-03-342'!X58</f>
        <v>0</v>
      </c>
      <c r="O16" s="9">
        <f>+'24-03-342'!Y58</f>
        <v>0</v>
      </c>
      <c r="P16" s="9">
        <f>+'24-03-342'!Z58</f>
        <v>0</v>
      </c>
      <c r="Q16" s="9">
        <f>+'24-03-342'!AA58</f>
        <v>0</v>
      </c>
      <c r="R16" s="9">
        <f>+'24-03-342'!AB58</f>
        <v>0</v>
      </c>
      <c r="S16" s="9">
        <f>+'24-03-342'!AC58</f>
        <v>20942976</v>
      </c>
      <c r="T16" s="9">
        <f>+'24-03-342'!AD58</f>
        <v>0</v>
      </c>
      <c r="U16" s="9">
        <f>+'24-03-342'!AE58</f>
        <v>0</v>
      </c>
      <c r="V16" s="9">
        <f>+'24-03-342'!AF58</f>
        <v>20942976</v>
      </c>
      <c r="W16" s="9">
        <f>+'24-03-342'!AG58</f>
        <v>52357438</v>
      </c>
      <c r="X16" s="11">
        <f>+'24-03-342'!AH58</f>
        <v>1</v>
      </c>
      <c r="Y16" s="11">
        <f>+'24-03-342'!AI58</f>
        <v>5.0565400216333156E-2</v>
      </c>
    </row>
    <row r="17" spans="1:25" s="12" customFormat="1" ht="26.25" customHeight="1">
      <c r="A17" s="10" t="s">
        <v>17</v>
      </c>
      <c r="B17" s="9">
        <f>+'24-03-342'!I64</f>
        <v>83613273</v>
      </c>
      <c r="C17" s="9">
        <f>+'24-03-342'!J64</f>
        <v>83613273</v>
      </c>
      <c r="D17" s="9">
        <f>+'24-03-342'!L64</f>
        <v>0</v>
      </c>
      <c r="E17" s="9">
        <f>+'24-03-342'!M64</f>
        <v>0</v>
      </c>
      <c r="F17" s="9">
        <f>+'24-03-342'!N64</f>
        <v>0</v>
      </c>
      <c r="G17" s="9">
        <f>+'24-03-342'!Q64</f>
        <v>0</v>
      </c>
      <c r="H17" s="9">
        <f>+'24-03-342'!R64</f>
        <v>50167963</v>
      </c>
      <c r="I17" s="9">
        <f>+'24-03-342'!S64</f>
        <v>0</v>
      </c>
      <c r="J17" s="9">
        <f>+'24-03-342'!T64</f>
        <v>50167963</v>
      </c>
      <c r="K17" s="9">
        <f>+'24-03-342'!U64</f>
        <v>0</v>
      </c>
      <c r="L17" s="9">
        <f>+'24-03-342'!V64</f>
        <v>0</v>
      </c>
      <c r="M17" s="9">
        <f>+'24-03-342'!W64</f>
        <v>0</v>
      </c>
      <c r="N17" s="9">
        <f>+'24-03-342'!X64</f>
        <v>0</v>
      </c>
      <c r="O17" s="9">
        <f>+'24-03-342'!Y64</f>
        <v>0</v>
      </c>
      <c r="P17" s="9">
        <f>+'24-03-342'!Z64</f>
        <v>0</v>
      </c>
      <c r="Q17" s="9">
        <f>+'24-03-342'!AA64</f>
        <v>0</v>
      </c>
      <c r="R17" s="9">
        <f>+'24-03-342'!AB64</f>
        <v>0</v>
      </c>
      <c r="S17" s="9">
        <f>+'24-03-342'!AC64</f>
        <v>25850796</v>
      </c>
      <c r="T17" s="9">
        <f>+'24-03-342'!AD64</f>
        <v>7594514</v>
      </c>
      <c r="U17" s="9">
        <f>+'24-03-342'!AE64</f>
        <v>0</v>
      </c>
      <c r="V17" s="9">
        <f>+'24-03-342'!AF64</f>
        <v>33445310</v>
      </c>
      <c r="W17" s="9">
        <f>+'24-03-342'!AG64</f>
        <v>83613273</v>
      </c>
      <c r="X17" s="11">
        <f>+'24-03-342'!AH64</f>
        <v>1</v>
      </c>
      <c r="Y17" s="11">
        <f>+'24-03-342'!AI64</f>
        <v>8.0751441899096041E-2</v>
      </c>
    </row>
    <row r="18" spans="1:25" s="12" customFormat="1" ht="26.25" customHeight="1">
      <c r="A18" s="43" t="s">
        <v>68</v>
      </c>
      <c r="B18" s="9">
        <f>+'24-03-342'!I70</f>
        <v>71384036</v>
      </c>
      <c r="C18" s="9">
        <f>+'24-03-342'!J70</f>
        <v>71384036</v>
      </c>
      <c r="D18" s="9">
        <f>+'24-03-342'!L70</f>
        <v>0</v>
      </c>
      <c r="E18" s="9">
        <f>+'24-03-342'!M70</f>
        <v>0</v>
      </c>
      <c r="F18" s="9">
        <f>+'24-03-342'!N70</f>
        <v>0</v>
      </c>
      <c r="G18" s="9">
        <f>+'24-03-342'!Q70</f>
        <v>0</v>
      </c>
      <c r="H18" s="9">
        <f>+'24-03-342'!R70</f>
        <v>42830422</v>
      </c>
      <c r="I18" s="9">
        <f>+'24-03-342'!S70</f>
        <v>0</v>
      </c>
      <c r="J18" s="9">
        <f>+'24-03-342'!T70</f>
        <v>42830422</v>
      </c>
      <c r="K18" s="9">
        <f>+'24-03-342'!U70</f>
        <v>0</v>
      </c>
      <c r="L18" s="9">
        <f>+'24-03-342'!V70</f>
        <v>0</v>
      </c>
      <c r="M18" s="9">
        <f>+'24-03-342'!W70</f>
        <v>0</v>
      </c>
      <c r="N18" s="9">
        <f>+'24-03-342'!X70</f>
        <v>0</v>
      </c>
      <c r="O18" s="9">
        <f>+'24-03-342'!Y70</f>
        <v>0</v>
      </c>
      <c r="P18" s="9">
        <f>+'24-03-342'!Z70</f>
        <v>0</v>
      </c>
      <c r="Q18" s="9">
        <f>+'24-03-342'!AA70</f>
        <v>0</v>
      </c>
      <c r="R18" s="9">
        <f>+'24-03-342'!AB70</f>
        <v>0</v>
      </c>
      <c r="S18" s="9">
        <f>+'24-03-342'!AC70</f>
        <v>28553614</v>
      </c>
      <c r="T18" s="9">
        <f>+'24-03-342'!AD70</f>
        <v>0</v>
      </c>
      <c r="U18" s="9">
        <f>+'24-03-342'!AE70</f>
        <v>0</v>
      </c>
      <c r="V18" s="9">
        <f>+'24-03-342'!AF70</f>
        <v>28553614</v>
      </c>
      <c r="W18" s="9">
        <f>+'24-03-342'!AG70</f>
        <v>71384036</v>
      </c>
      <c r="X18" s="11">
        <f>+'24-03-342'!AH70</f>
        <v>1</v>
      </c>
      <c r="Y18" s="11">
        <f>+'24-03-342'!AI70</f>
        <v>6.8940774936258983E-2</v>
      </c>
    </row>
    <row r="19" spans="1:25" s="12" customFormat="1" ht="26.25" customHeight="1">
      <c r="A19" s="10" t="s">
        <v>18</v>
      </c>
      <c r="B19" s="9">
        <f>+'24-03-342'!I76</f>
        <v>70921306</v>
      </c>
      <c r="C19" s="9">
        <f>+'24-03-342'!J76</f>
        <v>70921306</v>
      </c>
      <c r="D19" s="9">
        <f>+'24-03-342'!L76</f>
        <v>0</v>
      </c>
      <c r="E19" s="9">
        <f>+'24-03-342'!M76</f>
        <v>0</v>
      </c>
      <c r="F19" s="9">
        <f>+'24-03-342'!N76</f>
        <v>0</v>
      </c>
      <c r="G19" s="9">
        <f>+'24-03-342'!Q76</f>
        <v>0</v>
      </c>
      <c r="H19" s="9">
        <f>+'24-03-342'!R76</f>
        <v>42552785</v>
      </c>
      <c r="I19" s="9">
        <f>+'24-03-342'!S76</f>
        <v>0</v>
      </c>
      <c r="J19" s="9">
        <f>+'24-03-342'!T76</f>
        <v>42552785</v>
      </c>
      <c r="K19" s="9">
        <f>+'24-03-342'!U76</f>
        <v>0</v>
      </c>
      <c r="L19" s="9">
        <f>+'24-03-342'!V76</f>
        <v>0</v>
      </c>
      <c r="M19" s="9">
        <f>+'24-03-342'!W76</f>
        <v>0</v>
      </c>
      <c r="N19" s="9">
        <f>+'24-03-342'!X76</f>
        <v>0</v>
      </c>
      <c r="O19" s="9">
        <f>+'24-03-342'!Y76</f>
        <v>0</v>
      </c>
      <c r="P19" s="9">
        <f>+'24-03-342'!Z76</f>
        <v>0</v>
      </c>
      <c r="Q19" s="9">
        <f>+'24-03-342'!AA76</f>
        <v>28368521</v>
      </c>
      <c r="R19" s="9">
        <f>+'24-03-342'!AB76</f>
        <v>28368521</v>
      </c>
      <c r="S19" s="9">
        <f>+'24-03-342'!AC76</f>
        <v>0</v>
      </c>
      <c r="T19" s="9">
        <f>+'24-03-342'!AD76</f>
        <v>0</v>
      </c>
      <c r="U19" s="9">
        <f>+'24-03-342'!AE76</f>
        <v>0</v>
      </c>
      <c r="V19" s="9">
        <f>+'24-03-342'!AF76</f>
        <v>0</v>
      </c>
      <c r="W19" s="9">
        <f>+'24-03-342'!AG76</f>
        <v>70921306</v>
      </c>
      <c r="X19" s="11">
        <f>+'24-03-342'!AH76</f>
        <v>1</v>
      </c>
      <c r="Y19" s="11">
        <f>+'24-03-342'!AI76</f>
        <v>6.8493882793788152E-2</v>
      </c>
    </row>
    <row r="20" spans="1:25" s="12" customFormat="1" ht="26.25" customHeight="1">
      <c r="A20" s="15" t="s">
        <v>71</v>
      </c>
      <c r="B20" s="9">
        <f>+'24-03-342'!I80</f>
        <v>34493438</v>
      </c>
      <c r="C20" s="9">
        <f>+'24-03-342'!J80</f>
        <v>34493438</v>
      </c>
      <c r="D20" s="9">
        <f>+'24-03-342'!L80</f>
        <v>0</v>
      </c>
      <c r="E20" s="9">
        <f>+'24-03-342'!M80</f>
        <v>0</v>
      </c>
      <c r="F20" s="9">
        <f>+'24-03-342'!N80</f>
        <v>0</v>
      </c>
      <c r="G20" s="9">
        <f>+'24-03-342'!Q80</f>
        <v>0</v>
      </c>
      <c r="H20" s="9">
        <f>+'24-03-342'!R80</f>
        <v>20696062</v>
      </c>
      <c r="I20" s="9">
        <f>+'24-03-342'!S80</f>
        <v>0</v>
      </c>
      <c r="J20" s="9">
        <f>+'24-03-342'!T80</f>
        <v>20696062</v>
      </c>
      <c r="K20" s="9">
        <f>+'24-03-342'!U80</f>
        <v>0</v>
      </c>
      <c r="L20" s="9">
        <f>+'24-03-342'!V80</f>
        <v>0</v>
      </c>
      <c r="M20" s="9">
        <f>+'24-03-342'!W80</f>
        <v>0</v>
      </c>
      <c r="N20" s="9">
        <f>+'24-03-342'!X80</f>
        <v>0</v>
      </c>
      <c r="O20" s="9">
        <f>+'24-03-342'!Y80</f>
        <v>0</v>
      </c>
      <c r="P20" s="9">
        <f>+'24-03-342'!Z80</f>
        <v>0</v>
      </c>
      <c r="Q20" s="9">
        <f>+'24-03-342'!AA80</f>
        <v>6746688</v>
      </c>
      <c r="R20" s="9">
        <f>+'24-03-342'!AB80</f>
        <v>6746688</v>
      </c>
      <c r="S20" s="9">
        <f>+'24-03-342'!AC80</f>
        <v>7050688</v>
      </c>
      <c r="T20" s="9">
        <f>+'24-03-342'!AD80</f>
        <v>0</v>
      </c>
      <c r="U20" s="9">
        <f>+'24-03-342'!AE80</f>
        <v>0</v>
      </c>
      <c r="V20" s="9">
        <f>+'24-03-342'!AF80</f>
        <v>7050688</v>
      </c>
      <c r="W20" s="9">
        <f>+'24-03-342'!AG80</f>
        <v>34493438</v>
      </c>
      <c r="X20" s="11">
        <f>+'24-03-342'!AH80</f>
        <v>1</v>
      </c>
      <c r="Y20" s="11">
        <f>+'24-03-342'!AI80</f>
        <v>3.3312831260140618E-2</v>
      </c>
    </row>
    <row r="21" spans="1:25" s="12" customFormat="1" ht="26.25" customHeight="1">
      <c r="A21" s="13" t="s">
        <v>20</v>
      </c>
      <c r="B21" s="9">
        <f>+'24-03-342'!I84</f>
        <v>33034390</v>
      </c>
      <c r="C21" s="9">
        <f>+'24-03-342'!J84</f>
        <v>33034390</v>
      </c>
      <c r="D21" s="9">
        <f>+'24-03-342'!L84</f>
        <v>0</v>
      </c>
      <c r="E21" s="9">
        <f>+'24-03-342'!M84</f>
        <v>0</v>
      </c>
      <c r="F21" s="9">
        <f>+'24-03-342'!N84</f>
        <v>0</v>
      </c>
      <c r="G21" s="9">
        <f>+'24-03-342'!Q84</f>
        <v>0</v>
      </c>
      <c r="H21" s="9">
        <f>+'24-03-342'!R84</f>
        <v>19820634</v>
      </c>
      <c r="I21" s="9">
        <f>+'24-03-342'!S84</f>
        <v>0</v>
      </c>
      <c r="J21" s="9">
        <f>+'24-03-342'!T84</f>
        <v>19820634</v>
      </c>
      <c r="K21" s="9">
        <f>+'24-03-342'!U84</f>
        <v>0</v>
      </c>
      <c r="L21" s="9">
        <f>+'24-03-342'!V84</f>
        <v>0</v>
      </c>
      <c r="M21" s="9">
        <f>+'24-03-342'!W84</f>
        <v>0</v>
      </c>
      <c r="N21" s="9">
        <f>+'24-03-342'!X84</f>
        <v>0</v>
      </c>
      <c r="O21" s="9">
        <f>+'24-03-342'!Y84</f>
        <v>0</v>
      </c>
      <c r="P21" s="9">
        <f>+'24-03-342'!Z84</f>
        <v>0</v>
      </c>
      <c r="Q21" s="9">
        <f>+'24-03-342'!AA84</f>
        <v>13213756</v>
      </c>
      <c r="R21" s="9">
        <f>+'24-03-342'!AB84</f>
        <v>13213756</v>
      </c>
      <c r="S21" s="9">
        <f>+'24-03-342'!AC84</f>
        <v>0</v>
      </c>
      <c r="T21" s="9">
        <f>+'24-03-342'!AD84</f>
        <v>0</v>
      </c>
      <c r="U21" s="9">
        <f>+'24-03-342'!AE84</f>
        <v>0</v>
      </c>
      <c r="V21" s="9">
        <f>+'24-03-342'!AF84</f>
        <v>0</v>
      </c>
      <c r="W21" s="9">
        <f>+'24-03-342'!AG84</f>
        <v>33034390</v>
      </c>
      <c r="X21" s="11">
        <f>+'24-03-342'!AH84</f>
        <v>1</v>
      </c>
      <c r="Y21" s="11">
        <f>+'24-03-342'!AI84</f>
        <v>3.1903722089160161E-2</v>
      </c>
    </row>
    <row r="22" spans="1:25" s="12" customFormat="1" ht="26.25" customHeight="1">
      <c r="A22" s="13" t="s">
        <v>19</v>
      </c>
      <c r="B22" s="9">
        <f>+'24-03-342'!I92</f>
        <v>131679006</v>
      </c>
      <c r="C22" s="9">
        <f>+'24-03-342'!J92</f>
        <v>131679006</v>
      </c>
      <c r="D22" s="9">
        <f>+'24-03-342'!L92</f>
        <v>0</v>
      </c>
      <c r="E22" s="9">
        <f>+'24-03-342'!M92</f>
        <v>0</v>
      </c>
      <c r="F22" s="9">
        <f>+'24-03-342'!N92</f>
        <v>0</v>
      </c>
      <c r="G22" s="9">
        <f>+'24-03-342'!Q92</f>
        <v>0</v>
      </c>
      <c r="H22" s="9">
        <f>+'24-03-342'!R92</f>
        <v>79007404</v>
      </c>
      <c r="I22" s="9">
        <f>+'24-03-342'!S92</f>
        <v>0</v>
      </c>
      <c r="J22" s="9">
        <f>+'24-03-342'!T92</f>
        <v>79007404</v>
      </c>
      <c r="K22" s="9">
        <f>+'24-03-342'!U92</f>
        <v>0</v>
      </c>
      <c r="L22" s="9">
        <f>+'24-03-342'!V92</f>
        <v>0</v>
      </c>
      <c r="M22" s="9">
        <f>+'24-03-342'!W92</f>
        <v>0</v>
      </c>
      <c r="N22" s="9">
        <f>+'24-03-342'!X92</f>
        <v>0</v>
      </c>
      <c r="O22" s="9">
        <f>+'24-03-342'!Y92</f>
        <v>0</v>
      </c>
      <c r="P22" s="9">
        <f>+'24-03-342'!Z92</f>
        <v>6926690</v>
      </c>
      <c r="Q22" s="9">
        <f>+'24-03-342'!AA92</f>
        <v>32331532</v>
      </c>
      <c r="R22" s="9">
        <f>+'24-03-342'!AB92</f>
        <v>39258222</v>
      </c>
      <c r="S22" s="9">
        <f>+'24-03-342'!AC92</f>
        <v>13413380</v>
      </c>
      <c r="T22" s="9">
        <f>+'24-03-342'!AD92</f>
        <v>0</v>
      </c>
      <c r="U22" s="9">
        <f>+'24-03-342'!AE92</f>
        <v>0</v>
      </c>
      <c r="V22" s="9">
        <f>+'24-03-342'!AF92</f>
        <v>13413380</v>
      </c>
      <c r="W22" s="9">
        <f>+'24-03-342'!AG92</f>
        <v>131679006</v>
      </c>
      <c r="X22" s="11">
        <f>+'24-03-342'!AH92</f>
        <v>1</v>
      </c>
      <c r="Y22" s="11">
        <f>+'24-03-342'!AI92</f>
        <v>0.1271720292822375</v>
      </c>
    </row>
    <row r="23" spans="1:25" s="12" customFormat="1" ht="26.25" customHeight="1">
      <c r="A23" s="14" t="s">
        <v>49</v>
      </c>
      <c r="B23" s="9">
        <f>+'24-03-342'!I104</f>
        <v>0</v>
      </c>
      <c r="C23" s="9">
        <f>+'24-03-342'!J104</f>
        <v>0</v>
      </c>
      <c r="D23" s="9">
        <f>+'24-03-342'!L104</f>
        <v>0</v>
      </c>
      <c r="E23" s="9">
        <f>+'24-03-342'!M104</f>
        <v>0</v>
      </c>
      <c r="F23" s="9">
        <f>+'24-03-342'!N104</f>
        <v>0</v>
      </c>
      <c r="G23" s="9">
        <f>+'24-03-342'!Q104</f>
        <v>0</v>
      </c>
      <c r="H23" s="9">
        <f>+'24-03-342'!R104</f>
        <v>0</v>
      </c>
      <c r="I23" s="9">
        <f>+'24-03-342'!S104</f>
        <v>0</v>
      </c>
      <c r="J23" s="9">
        <f>+'24-03-342'!T104</f>
        <v>0</v>
      </c>
      <c r="K23" s="9">
        <f>+'24-03-342'!U104</f>
        <v>0</v>
      </c>
      <c r="L23" s="9">
        <f>+'24-03-342'!V104</f>
        <v>0</v>
      </c>
      <c r="M23" s="9">
        <f>+'24-03-342'!W104</f>
        <v>0</v>
      </c>
      <c r="N23" s="9">
        <f>+'24-03-342'!X104</f>
        <v>0</v>
      </c>
      <c r="O23" s="9">
        <f>+'24-03-342'!Y104</f>
        <v>0</v>
      </c>
      <c r="P23" s="9">
        <f>+'24-03-342'!Z104</f>
        <v>0</v>
      </c>
      <c r="Q23" s="9">
        <f>+'24-03-342'!AA104</f>
        <v>0</v>
      </c>
      <c r="R23" s="9">
        <f>+'24-03-342'!AB104</f>
        <v>0</v>
      </c>
      <c r="S23" s="9">
        <f>+'24-03-342'!AC104</f>
        <v>0</v>
      </c>
      <c r="T23" s="9">
        <f>+'24-03-342'!AD104</f>
        <v>0</v>
      </c>
      <c r="U23" s="9">
        <f>+'24-03-342'!AE104</f>
        <v>0</v>
      </c>
      <c r="V23" s="9">
        <f>+'24-03-342'!AF104</f>
        <v>0</v>
      </c>
      <c r="W23" s="9">
        <f>+'24-03-342'!AG104</f>
        <v>0</v>
      </c>
      <c r="X23" s="11">
        <f>+'24-03-342'!AH104</f>
        <v>0</v>
      </c>
      <c r="Y23" s="11">
        <f>+'24-03-342'!AI104</f>
        <v>0</v>
      </c>
    </row>
    <row r="24" spans="1:25" ht="36" customHeight="1">
      <c r="A24" s="66" t="str">
        <f>"TOTAL ASIG."&amp;" "&amp;$A$5</f>
        <v xml:space="preserve">TOTAL ASIG. 24-03-342 APOYO, MONITOREO Y SUPERVISION A LA GESTION TERRITORIAL </v>
      </c>
      <c r="B24" s="67">
        <f t="shared" ref="B24:W24" si="0">SUM(B8:B23)</f>
        <v>1035440000</v>
      </c>
      <c r="C24" s="67">
        <f t="shared" si="0"/>
        <v>1035440000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563830500</v>
      </c>
      <c r="I24" s="70">
        <f t="shared" si="0"/>
        <v>57433490</v>
      </c>
      <c r="J24" s="67">
        <f t="shared" si="0"/>
        <v>621263990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61034990</v>
      </c>
      <c r="Q24" s="70">
        <f t="shared" si="0"/>
        <v>138207806</v>
      </c>
      <c r="R24" s="67">
        <f t="shared" si="0"/>
        <v>199242796</v>
      </c>
      <c r="S24" s="70">
        <f t="shared" si="0"/>
        <v>207338700</v>
      </c>
      <c r="T24" s="70">
        <f t="shared" si="0"/>
        <v>7594514</v>
      </c>
      <c r="U24" s="70">
        <f t="shared" si="0"/>
        <v>0</v>
      </c>
      <c r="V24" s="67">
        <f t="shared" si="0"/>
        <v>214933214</v>
      </c>
      <c r="W24" s="70">
        <f t="shared" si="0"/>
        <v>1035440000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6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J197"/>
  <sheetViews>
    <sheetView tabSelected="1" workbookViewId="0">
      <pane xSplit="3" ySplit="7" topLeftCell="D94" activePane="bottomRight" state="frozen"/>
      <selection activeCell="AI32" sqref="AI32"/>
      <selection pane="topRight" activeCell="AI32" sqref="AI32"/>
      <selection pane="bottomLeft" activeCell="AI32" sqref="AI32"/>
      <selection pane="bottomRight" activeCell="AI32" sqref="AI32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25.140625" style="2" customWidth="1"/>
    <col min="5" max="5" width="18.85546875" style="2" customWidth="1"/>
    <col min="6" max="6" width="10.5703125" style="3" customWidth="1"/>
    <col min="7" max="7" width="5.140625" style="3" hidden="1" customWidth="1"/>
    <col min="8" max="8" width="7.7109375" style="3" hidden="1" customWidth="1"/>
    <col min="9" max="9" width="12.140625" style="6" customWidth="1"/>
    <col min="10" max="10" width="12.140625" style="4" customWidth="1"/>
    <col min="11" max="11" width="12.5703125" style="2" customWidth="1"/>
    <col min="12" max="13" width="10.42578125" style="3" hidden="1" customWidth="1"/>
    <col min="14" max="14" width="12.28515625" style="3" hidden="1" customWidth="1"/>
    <col min="15" max="15" width="11.42578125" style="3" hidden="1" customWidth="1"/>
    <col min="16" max="16" width="13.85546875" style="5" hidden="1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5" s="1" customFormat="1" ht="16.5" customHeight="1">
      <c r="A2" s="249" t="s">
        <v>77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</row>
    <row r="3" spans="1:35" s="1" customFormat="1" ht="16.5" customHeight="1">
      <c r="A3" s="248" t="s">
        <v>979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</row>
    <row r="4" spans="1:3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</row>
    <row r="5" spans="1:35" ht="17.25" customHeight="1">
      <c r="A5" s="251" t="s">
        <v>82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35" s="3" customFormat="1" ht="25.5" customHeight="1">
      <c r="A6" s="237" t="s">
        <v>0</v>
      </c>
      <c r="B6" s="47" t="s">
        <v>34</v>
      </c>
      <c r="C6" s="242" t="s">
        <v>2</v>
      </c>
      <c r="D6" s="237" t="s">
        <v>30</v>
      </c>
      <c r="E6" s="242" t="s">
        <v>3</v>
      </c>
      <c r="F6" s="237" t="s">
        <v>31</v>
      </c>
      <c r="G6" s="237" t="s">
        <v>4</v>
      </c>
      <c r="H6" s="237"/>
      <c r="I6" s="253" t="s">
        <v>32</v>
      </c>
      <c r="J6" s="253" t="s">
        <v>10</v>
      </c>
      <c r="K6" s="237" t="s">
        <v>8</v>
      </c>
      <c r="L6" s="239" t="s">
        <v>21</v>
      </c>
      <c r="M6" s="240"/>
      <c r="N6" s="241"/>
      <c r="O6" s="237" t="s">
        <v>9</v>
      </c>
      <c r="P6" s="242" t="s">
        <v>5</v>
      </c>
      <c r="Q6" s="238" t="s">
        <v>33</v>
      </c>
      <c r="R6" s="238"/>
      <c r="S6" s="238"/>
      <c r="T6" s="232" t="s">
        <v>23</v>
      </c>
      <c r="U6" s="238" t="s">
        <v>33</v>
      </c>
      <c r="V6" s="238"/>
      <c r="W6" s="238"/>
      <c r="X6" s="244" t="s">
        <v>24</v>
      </c>
      <c r="Y6" s="238" t="s">
        <v>33</v>
      </c>
      <c r="Z6" s="238"/>
      <c r="AA6" s="238"/>
      <c r="AB6" s="232" t="s">
        <v>25</v>
      </c>
      <c r="AC6" s="238" t="s">
        <v>33</v>
      </c>
      <c r="AD6" s="238"/>
      <c r="AE6" s="238"/>
      <c r="AF6" s="232" t="s">
        <v>26</v>
      </c>
      <c r="AG6" s="232" t="s">
        <v>47</v>
      </c>
      <c r="AH6" s="250" t="s">
        <v>53</v>
      </c>
      <c r="AI6" s="250"/>
    </row>
    <row r="7" spans="1:35" s="3" customFormat="1" ht="22.5">
      <c r="A7" s="237"/>
      <c r="B7" s="48" t="s">
        <v>1</v>
      </c>
      <c r="C7" s="243"/>
      <c r="D7" s="237"/>
      <c r="E7" s="243"/>
      <c r="F7" s="237"/>
      <c r="G7" s="49" t="s">
        <v>6</v>
      </c>
      <c r="H7" s="49" t="s">
        <v>7</v>
      </c>
      <c r="I7" s="254"/>
      <c r="J7" s="254"/>
      <c r="K7" s="237"/>
      <c r="L7" s="50" t="s">
        <v>11</v>
      </c>
      <c r="M7" s="50" t="s">
        <v>22</v>
      </c>
      <c r="N7" s="51" t="s">
        <v>75</v>
      </c>
      <c r="O7" s="237"/>
      <c r="P7" s="243"/>
      <c r="Q7" s="50" t="s">
        <v>35</v>
      </c>
      <c r="R7" s="50" t="s">
        <v>36</v>
      </c>
      <c r="S7" s="50" t="s">
        <v>37</v>
      </c>
      <c r="T7" s="233"/>
      <c r="U7" s="50" t="s">
        <v>38</v>
      </c>
      <c r="V7" s="50" t="s">
        <v>39</v>
      </c>
      <c r="W7" s="50" t="s">
        <v>40</v>
      </c>
      <c r="X7" s="245"/>
      <c r="Y7" s="50" t="s">
        <v>41</v>
      </c>
      <c r="Z7" s="50" t="s">
        <v>42</v>
      </c>
      <c r="AA7" s="50" t="s">
        <v>43</v>
      </c>
      <c r="AB7" s="233"/>
      <c r="AC7" s="50" t="s">
        <v>44</v>
      </c>
      <c r="AD7" s="50" t="s">
        <v>45</v>
      </c>
      <c r="AE7" s="50" t="s">
        <v>46</v>
      </c>
      <c r="AF7" s="233"/>
      <c r="AG7" s="233"/>
      <c r="AH7" s="52" t="s">
        <v>29</v>
      </c>
      <c r="AI7" s="52" t="s">
        <v>54</v>
      </c>
    </row>
    <row r="8" spans="1:35" ht="12.75" customHeight="1">
      <c r="A8" s="8"/>
      <c r="B8" s="234" t="s">
        <v>52</v>
      </c>
      <c r="C8" s="235"/>
      <c r="D8" s="236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IF(ISERROR(AG9/$AG$180),"-",AG9/$AG$180)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23" t="s">
        <v>56</v>
      </c>
      <c r="B19" s="224"/>
      <c r="C19" s="224"/>
      <c r="D19" s="224"/>
      <c r="E19" s="224"/>
      <c r="F19" s="224"/>
      <c r="G19" s="224"/>
      <c r="H19" s="225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IF(ISERROR(AG19/$AG$180),0,AG19/$AG$180)</f>
        <v>0</v>
      </c>
    </row>
    <row r="20" spans="1:35" ht="12.75" customHeight="1">
      <c r="A20" s="36"/>
      <c r="B20" s="229" t="s">
        <v>12</v>
      </c>
      <c r="C20" s="230"/>
      <c r="D20" s="231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IF(ISERROR(AG21/$AG$180),"-",AG21/$AG$180)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23" t="s">
        <v>55</v>
      </c>
      <c r="B31" s="224"/>
      <c r="C31" s="224"/>
      <c r="D31" s="224"/>
      <c r="E31" s="224"/>
      <c r="F31" s="224"/>
      <c r="G31" s="224"/>
      <c r="H31" s="225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IF(ISERROR(AG31/$AG$180),0,AG31/$AG$180)</f>
        <v>0</v>
      </c>
    </row>
    <row r="32" spans="1:35" ht="12.75" customHeight="1">
      <c r="A32" s="36"/>
      <c r="B32" s="229" t="s">
        <v>13</v>
      </c>
      <c r="C32" s="230"/>
      <c r="D32" s="231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IF(ISERROR(AG33/$AG$180),"-",AG33/$AG$180)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23" t="s">
        <v>57</v>
      </c>
      <c r="B43" s="224"/>
      <c r="C43" s="224"/>
      <c r="D43" s="224"/>
      <c r="E43" s="224"/>
      <c r="F43" s="224"/>
      <c r="G43" s="224"/>
      <c r="H43" s="225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IF(ISERROR(AG43/$AG$180),0,AG43/$AG$180)</f>
        <v>0</v>
      </c>
    </row>
    <row r="44" spans="1:35" ht="12.75" customHeight="1">
      <c r="A44" s="36"/>
      <c r="B44" s="229" t="s">
        <v>14</v>
      </c>
      <c r="C44" s="230"/>
      <c r="D44" s="231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IF(ISERROR(AG45/$AG$180),"-",AG45/$AG$180)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23" t="s">
        <v>58</v>
      </c>
      <c r="B55" s="224"/>
      <c r="C55" s="224"/>
      <c r="D55" s="224"/>
      <c r="E55" s="224"/>
      <c r="F55" s="224"/>
      <c r="G55" s="224"/>
      <c r="H55" s="225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IF(ISERROR(AG55/$AG$180),0,AG55/$AG$180)</f>
        <v>0</v>
      </c>
    </row>
    <row r="56" spans="1:35" ht="12.75" customHeight="1">
      <c r="A56" s="36"/>
      <c r="B56" s="229" t="s">
        <v>59</v>
      </c>
      <c r="C56" s="230"/>
      <c r="D56" s="231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IF(ISERROR(AG57/$AG$180),"-",AG57/$AG$180)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223" t="s">
        <v>60</v>
      </c>
      <c r="B67" s="224"/>
      <c r="C67" s="224"/>
      <c r="D67" s="224"/>
      <c r="E67" s="224"/>
      <c r="F67" s="224"/>
      <c r="G67" s="224"/>
      <c r="H67" s="225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IF(ISERROR(AG67/$AG$180),0,AG67/$AG$180)</f>
        <v>0</v>
      </c>
    </row>
    <row r="68" spans="1:35" ht="12.75" customHeight="1">
      <c r="A68" s="36"/>
      <c r="B68" s="229" t="s">
        <v>15</v>
      </c>
      <c r="C68" s="230"/>
      <c r="D68" s="231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IF(ISERROR(AG69/$AG$180),"-",AG69/$AG$180)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223" t="s">
        <v>61</v>
      </c>
      <c r="B79" s="224"/>
      <c r="C79" s="224"/>
      <c r="D79" s="224"/>
      <c r="E79" s="224"/>
      <c r="F79" s="224"/>
      <c r="G79" s="224"/>
      <c r="H79" s="225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IF(ISERROR(AG79/$AG$180),0,AG79/$AG$180)</f>
        <v>0</v>
      </c>
    </row>
    <row r="80" spans="1:35" ht="12.75" customHeight="1">
      <c r="A80" s="36"/>
      <c r="B80" s="229" t="s">
        <v>16</v>
      </c>
      <c r="C80" s="230"/>
      <c r="D80" s="231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IF(ISERROR(AG81/$AG$180),"-",AG81/$AG$180)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223" t="s">
        <v>62</v>
      </c>
      <c r="B91" s="224"/>
      <c r="C91" s="224"/>
      <c r="D91" s="224"/>
      <c r="E91" s="224"/>
      <c r="F91" s="224"/>
      <c r="G91" s="224"/>
      <c r="H91" s="225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IF(ISERROR(AG91/$AG$180),0,AG91/$AG$180)</f>
        <v>0</v>
      </c>
    </row>
    <row r="92" spans="1:35" ht="12.75" customHeight="1">
      <c r="A92" s="36"/>
      <c r="B92" s="229" t="s">
        <v>63</v>
      </c>
      <c r="C92" s="230"/>
      <c r="D92" s="231"/>
      <c r="E92" s="18"/>
      <c r="F92" s="19"/>
      <c r="G92" s="20"/>
      <c r="H92" s="20"/>
      <c r="I92" s="222">
        <v>11918703</v>
      </c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outlineLevel="1">
      <c r="A93" s="71">
        <v>1</v>
      </c>
      <c r="B93" s="39"/>
      <c r="C93" s="31"/>
      <c r="D93" s="39"/>
      <c r="E93" s="39"/>
      <c r="F93" s="39"/>
      <c r="G93" s="31"/>
      <c r="H93" s="129"/>
      <c r="I93" s="247"/>
      <c r="J93" s="35">
        <v>3973782</v>
      </c>
      <c r="K93" s="87" t="s">
        <v>84</v>
      </c>
      <c r="L93" s="35"/>
      <c r="M93" s="35"/>
      <c r="N93" s="35"/>
      <c r="O93" s="39"/>
      <c r="P93" s="39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>
        <v>1948166</v>
      </c>
      <c r="AD93" s="35">
        <v>888889</v>
      </c>
      <c r="AE93" s="35">
        <v>1136727</v>
      </c>
      <c r="AF93" s="40">
        <f>SUM(AC93:AE93)</f>
        <v>3973782</v>
      </c>
      <c r="AG93" s="40">
        <f t="shared" ref="AG93:AG94" si="56">SUM(T93,X93,AB93,AF93)</f>
        <v>3973782</v>
      </c>
      <c r="AH93" s="41">
        <f>IF(ISERROR(AG93/I92),0,AG93/I92)</f>
        <v>0.33340725077216876</v>
      </c>
      <c r="AI93" s="42">
        <f>IF(ISERROR(AG93/$AG$180),"-",AG93/$AG$180)</f>
        <v>6.0279569682745041E-3</v>
      </c>
    </row>
    <row r="94" spans="1:35" ht="12.75" outlineLevel="1">
      <c r="A94" s="71">
        <v>2</v>
      </c>
      <c r="B94" s="39"/>
      <c r="C94" s="31"/>
      <c r="D94" s="39"/>
      <c r="E94" s="39"/>
      <c r="F94" s="39"/>
      <c r="G94" s="31"/>
      <c r="H94" s="129"/>
      <c r="I94" s="221"/>
      <c r="J94" s="35">
        <v>7272147</v>
      </c>
      <c r="K94" s="87" t="s">
        <v>85</v>
      </c>
      <c r="L94" s="35"/>
      <c r="M94" s="35"/>
      <c r="N94" s="35"/>
      <c r="O94" s="39"/>
      <c r="P94" s="39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35"/>
      <c r="AB94" s="40">
        <f>SUM(Y94:AA94)</f>
        <v>0</v>
      </c>
      <c r="AC94" s="35"/>
      <c r="AD94" s="35"/>
      <c r="AE94" s="35">
        <v>7272147</v>
      </c>
      <c r="AF94" s="40">
        <f>SUM(AC94:AE94)</f>
        <v>7272147</v>
      </c>
      <c r="AG94" s="40">
        <f t="shared" si="56"/>
        <v>7272147</v>
      </c>
      <c r="AH94" s="41">
        <f>IF(ISERROR(AG94/I92),0,AG94/I92)</f>
        <v>0.61014583549904722</v>
      </c>
      <c r="AI94" s="42">
        <f>IF(ISERROR(AG94/$AG$180),"-",AG94/$AG$180)</f>
        <v>1.1031352294354983E-2</v>
      </c>
    </row>
    <row r="95" spans="1:35" ht="12.75" customHeight="1">
      <c r="A95" s="223" t="s">
        <v>64</v>
      </c>
      <c r="B95" s="224"/>
      <c r="C95" s="224"/>
      <c r="D95" s="224"/>
      <c r="E95" s="224"/>
      <c r="F95" s="224"/>
      <c r="G95" s="224"/>
      <c r="H95" s="225"/>
      <c r="I95" s="55">
        <f>I92</f>
        <v>11918703</v>
      </c>
      <c r="J95" s="55">
        <f>SUM(J93:J94)</f>
        <v>11245929</v>
      </c>
      <c r="K95" s="56"/>
      <c r="L95" s="55">
        <f>SUM(L93:L93)</f>
        <v>0</v>
      </c>
      <c r="M95" s="55">
        <f>SUM(M93:M93)</f>
        <v>0</v>
      </c>
      <c r="N95" s="55">
        <f>SUM(N93:N93)</f>
        <v>0</v>
      </c>
      <c r="O95" s="57"/>
      <c r="P95" s="59"/>
      <c r="Q95" s="55">
        <f t="shared" ref="Q95:AB95" si="57">SUM(Q93:Q93)</f>
        <v>0</v>
      </c>
      <c r="R95" s="55">
        <f t="shared" si="57"/>
        <v>0</v>
      </c>
      <c r="S95" s="55">
        <f t="shared" si="57"/>
        <v>0</v>
      </c>
      <c r="T95" s="60">
        <f t="shared" si="57"/>
        <v>0</v>
      </c>
      <c r="U95" s="55">
        <f t="shared" si="57"/>
        <v>0</v>
      </c>
      <c r="V95" s="55">
        <f t="shared" si="57"/>
        <v>0</v>
      </c>
      <c r="W95" s="55">
        <f t="shared" si="57"/>
        <v>0</v>
      </c>
      <c r="X95" s="60">
        <f t="shared" si="57"/>
        <v>0</v>
      </c>
      <c r="Y95" s="55">
        <f t="shared" si="57"/>
        <v>0</v>
      </c>
      <c r="Z95" s="55">
        <f t="shared" si="57"/>
        <v>0</v>
      </c>
      <c r="AA95" s="55">
        <f t="shared" si="57"/>
        <v>0</v>
      </c>
      <c r="AB95" s="60">
        <f t="shared" si="57"/>
        <v>0</v>
      </c>
      <c r="AC95" s="55">
        <f>SUM(AC93:AC94)</f>
        <v>1948166</v>
      </c>
      <c r="AD95" s="55">
        <f>SUM(AD93:AD94)</f>
        <v>888889</v>
      </c>
      <c r="AE95" s="55">
        <f>SUM(AE93:AE94)</f>
        <v>8408874</v>
      </c>
      <c r="AF95" s="60">
        <f>SUM(AF93:AF94)</f>
        <v>11245929</v>
      </c>
      <c r="AG95" s="53">
        <f>SUM(AG93:AG94)</f>
        <v>11245929</v>
      </c>
      <c r="AH95" s="54">
        <f>IF(ISERROR(AG95/I95),0,AG95/I95)</f>
        <v>0.94355308627121592</v>
      </c>
      <c r="AI95" s="54">
        <f>IF(ISERROR(AG95/$AG$180),0,AG95/$AG$180)</f>
        <v>1.7059309262629486E-2</v>
      </c>
    </row>
    <row r="96" spans="1:35" ht="12.75" customHeight="1">
      <c r="A96" s="36"/>
      <c r="B96" s="229" t="s">
        <v>65</v>
      </c>
      <c r="C96" s="230"/>
      <c r="D96" s="231"/>
      <c r="E96" s="18"/>
      <c r="F96" s="19"/>
      <c r="G96" s="20"/>
      <c r="H96" s="20"/>
      <c r="I96" s="21"/>
      <c r="J96" s="22"/>
      <c r="K96" s="23"/>
      <c r="L96" s="24"/>
      <c r="M96" s="24"/>
      <c r="N96" s="24"/>
      <c r="O96" s="19"/>
      <c r="P96" s="25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6"/>
      <c r="AI96" s="26"/>
    </row>
    <row r="97" spans="1:35" ht="12.75" hidden="1" customHeight="1" outlineLevel="1">
      <c r="A97" s="16">
        <v>1</v>
      </c>
      <c r="B97" s="28"/>
      <c r="C97" s="27"/>
      <c r="D97" s="28"/>
      <c r="E97" s="28"/>
      <c r="F97" s="28"/>
      <c r="G97" s="27"/>
      <c r="H97" s="27"/>
      <c r="I97" s="29"/>
      <c r="J97" s="30"/>
      <c r="K97" s="28"/>
      <c r="L97" s="35"/>
      <c r="M97" s="35"/>
      <c r="N97" s="35"/>
      <c r="O97" s="28"/>
      <c r="P97" s="28"/>
      <c r="Q97" s="35"/>
      <c r="R97" s="35"/>
      <c r="S97" s="35"/>
      <c r="T97" s="40">
        <f>SUM(Q97:S97)</f>
        <v>0</v>
      </c>
      <c r="U97" s="35"/>
      <c r="V97" s="35"/>
      <c r="W97" s="35"/>
      <c r="X97" s="40">
        <f>SUM(U97:W97)</f>
        <v>0</v>
      </c>
      <c r="Y97" s="35"/>
      <c r="Z97" s="35"/>
      <c r="AA97" s="35"/>
      <c r="AB97" s="40">
        <f>SUM(Y97:AA97)</f>
        <v>0</v>
      </c>
      <c r="AC97" s="35"/>
      <c r="AD97" s="35"/>
      <c r="AE97" s="35"/>
      <c r="AF97" s="40">
        <f>SUM(AC97:AE97)</f>
        <v>0</v>
      </c>
      <c r="AG97" s="40">
        <f t="shared" ref="AG97:AG106" si="58">SUM(T97,X97,AB97,AF97)</f>
        <v>0</v>
      </c>
      <c r="AH97" s="41">
        <f>IF(ISERROR(AG97/I97),0,AG97/I97)</f>
        <v>0</v>
      </c>
      <c r="AI97" s="42">
        <f t="shared" ref="AI97:AI106" si="59">IF(ISERROR(AG97/$AG$180),"-",AG97/$AG$180)</f>
        <v>0</v>
      </c>
    </row>
    <row r="98" spans="1:35" ht="12.75" hidden="1" customHeight="1" outlineLevel="1">
      <c r="A98" s="16">
        <v>2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ref="T98:T106" si="60">SUM(Q98:S98)</f>
        <v>0</v>
      </c>
      <c r="U98" s="35"/>
      <c r="V98" s="35"/>
      <c r="W98" s="35"/>
      <c r="X98" s="40">
        <f t="shared" ref="X98:X106" si="61">SUM(U98:W98)</f>
        <v>0</v>
      </c>
      <c r="Y98" s="35"/>
      <c r="Z98" s="35"/>
      <c r="AA98" s="35"/>
      <c r="AB98" s="40">
        <f t="shared" ref="AB98:AB106" si="62">SUM(Y98:AA98)</f>
        <v>0</v>
      </c>
      <c r="AC98" s="35"/>
      <c r="AD98" s="35"/>
      <c r="AE98" s="35"/>
      <c r="AF98" s="40">
        <f t="shared" ref="AF98:AF106" si="63">SUM(AC98:AE98)</f>
        <v>0</v>
      </c>
      <c r="AG98" s="40">
        <f t="shared" si="58"/>
        <v>0</v>
      </c>
      <c r="AH98" s="41">
        <f t="shared" ref="AH98:AH106" si="64">IF(ISERROR(AG98/I98),0,AG98/I98)</f>
        <v>0</v>
      </c>
      <c r="AI98" s="42">
        <f t="shared" si="59"/>
        <v>0</v>
      </c>
    </row>
    <row r="99" spans="1:35" ht="12.75" hidden="1" customHeight="1" outlineLevel="1">
      <c r="A99" s="16">
        <v>3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60"/>
        <v>0</v>
      </c>
      <c r="U99" s="35"/>
      <c r="V99" s="35"/>
      <c r="W99" s="35"/>
      <c r="X99" s="40">
        <f t="shared" si="61"/>
        <v>0</v>
      </c>
      <c r="Y99" s="35"/>
      <c r="Z99" s="35"/>
      <c r="AA99" s="35"/>
      <c r="AB99" s="40">
        <f t="shared" si="62"/>
        <v>0</v>
      </c>
      <c r="AC99" s="35"/>
      <c r="AD99" s="35"/>
      <c r="AE99" s="35"/>
      <c r="AF99" s="40">
        <f t="shared" si="63"/>
        <v>0</v>
      </c>
      <c r="AG99" s="40">
        <f t="shared" si="58"/>
        <v>0</v>
      </c>
      <c r="AH99" s="41">
        <f t="shared" si="64"/>
        <v>0</v>
      </c>
      <c r="AI99" s="42">
        <f t="shared" si="59"/>
        <v>0</v>
      </c>
    </row>
    <row r="100" spans="1:35" ht="12.75" hidden="1" customHeight="1" outlineLevel="1">
      <c r="A100" s="16">
        <v>4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60"/>
        <v>0</v>
      </c>
      <c r="U100" s="35"/>
      <c r="V100" s="35"/>
      <c r="W100" s="35"/>
      <c r="X100" s="40">
        <f t="shared" si="61"/>
        <v>0</v>
      </c>
      <c r="Y100" s="35"/>
      <c r="Z100" s="35"/>
      <c r="AA100" s="35"/>
      <c r="AB100" s="40">
        <f t="shared" si="62"/>
        <v>0</v>
      </c>
      <c r="AC100" s="35"/>
      <c r="AD100" s="35"/>
      <c r="AE100" s="35"/>
      <c r="AF100" s="40">
        <f t="shared" si="63"/>
        <v>0</v>
      </c>
      <c r="AG100" s="40">
        <f t="shared" si="58"/>
        <v>0</v>
      </c>
      <c r="AH100" s="41">
        <f t="shared" si="64"/>
        <v>0</v>
      </c>
      <c r="AI100" s="42">
        <f t="shared" si="59"/>
        <v>0</v>
      </c>
    </row>
    <row r="101" spans="1:35" ht="12.75" hidden="1" customHeight="1" outlineLevel="1">
      <c r="A101" s="16">
        <v>5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60"/>
        <v>0</v>
      </c>
      <c r="U101" s="35"/>
      <c r="V101" s="35"/>
      <c r="W101" s="35"/>
      <c r="X101" s="40">
        <f t="shared" si="61"/>
        <v>0</v>
      </c>
      <c r="Y101" s="35"/>
      <c r="Z101" s="35"/>
      <c r="AA101" s="35"/>
      <c r="AB101" s="40">
        <f t="shared" si="62"/>
        <v>0</v>
      </c>
      <c r="AC101" s="35"/>
      <c r="AD101" s="35"/>
      <c r="AE101" s="35"/>
      <c r="AF101" s="40">
        <f t="shared" si="63"/>
        <v>0</v>
      </c>
      <c r="AG101" s="40">
        <f t="shared" si="58"/>
        <v>0</v>
      </c>
      <c r="AH101" s="41">
        <f t="shared" si="64"/>
        <v>0</v>
      </c>
      <c r="AI101" s="42">
        <f t="shared" si="59"/>
        <v>0</v>
      </c>
    </row>
    <row r="102" spans="1:35" ht="12.75" hidden="1" customHeight="1" outlineLevel="1">
      <c r="A102" s="16">
        <v>6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0"/>
        <v>0</v>
      </c>
      <c r="U102" s="35"/>
      <c r="V102" s="35"/>
      <c r="W102" s="35"/>
      <c r="X102" s="40">
        <f t="shared" si="61"/>
        <v>0</v>
      </c>
      <c r="Y102" s="35"/>
      <c r="Z102" s="35"/>
      <c r="AA102" s="35"/>
      <c r="AB102" s="40">
        <f t="shared" si="62"/>
        <v>0</v>
      </c>
      <c r="AC102" s="35"/>
      <c r="AD102" s="35"/>
      <c r="AE102" s="35"/>
      <c r="AF102" s="40">
        <f t="shared" si="63"/>
        <v>0</v>
      </c>
      <c r="AG102" s="40">
        <f t="shared" si="58"/>
        <v>0</v>
      </c>
      <c r="AH102" s="41">
        <f t="shared" si="64"/>
        <v>0</v>
      </c>
      <c r="AI102" s="42">
        <f t="shared" si="59"/>
        <v>0</v>
      </c>
    </row>
    <row r="103" spans="1:35" ht="12.75" hidden="1" customHeight="1" outlineLevel="1">
      <c r="A103" s="16">
        <v>7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0"/>
        <v>0</v>
      </c>
      <c r="U103" s="35"/>
      <c r="V103" s="35"/>
      <c r="W103" s="35"/>
      <c r="X103" s="40">
        <f t="shared" si="61"/>
        <v>0</v>
      </c>
      <c r="Y103" s="35"/>
      <c r="Z103" s="35"/>
      <c r="AA103" s="35"/>
      <c r="AB103" s="40">
        <f t="shared" si="62"/>
        <v>0</v>
      </c>
      <c r="AC103" s="35"/>
      <c r="AD103" s="35"/>
      <c r="AE103" s="35"/>
      <c r="AF103" s="40">
        <f t="shared" si="63"/>
        <v>0</v>
      </c>
      <c r="AG103" s="40">
        <f t="shared" si="58"/>
        <v>0</v>
      </c>
      <c r="AH103" s="41">
        <f t="shared" si="64"/>
        <v>0</v>
      </c>
      <c r="AI103" s="42">
        <f t="shared" si="59"/>
        <v>0</v>
      </c>
    </row>
    <row r="104" spans="1:35" ht="12.75" hidden="1" customHeight="1" outlineLevel="1">
      <c r="A104" s="16">
        <v>8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0"/>
        <v>0</v>
      </c>
      <c r="U104" s="35"/>
      <c r="V104" s="35"/>
      <c r="W104" s="35"/>
      <c r="X104" s="40">
        <f t="shared" si="61"/>
        <v>0</v>
      </c>
      <c r="Y104" s="35"/>
      <c r="Z104" s="35"/>
      <c r="AA104" s="35"/>
      <c r="AB104" s="40">
        <f t="shared" si="62"/>
        <v>0</v>
      </c>
      <c r="AC104" s="35"/>
      <c r="AD104" s="35"/>
      <c r="AE104" s="35"/>
      <c r="AF104" s="40">
        <f t="shared" si="63"/>
        <v>0</v>
      </c>
      <c r="AG104" s="40">
        <f t="shared" si="58"/>
        <v>0</v>
      </c>
      <c r="AH104" s="41">
        <f t="shared" si="64"/>
        <v>0</v>
      </c>
      <c r="AI104" s="42">
        <f t="shared" si="59"/>
        <v>0</v>
      </c>
    </row>
    <row r="105" spans="1:35" ht="12.75" hidden="1" customHeight="1" outlineLevel="1">
      <c r="A105" s="16">
        <v>9</v>
      </c>
      <c r="B105" s="32"/>
      <c r="C105" s="31"/>
      <c r="D105" s="32"/>
      <c r="E105" s="32"/>
      <c r="F105" s="32"/>
      <c r="G105" s="31"/>
      <c r="H105" s="31"/>
      <c r="I105" s="29"/>
      <c r="J105" s="33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0"/>
        <v>0</v>
      </c>
      <c r="U105" s="35"/>
      <c r="V105" s="35"/>
      <c r="W105" s="35"/>
      <c r="X105" s="40">
        <f t="shared" si="61"/>
        <v>0</v>
      </c>
      <c r="Y105" s="35"/>
      <c r="Z105" s="35"/>
      <c r="AA105" s="35"/>
      <c r="AB105" s="40">
        <f t="shared" si="62"/>
        <v>0</v>
      </c>
      <c r="AC105" s="35"/>
      <c r="AD105" s="35"/>
      <c r="AE105" s="35"/>
      <c r="AF105" s="40">
        <f t="shared" si="63"/>
        <v>0</v>
      </c>
      <c r="AG105" s="40">
        <f t="shared" si="58"/>
        <v>0</v>
      </c>
      <c r="AH105" s="41">
        <f t="shared" si="64"/>
        <v>0</v>
      </c>
      <c r="AI105" s="42">
        <f t="shared" si="59"/>
        <v>0</v>
      </c>
    </row>
    <row r="106" spans="1:35" ht="12.75" hidden="1" customHeight="1" outlineLevel="1">
      <c r="A106" s="16">
        <v>10</v>
      </c>
      <c r="B106" s="32"/>
      <c r="C106" s="31"/>
      <c r="D106" s="32"/>
      <c r="E106" s="32"/>
      <c r="F106" s="32"/>
      <c r="G106" s="31"/>
      <c r="H106" s="31"/>
      <c r="I106" s="29"/>
      <c r="J106" s="34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si="60"/>
        <v>0</v>
      </c>
      <c r="U106" s="35"/>
      <c r="V106" s="35"/>
      <c r="W106" s="35"/>
      <c r="X106" s="40">
        <f t="shared" si="61"/>
        <v>0</v>
      </c>
      <c r="Y106" s="35"/>
      <c r="Z106" s="35"/>
      <c r="AA106" s="35"/>
      <c r="AB106" s="40">
        <f t="shared" si="62"/>
        <v>0</v>
      </c>
      <c r="AC106" s="35"/>
      <c r="AD106" s="35"/>
      <c r="AE106" s="35"/>
      <c r="AF106" s="40">
        <f t="shared" si="63"/>
        <v>0</v>
      </c>
      <c r="AG106" s="40">
        <f t="shared" si="58"/>
        <v>0</v>
      </c>
      <c r="AH106" s="41">
        <f t="shared" si="64"/>
        <v>0</v>
      </c>
      <c r="AI106" s="42">
        <f t="shared" si="59"/>
        <v>0</v>
      </c>
    </row>
    <row r="107" spans="1:35" ht="12.75" customHeight="1" collapsed="1">
      <c r="A107" s="223" t="s">
        <v>66</v>
      </c>
      <c r="B107" s="224"/>
      <c r="C107" s="224"/>
      <c r="D107" s="224"/>
      <c r="E107" s="224"/>
      <c r="F107" s="224"/>
      <c r="G107" s="224"/>
      <c r="H107" s="225"/>
      <c r="I107" s="55">
        <f>SUM(I97:I106)</f>
        <v>0</v>
      </c>
      <c r="J107" s="55">
        <f>SUM(J97:J106)</f>
        <v>0</v>
      </c>
      <c r="K107" s="56"/>
      <c r="L107" s="55">
        <f>SUM(L97:L106)</f>
        <v>0</v>
      </c>
      <c r="M107" s="55">
        <f>SUM(M97:M106)</f>
        <v>0</v>
      </c>
      <c r="N107" s="55">
        <f>SUM(N97:N106)</f>
        <v>0</v>
      </c>
      <c r="O107" s="57"/>
      <c r="P107" s="59"/>
      <c r="Q107" s="55">
        <f t="shared" ref="Q107:AG107" si="65">SUM(Q97:Q106)</f>
        <v>0</v>
      </c>
      <c r="R107" s="55">
        <f t="shared" si="65"/>
        <v>0</v>
      </c>
      <c r="S107" s="55">
        <f t="shared" si="65"/>
        <v>0</v>
      </c>
      <c r="T107" s="60">
        <f t="shared" si="65"/>
        <v>0</v>
      </c>
      <c r="U107" s="55">
        <f t="shared" si="65"/>
        <v>0</v>
      </c>
      <c r="V107" s="55">
        <f t="shared" si="65"/>
        <v>0</v>
      </c>
      <c r="W107" s="55">
        <f t="shared" si="65"/>
        <v>0</v>
      </c>
      <c r="X107" s="60">
        <f t="shared" si="65"/>
        <v>0</v>
      </c>
      <c r="Y107" s="55">
        <f t="shared" si="65"/>
        <v>0</v>
      </c>
      <c r="Z107" s="55">
        <f t="shared" si="65"/>
        <v>0</v>
      </c>
      <c r="AA107" s="55">
        <f t="shared" si="65"/>
        <v>0</v>
      </c>
      <c r="AB107" s="60">
        <f t="shared" si="65"/>
        <v>0</v>
      </c>
      <c r="AC107" s="55">
        <f t="shared" si="65"/>
        <v>0</v>
      </c>
      <c r="AD107" s="55">
        <f t="shared" si="65"/>
        <v>0</v>
      </c>
      <c r="AE107" s="55">
        <f t="shared" si="65"/>
        <v>0</v>
      </c>
      <c r="AF107" s="60">
        <f t="shared" si="65"/>
        <v>0</v>
      </c>
      <c r="AG107" s="53">
        <f t="shared" si="65"/>
        <v>0</v>
      </c>
      <c r="AH107" s="54">
        <f>IF(ISERROR(AG107/I107),0,AG107/I107)</f>
        <v>0</v>
      </c>
      <c r="AI107" s="54">
        <f>IF(ISERROR(AG107/$AG$180),0,AG107/$AG$180)</f>
        <v>0</v>
      </c>
    </row>
    <row r="108" spans="1:35" ht="12.75" customHeight="1">
      <c r="A108" s="36"/>
      <c r="B108" s="229" t="s">
        <v>17</v>
      </c>
      <c r="C108" s="230"/>
      <c r="D108" s="231"/>
      <c r="E108" s="18"/>
      <c r="F108" s="19"/>
      <c r="G108" s="20"/>
      <c r="H108" s="20"/>
      <c r="I108" s="21"/>
      <c r="J108" s="22"/>
      <c r="K108" s="23"/>
      <c r="L108" s="24"/>
      <c r="M108" s="24"/>
      <c r="N108" s="24"/>
      <c r="O108" s="19"/>
      <c r="P108" s="25"/>
      <c r="Q108" s="22"/>
      <c r="R108" s="22"/>
      <c r="S108" s="22"/>
      <c r="T108" s="22"/>
      <c r="U108" s="22"/>
      <c r="V108" s="22"/>
      <c r="W108" s="22"/>
      <c r="X108" s="22"/>
      <c r="Y108" s="22"/>
      <c r="Z108" s="22"/>
      <c r="AA108" s="22"/>
      <c r="AB108" s="22"/>
      <c r="AC108" s="22"/>
      <c r="AD108" s="22"/>
      <c r="AE108" s="22"/>
      <c r="AF108" s="22"/>
      <c r="AG108" s="22"/>
      <c r="AH108" s="26"/>
      <c r="AI108" s="26"/>
    </row>
    <row r="109" spans="1:35" ht="12.75" hidden="1" customHeight="1" outlineLevel="1">
      <c r="A109" s="16">
        <v>1</v>
      </c>
      <c r="B109" s="28"/>
      <c r="C109" s="27"/>
      <c r="D109" s="37"/>
      <c r="E109" s="39"/>
      <c r="F109" s="38"/>
      <c r="G109" s="27"/>
      <c r="H109" s="27"/>
      <c r="I109" s="29"/>
      <c r="J109" s="30"/>
      <c r="K109" s="28"/>
      <c r="L109" s="35"/>
      <c r="M109" s="35"/>
      <c r="N109" s="35"/>
      <c r="O109" s="28"/>
      <c r="P109" s="28"/>
      <c r="Q109" s="35"/>
      <c r="R109" s="35"/>
      <c r="S109" s="35"/>
      <c r="T109" s="40">
        <f>SUM(Q109:S109)</f>
        <v>0</v>
      </c>
      <c r="U109" s="35"/>
      <c r="V109" s="35"/>
      <c r="W109" s="35"/>
      <c r="X109" s="40">
        <f>SUM(U109:W109)</f>
        <v>0</v>
      </c>
      <c r="Y109" s="35"/>
      <c r="Z109" s="35"/>
      <c r="AA109" s="35"/>
      <c r="AB109" s="40">
        <f>SUM(Y109:AA109)</f>
        <v>0</v>
      </c>
      <c r="AC109" s="35"/>
      <c r="AD109" s="35"/>
      <c r="AE109" s="35"/>
      <c r="AF109" s="40">
        <f>SUM(AC109:AE109)</f>
        <v>0</v>
      </c>
      <c r="AG109" s="40">
        <f t="shared" ref="AG109:AG118" si="66">SUM(T109,X109,AB109,AF109)</f>
        <v>0</v>
      </c>
      <c r="AH109" s="41">
        <f>IF(ISERROR(AG109/I109),0,AG109/I109)</f>
        <v>0</v>
      </c>
      <c r="AI109" s="42">
        <f t="shared" ref="AI109:AI118" si="67">IF(ISERROR(AG109/$AG$180),"-",AG109/$AG$180)</f>
        <v>0</v>
      </c>
    </row>
    <row r="110" spans="1:35" ht="12.75" hidden="1" customHeight="1" outlineLevel="1">
      <c r="A110" s="16">
        <v>2</v>
      </c>
      <c r="B110" s="32"/>
      <c r="C110" s="31"/>
      <c r="D110" s="32"/>
      <c r="E110" s="28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ref="T110:T118" si="68">SUM(Q110:S110)</f>
        <v>0</v>
      </c>
      <c r="U110" s="35"/>
      <c r="V110" s="35"/>
      <c r="W110" s="35"/>
      <c r="X110" s="40">
        <f t="shared" ref="X110:X118" si="69">SUM(U110:W110)</f>
        <v>0</v>
      </c>
      <c r="Y110" s="35"/>
      <c r="Z110" s="35"/>
      <c r="AA110" s="35"/>
      <c r="AB110" s="40">
        <f t="shared" ref="AB110:AB118" si="70">SUM(Y110:AA110)</f>
        <v>0</v>
      </c>
      <c r="AC110" s="35"/>
      <c r="AD110" s="35"/>
      <c r="AE110" s="35"/>
      <c r="AF110" s="40">
        <f t="shared" ref="AF110:AF118" si="71">SUM(AC110:AE110)</f>
        <v>0</v>
      </c>
      <c r="AG110" s="40">
        <f t="shared" si="66"/>
        <v>0</v>
      </c>
      <c r="AH110" s="41">
        <f t="shared" ref="AH110:AH118" si="72">IF(ISERROR(AG110/I110),0,AG110/I110)</f>
        <v>0</v>
      </c>
      <c r="AI110" s="42">
        <f t="shared" si="67"/>
        <v>0</v>
      </c>
    </row>
    <row r="111" spans="1:35" ht="12.75" hidden="1" customHeight="1" outlineLevel="1">
      <c r="A111" s="16">
        <v>3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8"/>
        <v>0</v>
      </c>
      <c r="U111" s="35"/>
      <c r="V111" s="35"/>
      <c r="W111" s="35"/>
      <c r="X111" s="40">
        <f t="shared" si="69"/>
        <v>0</v>
      </c>
      <c r="Y111" s="35"/>
      <c r="Z111" s="35"/>
      <c r="AA111" s="35"/>
      <c r="AB111" s="40">
        <f t="shared" si="70"/>
        <v>0</v>
      </c>
      <c r="AC111" s="35"/>
      <c r="AD111" s="35"/>
      <c r="AE111" s="35"/>
      <c r="AF111" s="40">
        <f t="shared" si="71"/>
        <v>0</v>
      </c>
      <c r="AG111" s="40">
        <f t="shared" si="66"/>
        <v>0</v>
      </c>
      <c r="AH111" s="41">
        <f t="shared" si="72"/>
        <v>0</v>
      </c>
      <c r="AI111" s="42">
        <f t="shared" si="67"/>
        <v>0</v>
      </c>
    </row>
    <row r="112" spans="1:35" ht="12.75" hidden="1" customHeight="1" outlineLevel="1">
      <c r="A112" s="16">
        <v>4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8"/>
        <v>0</v>
      </c>
      <c r="U112" s="35"/>
      <c r="V112" s="35"/>
      <c r="W112" s="35"/>
      <c r="X112" s="40">
        <f t="shared" si="69"/>
        <v>0</v>
      </c>
      <c r="Y112" s="35"/>
      <c r="Z112" s="35"/>
      <c r="AA112" s="35"/>
      <c r="AB112" s="40">
        <f t="shared" si="70"/>
        <v>0</v>
      </c>
      <c r="AC112" s="35"/>
      <c r="AD112" s="35"/>
      <c r="AE112" s="35"/>
      <c r="AF112" s="40">
        <f t="shared" si="71"/>
        <v>0</v>
      </c>
      <c r="AG112" s="40">
        <f t="shared" si="66"/>
        <v>0</v>
      </c>
      <c r="AH112" s="41">
        <f t="shared" si="72"/>
        <v>0</v>
      </c>
      <c r="AI112" s="42">
        <f t="shared" si="67"/>
        <v>0</v>
      </c>
    </row>
    <row r="113" spans="1:35" ht="12.75" hidden="1" customHeight="1" outlineLevel="1">
      <c r="A113" s="16">
        <v>5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8"/>
        <v>0</v>
      </c>
      <c r="U113" s="35"/>
      <c r="V113" s="35"/>
      <c r="W113" s="35"/>
      <c r="X113" s="40">
        <f t="shared" si="69"/>
        <v>0</v>
      </c>
      <c r="Y113" s="35"/>
      <c r="Z113" s="35"/>
      <c r="AA113" s="35"/>
      <c r="AB113" s="40">
        <f t="shared" si="70"/>
        <v>0</v>
      </c>
      <c r="AC113" s="35"/>
      <c r="AD113" s="35"/>
      <c r="AE113" s="35"/>
      <c r="AF113" s="40">
        <f t="shared" si="71"/>
        <v>0</v>
      </c>
      <c r="AG113" s="40">
        <f t="shared" si="66"/>
        <v>0</v>
      </c>
      <c r="AH113" s="41">
        <f t="shared" si="72"/>
        <v>0</v>
      </c>
      <c r="AI113" s="42">
        <f t="shared" si="67"/>
        <v>0</v>
      </c>
    </row>
    <row r="114" spans="1:35" ht="12.75" hidden="1" customHeight="1" outlineLevel="1">
      <c r="A114" s="16">
        <v>6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8"/>
        <v>0</v>
      </c>
      <c r="U114" s="35"/>
      <c r="V114" s="35"/>
      <c r="W114" s="35"/>
      <c r="X114" s="40">
        <f t="shared" si="69"/>
        <v>0</v>
      </c>
      <c r="Y114" s="35"/>
      <c r="Z114" s="35"/>
      <c r="AA114" s="35"/>
      <c r="AB114" s="40">
        <f t="shared" si="70"/>
        <v>0</v>
      </c>
      <c r="AC114" s="35"/>
      <c r="AD114" s="35"/>
      <c r="AE114" s="35"/>
      <c r="AF114" s="40">
        <f t="shared" si="71"/>
        <v>0</v>
      </c>
      <c r="AG114" s="40">
        <f t="shared" si="66"/>
        <v>0</v>
      </c>
      <c r="AH114" s="41">
        <f t="shared" si="72"/>
        <v>0</v>
      </c>
      <c r="AI114" s="42">
        <f t="shared" si="67"/>
        <v>0</v>
      </c>
    </row>
    <row r="115" spans="1:35" ht="12.75" hidden="1" customHeight="1" outlineLevel="1">
      <c r="A115" s="16">
        <v>7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68"/>
        <v>0</v>
      </c>
      <c r="U115" s="35"/>
      <c r="V115" s="35"/>
      <c r="W115" s="35"/>
      <c r="X115" s="40">
        <f t="shared" si="69"/>
        <v>0</v>
      </c>
      <c r="Y115" s="35"/>
      <c r="Z115" s="35"/>
      <c r="AA115" s="35"/>
      <c r="AB115" s="40">
        <f t="shared" si="70"/>
        <v>0</v>
      </c>
      <c r="AC115" s="35"/>
      <c r="AD115" s="35"/>
      <c r="AE115" s="35"/>
      <c r="AF115" s="40">
        <f t="shared" si="71"/>
        <v>0</v>
      </c>
      <c r="AG115" s="40">
        <f t="shared" si="66"/>
        <v>0</v>
      </c>
      <c r="AH115" s="41">
        <f t="shared" si="72"/>
        <v>0</v>
      </c>
      <c r="AI115" s="42">
        <f t="shared" si="67"/>
        <v>0</v>
      </c>
    </row>
    <row r="116" spans="1:35" ht="12.75" hidden="1" customHeight="1" outlineLevel="1">
      <c r="A116" s="16">
        <v>8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68"/>
        <v>0</v>
      </c>
      <c r="U116" s="35"/>
      <c r="V116" s="35"/>
      <c r="W116" s="35"/>
      <c r="X116" s="40">
        <f t="shared" si="69"/>
        <v>0</v>
      </c>
      <c r="Y116" s="35"/>
      <c r="Z116" s="35"/>
      <c r="AA116" s="35"/>
      <c r="AB116" s="40">
        <f t="shared" si="70"/>
        <v>0</v>
      </c>
      <c r="AC116" s="35"/>
      <c r="AD116" s="35"/>
      <c r="AE116" s="35"/>
      <c r="AF116" s="40">
        <f t="shared" si="71"/>
        <v>0</v>
      </c>
      <c r="AG116" s="40">
        <f t="shared" si="66"/>
        <v>0</v>
      </c>
      <c r="AH116" s="41">
        <f t="shared" si="72"/>
        <v>0</v>
      </c>
      <c r="AI116" s="42">
        <f t="shared" si="67"/>
        <v>0</v>
      </c>
    </row>
    <row r="117" spans="1:35" ht="12.75" hidden="1" customHeight="1" outlineLevel="1">
      <c r="A117" s="16">
        <v>9</v>
      </c>
      <c r="B117" s="32"/>
      <c r="C117" s="31"/>
      <c r="D117" s="32"/>
      <c r="E117" s="32"/>
      <c r="F117" s="32"/>
      <c r="G117" s="31"/>
      <c r="H117" s="31"/>
      <c r="I117" s="29"/>
      <c r="J117" s="33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68"/>
        <v>0</v>
      </c>
      <c r="U117" s="35"/>
      <c r="V117" s="35"/>
      <c r="W117" s="35"/>
      <c r="X117" s="40">
        <f t="shared" si="69"/>
        <v>0</v>
      </c>
      <c r="Y117" s="35"/>
      <c r="Z117" s="35"/>
      <c r="AA117" s="35"/>
      <c r="AB117" s="40">
        <f t="shared" si="70"/>
        <v>0</v>
      </c>
      <c r="AC117" s="35"/>
      <c r="AD117" s="35"/>
      <c r="AE117" s="35"/>
      <c r="AF117" s="40">
        <f t="shared" si="71"/>
        <v>0</v>
      </c>
      <c r="AG117" s="40">
        <f t="shared" si="66"/>
        <v>0</v>
      </c>
      <c r="AH117" s="41">
        <f t="shared" si="72"/>
        <v>0</v>
      </c>
      <c r="AI117" s="42">
        <f t="shared" si="67"/>
        <v>0</v>
      </c>
    </row>
    <row r="118" spans="1:35" ht="12.75" hidden="1" customHeight="1" outlineLevel="1">
      <c r="A118" s="16">
        <v>10</v>
      </c>
      <c r="B118" s="32"/>
      <c r="C118" s="31"/>
      <c r="D118" s="32"/>
      <c r="E118" s="32"/>
      <c r="F118" s="32"/>
      <c r="G118" s="31"/>
      <c r="H118" s="31"/>
      <c r="I118" s="29"/>
      <c r="J118" s="34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si="68"/>
        <v>0</v>
      </c>
      <c r="U118" s="35"/>
      <c r="V118" s="35"/>
      <c r="W118" s="35"/>
      <c r="X118" s="40">
        <f t="shared" si="69"/>
        <v>0</v>
      </c>
      <c r="Y118" s="35"/>
      <c r="Z118" s="35"/>
      <c r="AA118" s="35"/>
      <c r="AB118" s="40">
        <f t="shared" si="70"/>
        <v>0</v>
      </c>
      <c r="AC118" s="35"/>
      <c r="AD118" s="35"/>
      <c r="AE118" s="35"/>
      <c r="AF118" s="40">
        <f t="shared" si="71"/>
        <v>0</v>
      </c>
      <c r="AG118" s="40">
        <f t="shared" si="66"/>
        <v>0</v>
      </c>
      <c r="AH118" s="41">
        <f t="shared" si="72"/>
        <v>0</v>
      </c>
      <c r="AI118" s="42">
        <f t="shared" si="67"/>
        <v>0</v>
      </c>
    </row>
    <row r="119" spans="1:35" ht="12.75" customHeight="1" collapsed="1">
      <c r="A119" s="223" t="s">
        <v>67</v>
      </c>
      <c r="B119" s="224"/>
      <c r="C119" s="224"/>
      <c r="D119" s="224"/>
      <c r="E119" s="224"/>
      <c r="F119" s="224"/>
      <c r="G119" s="224"/>
      <c r="H119" s="225"/>
      <c r="I119" s="55">
        <f>SUM(I109:I118)</f>
        <v>0</v>
      </c>
      <c r="J119" s="55">
        <f>SUM(J109:J118)</f>
        <v>0</v>
      </c>
      <c r="K119" s="56"/>
      <c r="L119" s="55">
        <f>SUM(L109:L118)</f>
        <v>0</v>
      </c>
      <c r="M119" s="55">
        <f>SUM(M109:M118)</f>
        <v>0</v>
      </c>
      <c r="N119" s="55">
        <f>SUM(N109:N118)</f>
        <v>0</v>
      </c>
      <c r="O119" s="57"/>
      <c r="P119" s="59"/>
      <c r="Q119" s="55">
        <f t="shared" ref="Q119:AG119" si="73">SUM(Q109:Q118)</f>
        <v>0</v>
      </c>
      <c r="R119" s="55">
        <f t="shared" si="73"/>
        <v>0</v>
      </c>
      <c r="S119" s="55">
        <f t="shared" si="73"/>
        <v>0</v>
      </c>
      <c r="T119" s="60">
        <f t="shared" si="73"/>
        <v>0</v>
      </c>
      <c r="U119" s="55">
        <f t="shared" si="73"/>
        <v>0</v>
      </c>
      <c r="V119" s="55">
        <f t="shared" si="73"/>
        <v>0</v>
      </c>
      <c r="W119" s="55">
        <f t="shared" si="73"/>
        <v>0</v>
      </c>
      <c r="X119" s="60">
        <f t="shared" si="73"/>
        <v>0</v>
      </c>
      <c r="Y119" s="55">
        <f t="shared" si="73"/>
        <v>0</v>
      </c>
      <c r="Z119" s="55">
        <f t="shared" si="73"/>
        <v>0</v>
      </c>
      <c r="AA119" s="55">
        <f t="shared" si="73"/>
        <v>0</v>
      </c>
      <c r="AB119" s="60">
        <f t="shared" si="73"/>
        <v>0</v>
      </c>
      <c r="AC119" s="55">
        <f t="shared" si="73"/>
        <v>0</v>
      </c>
      <c r="AD119" s="55">
        <f t="shared" si="73"/>
        <v>0</v>
      </c>
      <c r="AE119" s="55">
        <f t="shared" si="73"/>
        <v>0</v>
      </c>
      <c r="AF119" s="60">
        <f t="shared" si="73"/>
        <v>0</v>
      </c>
      <c r="AG119" s="53">
        <f t="shared" si="73"/>
        <v>0</v>
      </c>
      <c r="AH119" s="54">
        <f>IF(ISERROR(AG119/I119),0,AG119/I119)</f>
        <v>0</v>
      </c>
      <c r="AI119" s="54">
        <f>IF(ISERROR(AG119/$AG$180),0,AG119/$AG$180)</f>
        <v>0</v>
      </c>
    </row>
    <row r="120" spans="1:35" ht="12.75" customHeight="1">
      <c r="A120" s="36"/>
      <c r="B120" s="229" t="s">
        <v>68</v>
      </c>
      <c r="C120" s="230"/>
      <c r="D120" s="231"/>
      <c r="E120" s="18"/>
      <c r="F120" s="19"/>
      <c r="G120" s="20"/>
      <c r="H120" s="20"/>
      <c r="I120" s="21"/>
      <c r="J120" s="22"/>
      <c r="K120" s="23"/>
      <c r="L120" s="24"/>
      <c r="M120" s="24"/>
      <c r="N120" s="24"/>
      <c r="O120" s="19"/>
      <c r="P120" s="25"/>
      <c r="Q120" s="22"/>
      <c r="R120" s="22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  <c r="AF120" s="22"/>
      <c r="AG120" s="22"/>
      <c r="AH120" s="26"/>
      <c r="AI120" s="26"/>
    </row>
    <row r="121" spans="1:35" ht="12.75" hidden="1" customHeight="1" outlineLevel="1">
      <c r="A121" s="16">
        <v>1</v>
      </c>
      <c r="B121" s="28"/>
      <c r="C121" s="27"/>
      <c r="D121" s="28"/>
      <c r="E121" s="28"/>
      <c r="F121" s="28"/>
      <c r="G121" s="27"/>
      <c r="H121" s="27"/>
      <c r="I121" s="29"/>
      <c r="J121" s="30"/>
      <c r="K121" s="28"/>
      <c r="L121" s="35"/>
      <c r="M121" s="35"/>
      <c r="N121" s="35"/>
      <c r="O121" s="28"/>
      <c r="P121" s="28"/>
      <c r="Q121" s="35"/>
      <c r="R121" s="35"/>
      <c r="S121" s="35"/>
      <c r="T121" s="40">
        <f>SUM(Q121:S121)</f>
        <v>0</v>
      </c>
      <c r="U121" s="35"/>
      <c r="V121" s="35"/>
      <c r="W121" s="35"/>
      <c r="X121" s="40">
        <f>SUM(U121:W121)</f>
        <v>0</v>
      </c>
      <c r="Y121" s="35"/>
      <c r="Z121" s="35"/>
      <c r="AA121" s="35"/>
      <c r="AB121" s="40">
        <f>SUM(Y121:AA121)</f>
        <v>0</v>
      </c>
      <c r="AC121" s="35"/>
      <c r="AD121" s="35"/>
      <c r="AE121" s="35"/>
      <c r="AF121" s="40">
        <f>SUM(AC121:AE121)</f>
        <v>0</v>
      </c>
      <c r="AG121" s="40">
        <f t="shared" ref="AG121:AG130" si="74">SUM(T121,X121,AB121,AF121)</f>
        <v>0</v>
      </c>
      <c r="AH121" s="41">
        <f>IF(ISERROR(AG121/I121),0,AG121/I121)</f>
        <v>0</v>
      </c>
      <c r="AI121" s="42">
        <f t="shared" ref="AI121:AI130" si="75">IF(ISERROR(AG121/$AG$180),"-",AG121/$AG$180)</f>
        <v>0</v>
      </c>
    </row>
    <row r="122" spans="1:35" ht="12.75" hidden="1" customHeight="1" outlineLevel="1">
      <c r="A122" s="16">
        <v>2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ref="T122:T130" si="76">SUM(Q122:S122)</f>
        <v>0</v>
      </c>
      <c r="U122" s="35"/>
      <c r="V122" s="35"/>
      <c r="W122" s="35"/>
      <c r="X122" s="40">
        <f t="shared" ref="X122:X130" si="77">SUM(U122:W122)</f>
        <v>0</v>
      </c>
      <c r="Y122" s="35"/>
      <c r="Z122" s="35"/>
      <c r="AA122" s="35"/>
      <c r="AB122" s="40">
        <f t="shared" ref="AB122:AB130" si="78">SUM(Y122:AA122)</f>
        <v>0</v>
      </c>
      <c r="AC122" s="35"/>
      <c r="AD122" s="35"/>
      <c r="AE122" s="35"/>
      <c r="AF122" s="40">
        <f t="shared" ref="AF122:AF130" si="79">SUM(AC122:AE122)</f>
        <v>0</v>
      </c>
      <c r="AG122" s="40">
        <f t="shared" si="74"/>
        <v>0</v>
      </c>
      <c r="AH122" s="41">
        <f t="shared" ref="AH122:AH130" si="80">IF(ISERROR(AG122/I122),0,AG122/I122)</f>
        <v>0</v>
      </c>
      <c r="AI122" s="42">
        <f t="shared" si="75"/>
        <v>0</v>
      </c>
    </row>
    <row r="123" spans="1:35" ht="12.75" hidden="1" customHeight="1" outlineLevel="1">
      <c r="A123" s="16">
        <v>3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6"/>
        <v>0</v>
      </c>
      <c r="U123" s="35"/>
      <c r="V123" s="35"/>
      <c r="W123" s="35"/>
      <c r="X123" s="40">
        <f t="shared" si="77"/>
        <v>0</v>
      </c>
      <c r="Y123" s="35"/>
      <c r="Z123" s="35"/>
      <c r="AA123" s="35"/>
      <c r="AB123" s="40">
        <f t="shared" si="78"/>
        <v>0</v>
      </c>
      <c r="AC123" s="35"/>
      <c r="AD123" s="35"/>
      <c r="AE123" s="35"/>
      <c r="AF123" s="40">
        <f t="shared" si="79"/>
        <v>0</v>
      </c>
      <c r="AG123" s="40">
        <f t="shared" si="74"/>
        <v>0</v>
      </c>
      <c r="AH123" s="41">
        <f t="shared" si="80"/>
        <v>0</v>
      </c>
      <c r="AI123" s="42">
        <f t="shared" si="75"/>
        <v>0</v>
      </c>
    </row>
    <row r="124" spans="1:35" ht="12.75" hidden="1" customHeight="1" outlineLevel="1">
      <c r="A124" s="16">
        <v>4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6"/>
        <v>0</v>
      </c>
      <c r="U124" s="35"/>
      <c r="V124" s="35"/>
      <c r="W124" s="35"/>
      <c r="X124" s="40">
        <f t="shared" si="77"/>
        <v>0</v>
      </c>
      <c r="Y124" s="35"/>
      <c r="Z124" s="35"/>
      <c r="AA124" s="35"/>
      <c r="AB124" s="40">
        <f t="shared" si="78"/>
        <v>0</v>
      </c>
      <c r="AC124" s="35"/>
      <c r="AD124" s="35"/>
      <c r="AE124" s="35"/>
      <c r="AF124" s="40">
        <f t="shared" si="79"/>
        <v>0</v>
      </c>
      <c r="AG124" s="40">
        <f t="shared" si="74"/>
        <v>0</v>
      </c>
      <c r="AH124" s="41">
        <f t="shared" si="80"/>
        <v>0</v>
      </c>
      <c r="AI124" s="42">
        <f t="shared" si="75"/>
        <v>0</v>
      </c>
    </row>
    <row r="125" spans="1:35" ht="12.75" hidden="1" customHeight="1" outlineLevel="1">
      <c r="A125" s="16">
        <v>5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6"/>
        <v>0</v>
      </c>
      <c r="U125" s="35"/>
      <c r="V125" s="35"/>
      <c r="W125" s="35"/>
      <c r="X125" s="40">
        <f t="shared" si="77"/>
        <v>0</v>
      </c>
      <c r="Y125" s="35"/>
      <c r="Z125" s="35"/>
      <c r="AA125" s="35"/>
      <c r="AB125" s="40">
        <f t="shared" si="78"/>
        <v>0</v>
      </c>
      <c r="AC125" s="35"/>
      <c r="AD125" s="35"/>
      <c r="AE125" s="35"/>
      <c r="AF125" s="40">
        <f t="shared" si="79"/>
        <v>0</v>
      </c>
      <c r="AG125" s="40">
        <f t="shared" si="74"/>
        <v>0</v>
      </c>
      <c r="AH125" s="41">
        <f t="shared" si="80"/>
        <v>0</v>
      </c>
      <c r="AI125" s="42">
        <f t="shared" si="75"/>
        <v>0</v>
      </c>
    </row>
    <row r="126" spans="1:35" ht="12.75" hidden="1" customHeight="1" outlineLevel="1">
      <c r="A126" s="16">
        <v>6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6"/>
        <v>0</v>
      </c>
      <c r="U126" s="35"/>
      <c r="V126" s="35"/>
      <c r="W126" s="35"/>
      <c r="X126" s="40">
        <f t="shared" si="77"/>
        <v>0</v>
      </c>
      <c r="Y126" s="35"/>
      <c r="Z126" s="35"/>
      <c r="AA126" s="35"/>
      <c r="AB126" s="40">
        <f t="shared" si="78"/>
        <v>0</v>
      </c>
      <c r="AC126" s="35"/>
      <c r="AD126" s="35"/>
      <c r="AE126" s="35"/>
      <c r="AF126" s="40">
        <f t="shared" si="79"/>
        <v>0</v>
      </c>
      <c r="AG126" s="40">
        <f t="shared" si="74"/>
        <v>0</v>
      </c>
      <c r="AH126" s="41">
        <f t="shared" si="80"/>
        <v>0</v>
      </c>
      <c r="AI126" s="42">
        <f t="shared" si="75"/>
        <v>0</v>
      </c>
    </row>
    <row r="127" spans="1:35" ht="12.75" hidden="1" customHeight="1" outlineLevel="1">
      <c r="A127" s="16">
        <v>7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76"/>
        <v>0</v>
      </c>
      <c r="U127" s="35"/>
      <c r="V127" s="35"/>
      <c r="W127" s="35"/>
      <c r="X127" s="40">
        <f t="shared" si="77"/>
        <v>0</v>
      </c>
      <c r="Y127" s="35"/>
      <c r="Z127" s="35"/>
      <c r="AA127" s="35"/>
      <c r="AB127" s="40">
        <f t="shared" si="78"/>
        <v>0</v>
      </c>
      <c r="AC127" s="35"/>
      <c r="AD127" s="35"/>
      <c r="AE127" s="35"/>
      <c r="AF127" s="40">
        <f t="shared" si="79"/>
        <v>0</v>
      </c>
      <c r="AG127" s="40">
        <f t="shared" si="74"/>
        <v>0</v>
      </c>
      <c r="AH127" s="41">
        <f t="shared" si="80"/>
        <v>0</v>
      </c>
      <c r="AI127" s="42">
        <f t="shared" si="75"/>
        <v>0</v>
      </c>
    </row>
    <row r="128" spans="1:35" ht="12.75" hidden="1" customHeight="1" outlineLevel="1">
      <c r="A128" s="16">
        <v>8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76"/>
        <v>0</v>
      </c>
      <c r="U128" s="35"/>
      <c r="V128" s="35"/>
      <c r="W128" s="35"/>
      <c r="X128" s="40">
        <f t="shared" si="77"/>
        <v>0</v>
      </c>
      <c r="Y128" s="35"/>
      <c r="Z128" s="35"/>
      <c r="AA128" s="35"/>
      <c r="AB128" s="40">
        <f t="shared" si="78"/>
        <v>0</v>
      </c>
      <c r="AC128" s="35"/>
      <c r="AD128" s="35"/>
      <c r="AE128" s="35"/>
      <c r="AF128" s="40">
        <f t="shared" si="79"/>
        <v>0</v>
      </c>
      <c r="AG128" s="40">
        <f t="shared" si="74"/>
        <v>0</v>
      </c>
      <c r="AH128" s="41">
        <f t="shared" si="80"/>
        <v>0</v>
      </c>
      <c r="AI128" s="42">
        <f t="shared" si="75"/>
        <v>0</v>
      </c>
    </row>
    <row r="129" spans="1:36" ht="12.75" hidden="1" customHeight="1" outlineLevel="1">
      <c r="A129" s="16">
        <v>9</v>
      </c>
      <c r="B129" s="32"/>
      <c r="C129" s="31"/>
      <c r="D129" s="32"/>
      <c r="E129" s="32"/>
      <c r="F129" s="32"/>
      <c r="G129" s="31"/>
      <c r="H129" s="31"/>
      <c r="I129" s="29"/>
      <c r="J129" s="33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76"/>
        <v>0</v>
      </c>
      <c r="U129" s="35"/>
      <c r="V129" s="35"/>
      <c r="W129" s="35"/>
      <c r="X129" s="40">
        <f t="shared" si="77"/>
        <v>0</v>
      </c>
      <c r="Y129" s="35"/>
      <c r="Z129" s="35"/>
      <c r="AA129" s="35"/>
      <c r="AB129" s="40">
        <f t="shared" si="78"/>
        <v>0</v>
      </c>
      <c r="AC129" s="35"/>
      <c r="AD129" s="35"/>
      <c r="AE129" s="35"/>
      <c r="AF129" s="40">
        <f t="shared" si="79"/>
        <v>0</v>
      </c>
      <c r="AG129" s="40">
        <f t="shared" si="74"/>
        <v>0</v>
      </c>
      <c r="AH129" s="41">
        <f t="shared" si="80"/>
        <v>0</v>
      </c>
      <c r="AI129" s="42">
        <f t="shared" si="75"/>
        <v>0</v>
      </c>
    </row>
    <row r="130" spans="1:36" ht="12.75" hidden="1" customHeight="1" outlineLevel="1">
      <c r="A130" s="16">
        <v>10</v>
      </c>
      <c r="B130" s="32"/>
      <c r="C130" s="31"/>
      <c r="D130" s="32"/>
      <c r="E130" s="32"/>
      <c r="F130" s="32"/>
      <c r="G130" s="31"/>
      <c r="H130" s="31"/>
      <c r="I130" s="29"/>
      <c r="J130" s="34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si="76"/>
        <v>0</v>
      </c>
      <c r="U130" s="35"/>
      <c r="V130" s="35"/>
      <c r="W130" s="35"/>
      <c r="X130" s="40">
        <f t="shared" si="77"/>
        <v>0</v>
      </c>
      <c r="Y130" s="35"/>
      <c r="Z130" s="35"/>
      <c r="AA130" s="35"/>
      <c r="AB130" s="40">
        <f t="shared" si="78"/>
        <v>0</v>
      </c>
      <c r="AC130" s="35"/>
      <c r="AD130" s="35"/>
      <c r="AE130" s="35"/>
      <c r="AF130" s="40">
        <f t="shared" si="79"/>
        <v>0</v>
      </c>
      <c r="AG130" s="40">
        <f t="shared" si="74"/>
        <v>0</v>
      </c>
      <c r="AH130" s="41">
        <f t="shared" si="80"/>
        <v>0</v>
      </c>
      <c r="AI130" s="42">
        <f t="shared" si="75"/>
        <v>0</v>
      </c>
    </row>
    <row r="131" spans="1:36" ht="12.75" customHeight="1" collapsed="1">
      <c r="A131" s="223" t="s">
        <v>69</v>
      </c>
      <c r="B131" s="224"/>
      <c r="C131" s="224"/>
      <c r="D131" s="224"/>
      <c r="E131" s="224"/>
      <c r="F131" s="224"/>
      <c r="G131" s="224"/>
      <c r="H131" s="225"/>
      <c r="I131" s="55">
        <f>SUM(I121:I130)</f>
        <v>0</v>
      </c>
      <c r="J131" s="55">
        <f>SUM(J121:J130)</f>
        <v>0</v>
      </c>
      <c r="K131" s="56"/>
      <c r="L131" s="55">
        <f>SUM(L121:L130)</f>
        <v>0</v>
      </c>
      <c r="M131" s="55">
        <f>SUM(M121:M130)</f>
        <v>0</v>
      </c>
      <c r="N131" s="55">
        <f>SUM(N121:N130)</f>
        <v>0</v>
      </c>
      <c r="O131" s="57"/>
      <c r="P131" s="59"/>
      <c r="Q131" s="55">
        <f t="shared" ref="Q131:AG131" si="81">SUM(Q121:Q130)</f>
        <v>0</v>
      </c>
      <c r="R131" s="55">
        <f t="shared" si="81"/>
        <v>0</v>
      </c>
      <c r="S131" s="55">
        <f t="shared" si="81"/>
        <v>0</v>
      </c>
      <c r="T131" s="60">
        <f t="shared" si="81"/>
        <v>0</v>
      </c>
      <c r="U131" s="55">
        <f t="shared" si="81"/>
        <v>0</v>
      </c>
      <c r="V131" s="55">
        <f t="shared" si="81"/>
        <v>0</v>
      </c>
      <c r="W131" s="55">
        <f t="shared" si="81"/>
        <v>0</v>
      </c>
      <c r="X131" s="60">
        <f t="shared" si="81"/>
        <v>0</v>
      </c>
      <c r="Y131" s="55">
        <f t="shared" si="81"/>
        <v>0</v>
      </c>
      <c r="Z131" s="55">
        <f t="shared" si="81"/>
        <v>0</v>
      </c>
      <c r="AA131" s="55">
        <f t="shared" si="81"/>
        <v>0</v>
      </c>
      <c r="AB131" s="60">
        <f t="shared" si="81"/>
        <v>0</v>
      </c>
      <c r="AC131" s="55">
        <f t="shared" si="81"/>
        <v>0</v>
      </c>
      <c r="AD131" s="55">
        <f t="shared" si="81"/>
        <v>0</v>
      </c>
      <c r="AE131" s="55">
        <f t="shared" si="81"/>
        <v>0</v>
      </c>
      <c r="AF131" s="60">
        <f t="shared" si="81"/>
        <v>0</v>
      </c>
      <c r="AG131" s="53">
        <f t="shared" si="81"/>
        <v>0</v>
      </c>
      <c r="AH131" s="54">
        <f>IF(ISERROR(AG131/I131),0,AG131/I131)</f>
        <v>0</v>
      </c>
      <c r="AI131" s="54">
        <f>IF(ISERROR(AG131/$AG$180),0,AG131/$AG$180)</f>
        <v>0</v>
      </c>
    </row>
    <row r="132" spans="1:36" ht="12.75" customHeight="1">
      <c r="A132" s="36"/>
      <c r="B132" s="229" t="s">
        <v>18</v>
      </c>
      <c r="C132" s="230"/>
      <c r="D132" s="231"/>
      <c r="E132" s="18"/>
      <c r="F132" s="19"/>
      <c r="G132" s="20"/>
      <c r="H132" s="20"/>
      <c r="I132" s="222">
        <v>7062938</v>
      </c>
      <c r="J132" s="22"/>
      <c r="K132" s="23"/>
      <c r="L132" s="24"/>
      <c r="M132" s="24"/>
      <c r="N132" s="24"/>
      <c r="O132" s="19"/>
      <c r="P132" s="25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6"/>
      <c r="AI132" s="26"/>
    </row>
    <row r="133" spans="1:36" ht="12.75" outlineLevel="1">
      <c r="A133" s="71">
        <v>1</v>
      </c>
      <c r="B133" s="39"/>
      <c r="C133" s="31"/>
      <c r="D133" s="39"/>
      <c r="E133" s="39"/>
      <c r="F133"/>
      <c r="G133" s="31"/>
      <c r="H133" s="88"/>
      <c r="I133" s="247"/>
      <c r="J133" s="74">
        <v>5904446</v>
      </c>
      <c r="K133" s="39"/>
      <c r="L133" s="74"/>
      <c r="M133" s="74"/>
      <c r="N133" s="74"/>
      <c r="O133" s="39"/>
      <c r="P133" s="39"/>
      <c r="Q133" s="35"/>
      <c r="R133" s="35"/>
      <c r="S133" s="35"/>
      <c r="T133" s="40">
        <f>SUM(Q133:S133)</f>
        <v>0</v>
      </c>
      <c r="U133" s="35"/>
      <c r="V133" s="35"/>
      <c r="W133" s="35"/>
      <c r="X133" s="40">
        <f>SUM(U133:W133)</f>
        <v>0</v>
      </c>
      <c r="Y133" s="35"/>
      <c r="Z133" s="35"/>
      <c r="AA133" s="35">
        <v>1827330</v>
      </c>
      <c r="AB133" s="40">
        <f>SUM(Y133:AA133)</f>
        <v>1827330</v>
      </c>
      <c r="AC133" s="74">
        <v>1440090</v>
      </c>
      <c r="AD133" s="74">
        <v>1385876</v>
      </c>
      <c r="AE133" s="74">
        <v>1251150</v>
      </c>
      <c r="AF133" s="40">
        <f>SUM(AC133:AE133)</f>
        <v>4077116</v>
      </c>
      <c r="AG133" s="40">
        <f t="shared" ref="AG133:AG134" si="82">SUM(T133,X133,AB133,AF133)</f>
        <v>5904446</v>
      </c>
      <c r="AH133" s="41">
        <f>IF(ISERROR(AG133/I132),0,AG133/I132)</f>
        <v>0.83597590691012724</v>
      </c>
      <c r="AI133" s="42">
        <f>IF(ISERROR(AG133/$AG$180),"-",AG133/$AG$180)</f>
        <v>8.9566429183836754E-3</v>
      </c>
      <c r="AJ133" s="122"/>
    </row>
    <row r="134" spans="1:36" ht="12.75" outlineLevel="1">
      <c r="A134" s="71">
        <v>2</v>
      </c>
      <c r="B134" s="39"/>
      <c r="C134" s="31"/>
      <c r="D134" s="39"/>
      <c r="E134" s="39"/>
      <c r="F134" s="39"/>
      <c r="G134" s="31"/>
      <c r="H134" s="88"/>
      <c r="I134" s="221"/>
      <c r="J134" s="74">
        <v>1123020</v>
      </c>
      <c r="K134" s="39"/>
      <c r="L134" s="74"/>
      <c r="M134" s="74"/>
      <c r="N134" s="74"/>
      <c r="O134" s="39"/>
      <c r="P134" s="39"/>
      <c r="Q134" s="35"/>
      <c r="R134" s="35"/>
      <c r="S134" s="35"/>
      <c r="T134" s="40">
        <f>SUM(Q134:S134)</f>
        <v>0</v>
      </c>
      <c r="U134" s="35"/>
      <c r="V134" s="35"/>
      <c r="W134" s="35"/>
      <c r="X134" s="40">
        <f>SUM(U134:W134)</f>
        <v>0</v>
      </c>
      <c r="Y134" s="35"/>
      <c r="Z134" s="35"/>
      <c r="AA134" s="35"/>
      <c r="AB134" s="40">
        <f>SUM(Y134:AA134)</f>
        <v>0</v>
      </c>
      <c r="AC134" s="74">
        <v>506639</v>
      </c>
      <c r="AD134" s="74">
        <v>275000</v>
      </c>
      <c r="AE134" s="74">
        <v>341381</v>
      </c>
      <c r="AF134" s="40">
        <f>SUM(AC134:AE134)</f>
        <v>1123020</v>
      </c>
      <c r="AG134" s="40">
        <f t="shared" si="82"/>
        <v>1123020</v>
      </c>
      <c r="AH134" s="41">
        <f>IF(ISERROR(AG134/I132),0,AG134/I132)</f>
        <v>0.15900182048886738</v>
      </c>
      <c r="AI134" s="42">
        <f>IF(ISERROR(AG134/$AG$180),"-",AG134/$AG$180)</f>
        <v>1.7035449439631147E-3</v>
      </c>
      <c r="AJ134" s="122"/>
    </row>
    <row r="135" spans="1:36" ht="12.75" customHeight="1">
      <c r="A135" s="223" t="s">
        <v>70</v>
      </c>
      <c r="B135" s="224"/>
      <c r="C135" s="224"/>
      <c r="D135" s="224"/>
      <c r="E135" s="224"/>
      <c r="F135" s="224"/>
      <c r="G135" s="224"/>
      <c r="H135" s="225"/>
      <c r="I135" s="55">
        <f>I132</f>
        <v>7062938</v>
      </c>
      <c r="J135" s="55">
        <f>SUM(J133:J134)</f>
        <v>7027466</v>
      </c>
      <c r="K135" s="56"/>
      <c r="L135" s="55">
        <f>SUM(L133:L133)</f>
        <v>0</v>
      </c>
      <c r="M135" s="55">
        <f>SUM(M133:M133)</f>
        <v>0</v>
      </c>
      <c r="N135" s="55">
        <f>SUM(N133:N133)</f>
        <v>0</v>
      </c>
      <c r="O135" s="57"/>
      <c r="P135" s="59"/>
      <c r="Q135" s="55">
        <f t="shared" ref="Q135:AB135" si="83">SUM(Q133:Q133)</f>
        <v>0</v>
      </c>
      <c r="R135" s="55">
        <f t="shared" si="83"/>
        <v>0</v>
      </c>
      <c r="S135" s="55">
        <f t="shared" si="83"/>
        <v>0</v>
      </c>
      <c r="T135" s="60">
        <f t="shared" si="83"/>
        <v>0</v>
      </c>
      <c r="U135" s="55">
        <f t="shared" si="83"/>
        <v>0</v>
      </c>
      <c r="V135" s="55">
        <f t="shared" si="83"/>
        <v>0</v>
      </c>
      <c r="W135" s="55">
        <f t="shared" si="83"/>
        <v>0</v>
      </c>
      <c r="X135" s="60">
        <f t="shared" si="83"/>
        <v>0</v>
      </c>
      <c r="Y135" s="55">
        <f t="shared" si="83"/>
        <v>0</v>
      </c>
      <c r="Z135" s="55">
        <f t="shared" si="83"/>
        <v>0</v>
      </c>
      <c r="AA135" s="55">
        <f t="shared" si="83"/>
        <v>1827330</v>
      </c>
      <c r="AB135" s="60">
        <f t="shared" si="83"/>
        <v>1827330</v>
      </c>
      <c r="AC135" s="55">
        <f>SUM(AC133:AC134)</f>
        <v>1946729</v>
      </c>
      <c r="AD135" s="55">
        <f t="shared" ref="AD135:AE135" si="84">SUM(AD133:AD134)</f>
        <v>1660876</v>
      </c>
      <c r="AE135" s="55">
        <f t="shared" si="84"/>
        <v>1592531</v>
      </c>
      <c r="AF135" s="60">
        <f>SUM(AF133:AF134)</f>
        <v>5200136</v>
      </c>
      <c r="AG135" s="53">
        <f>SUM(AG133:AG134)</f>
        <v>7027466</v>
      </c>
      <c r="AH135" s="54">
        <f>IF(ISERROR(AG135/I135),0,AG135/I135)</f>
        <v>0.99497772739899459</v>
      </c>
      <c r="AI135" s="54">
        <f>IF(ISERROR(AG135/$AG$180),0,AG135/$AG$180)</f>
        <v>1.0660187862346791E-2</v>
      </c>
    </row>
    <row r="136" spans="1:36" ht="12.75" customHeight="1">
      <c r="A136" s="36"/>
      <c r="B136" s="229" t="s">
        <v>71</v>
      </c>
      <c r="C136" s="230"/>
      <c r="D136" s="231"/>
      <c r="E136" s="18"/>
      <c r="F136" s="19"/>
      <c r="G136" s="20"/>
      <c r="H136" s="20"/>
      <c r="I136" s="21"/>
      <c r="J136" s="22"/>
      <c r="K136" s="23"/>
      <c r="L136" s="24"/>
      <c r="M136" s="24"/>
      <c r="N136" s="24"/>
      <c r="O136" s="19"/>
      <c r="P136" s="25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6"/>
      <c r="AI136" s="26"/>
    </row>
    <row r="137" spans="1:36" ht="12.75" hidden="1" customHeight="1" outlineLevel="1">
      <c r="A137" s="16">
        <v>1</v>
      </c>
      <c r="B137" s="28"/>
      <c r="C137" s="27"/>
      <c r="D137" s="28"/>
      <c r="E137" s="28"/>
      <c r="F137" s="28"/>
      <c r="G137" s="27"/>
      <c r="H137" s="27"/>
      <c r="I137" s="29"/>
      <c r="J137" s="30"/>
      <c r="K137" s="28"/>
      <c r="L137" s="35"/>
      <c r="M137" s="35"/>
      <c r="N137" s="35"/>
      <c r="O137" s="28"/>
      <c r="P137" s="28"/>
      <c r="Q137" s="35"/>
      <c r="R137" s="35"/>
      <c r="S137" s="35"/>
      <c r="T137" s="40">
        <f>SUM(Q137:S137)</f>
        <v>0</v>
      </c>
      <c r="U137" s="35"/>
      <c r="V137" s="35"/>
      <c r="W137" s="35"/>
      <c r="X137" s="40">
        <f>SUM(U137:W137)</f>
        <v>0</v>
      </c>
      <c r="Y137" s="35"/>
      <c r="Z137" s="35"/>
      <c r="AA137" s="35"/>
      <c r="AB137" s="40">
        <f>SUM(Y137:AA137)</f>
        <v>0</v>
      </c>
      <c r="AC137" s="35"/>
      <c r="AD137" s="35"/>
      <c r="AE137" s="35"/>
      <c r="AF137" s="40">
        <f>SUM(AC137:AE137)</f>
        <v>0</v>
      </c>
      <c r="AG137" s="40">
        <f t="shared" ref="AG137:AG146" si="85">SUM(T137,X137,AB137,AF137)</f>
        <v>0</v>
      </c>
      <c r="AH137" s="41">
        <f>IF(ISERROR(AG137/I137),0,AG137/I137)</f>
        <v>0</v>
      </c>
      <c r="AI137" s="42">
        <f t="shared" ref="AI137:AI146" si="86">IF(ISERROR(AG137/$AG$180),"-",AG137/$AG$180)</f>
        <v>0</v>
      </c>
    </row>
    <row r="138" spans="1:36" ht="12.75" hidden="1" customHeight="1" outlineLevel="1">
      <c r="A138" s="16">
        <v>2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ref="T138:T146" si="87">SUM(Q138:S138)</f>
        <v>0</v>
      </c>
      <c r="U138" s="35"/>
      <c r="V138" s="35"/>
      <c r="W138" s="35"/>
      <c r="X138" s="40">
        <f t="shared" ref="X138:X146" si="88">SUM(U138:W138)</f>
        <v>0</v>
      </c>
      <c r="Y138" s="35"/>
      <c r="Z138" s="35"/>
      <c r="AA138" s="35"/>
      <c r="AB138" s="40">
        <f t="shared" ref="AB138:AB146" si="89">SUM(Y138:AA138)</f>
        <v>0</v>
      </c>
      <c r="AC138" s="35"/>
      <c r="AD138" s="35"/>
      <c r="AE138" s="35"/>
      <c r="AF138" s="40">
        <f t="shared" ref="AF138:AF146" si="90">SUM(AC138:AE138)</f>
        <v>0</v>
      </c>
      <c r="AG138" s="40">
        <f t="shared" si="85"/>
        <v>0</v>
      </c>
      <c r="AH138" s="41">
        <f t="shared" ref="AH138:AH146" si="91">IF(ISERROR(AG138/I138),0,AG138/I138)</f>
        <v>0</v>
      </c>
      <c r="AI138" s="42">
        <f t="shared" si="86"/>
        <v>0</v>
      </c>
    </row>
    <row r="139" spans="1:36" ht="12.75" hidden="1" customHeight="1" outlineLevel="1">
      <c r="A139" s="16">
        <v>3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7"/>
        <v>0</v>
      </c>
      <c r="U139" s="35"/>
      <c r="V139" s="35"/>
      <c r="W139" s="35"/>
      <c r="X139" s="40">
        <f t="shared" si="88"/>
        <v>0</v>
      </c>
      <c r="Y139" s="35"/>
      <c r="Z139" s="35"/>
      <c r="AA139" s="35"/>
      <c r="AB139" s="40">
        <f t="shared" si="89"/>
        <v>0</v>
      </c>
      <c r="AC139" s="35"/>
      <c r="AD139" s="35"/>
      <c r="AE139" s="35"/>
      <c r="AF139" s="40">
        <f t="shared" si="90"/>
        <v>0</v>
      </c>
      <c r="AG139" s="40">
        <f t="shared" si="85"/>
        <v>0</v>
      </c>
      <c r="AH139" s="41">
        <f t="shared" si="91"/>
        <v>0</v>
      </c>
      <c r="AI139" s="42">
        <f t="shared" si="86"/>
        <v>0</v>
      </c>
    </row>
    <row r="140" spans="1:36" ht="12.75" hidden="1" customHeight="1" outlineLevel="1">
      <c r="A140" s="16">
        <v>4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7"/>
        <v>0</v>
      </c>
      <c r="U140" s="35"/>
      <c r="V140" s="35"/>
      <c r="W140" s="35"/>
      <c r="X140" s="40">
        <f t="shared" si="88"/>
        <v>0</v>
      </c>
      <c r="Y140" s="35"/>
      <c r="Z140" s="35"/>
      <c r="AA140" s="35"/>
      <c r="AB140" s="40">
        <f t="shared" si="89"/>
        <v>0</v>
      </c>
      <c r="AC140" s="35"/>
      <c r="AD140" s="35"/>
      <c r="AE140" s="35"/>
      <c r="AF140" s="40">
        <f t="shared" si="90"/>
        <v>0</v>
      </c>
      <c r="AG140" s="40">
        <f t="shared" si="85"/>
        <v>0</v>
      </c>
      <c r="AH140" s="41">
        <f t="shared" si="91"/>
        <v>0</v>
      </c>
      <c r="AI140" s="42">
        <f t="shared" si="86"/>
        <v>0</v>
      </c>
    </row>
    <row r="141" spans="1:36" ht="12.75" hidden="1" customHeight="1" outlineLevel="1">
      <c r="A141" s="16">
        <v>5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7"/>
        <v>0</v>
      </c>
      <c r="U141" s="35"/>
      <c r="V141" s="35"/>
      <c r="W141" s="35"/>
      <c r="X141" s="40">
        <f t="shared" si="88"/>
        <v>0</v>
      </c>
      <c r="Y141" s="35"/>
      <c r="Z141" s="35"/>
      <c r="AA141" s="35"/>
      <c r="AB141" s="40">
        <f t="shared" si="89"/>
        <v>0</v>
      </c>
      <c r="AC141" s="35"/>
      <c r="AD141" s="35"/>
      <c r="AE141" s="35"/>
      <c r="AF141" s="40">
        <f t="shared" si="90"/>
        <v>0</v>
      </c>
      <c r="AG141" s="40">
        <f t="shared" si="85"/>
        <v>0</v>
      </c>
      <c r="AH141" s="41">
        <f t="shared" si="91"/>
        <v>0</v>
      </c>
      <c r="AI141" s="42">
        <f t="shared" si="86"/>
        <v>0</v>
      </c>
    </row>
    <row r="142" spans="1:36" ht="12.75" hidden="1" customHeight="1" outlineLevel="1">
      <c r="A142" s="16">
        <v>6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7"/>
        <v>0</v>
      </c>
      <c r="U142" s="35"/>
      <c r="V142" s="35"/>
      <c r="W142" s="35"/>
      <c r="X142" s="40">
        <f t="shared" si="88"/>
        <v>0</v>
      </c>
      <c r="Y142" s="35"/>
      <c r="Z142" s="35"/>
      <c r="AA142" s="35"/>
      <c r="AB142" s="40">
        <f t="shared" si="89"/>
        <v>0</v>
      </c>
      <c r="AC142" s="35"/>
      <c r="AD142" s="35"/>
      <c r="AE142" s="35"/>
      <c r="AF142" s="40">
        <f t="shared" si="90"/>
        <v>0</v>
      </c>
      <c r="AG142" s="40">
        <f t="shared" si="85"/>
        <v>0</v>
      </c>
      <c r="AH142" s="41">
        <f t="shared" si="91"/>
        <v>0</v>
      </c>
      <c r="AI142" s="42">
        <f t="shared" si="86"/>
        <v>0</v>
      </c>
    </row>
    <row r="143" spans="1:36" ht="12.75" hidden="1" customHeight="1" outlineLevel="1">
      <c r="A143" s="16">
        <v>7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7"/>
        <v>0</v>
      </c>
      <c r="U143" s="35"/>
      <c r="V143" s="35"/>
      <c r="W143" s="35"/>
      <c r="X143" s="40">
        <f t="shared" si="88"/>
        <v>0</v>
      </c>
      <c r="Y143" s="35"/>
      <c r="Z143" s="35"/>
      <c r="AA143" s="35"/>
      <c r="AB143" s="40">
        <f t="shared" si="89"/>
        <v>0</v>
      </c>
      <c r="AC143" s="35"/>
      <c r="AD143" s="35"/>
      <c r="AE143" s="35"/>
      <c r="AF143" s="40">
        <f t="shared" si="90"/>
        <v>0</v>
      </c>
      <c r="AG143" s="40">
        <f t="shared" si="85"/>
        <v>0</v>
      </c>
      <c r="AH143" s="41">
        <f t="shared" si="91"/>
        <v>0</v>
      </c>
      <c r="AI143" s="42">
        <f t="shared" si="86"/>
        <v>0</v>
      </c>
    </row>
    <row r="144" spans="1:36" ht="12.75" hidden="1" customHeight="1" outlineLevel="1">
      <c r="A144" s="16">
        <v>8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7"/>
        <v>0</v>
      </c>
      <c r="U144" s="35"/>
      <c r="V144" s="35"/>
      <c r="W144" s="35"/>
      <c r="X144" s="40">
        <f t="shared" si="88"/>
        <v>0</v>
      </c>
      <c r="Y144" s="35"/>
      <c r="Z144" s="35"/>
      <c r="AA144" s="35"/>
      <c r="AB144" s="40">
        <f t="shared" si="89"/>
        <v>0</v>
      </c>
      <c r="AC144" s="35"/>
      <c r="AD144" s="35"/>
      <c r="AE144" s="35"/>
      <c r="AF144" s="40">
        <f t="shared" si="90"/>
        <v>0</v>
      </c>
      <c r="AG144" s="40">
        <f t="shared" si="85"/>
        <v>0</v>
      </c>
      <c r="AH144" s="41">
        <f t="shared" si="91"/>
        <v>0</v>
      </c>
      <c r="AI144" s="42">
        <f t="shared" si="86"/>
        <v>0</v>
      </c>
    </row>
    <row r="145" spans="1:35" ht="12.75" hidden="1" customHeight="1" outlineLevel="1">
      <c r="A145" s="16">
        <v>9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87"/>
        <v>0</v>
      </c>
      <c r="U145" s="35"/>
      <c r="V145" s="35"/>
      <c r="W145" s="35"/>
      <c r="X145" s="40">
        <f t="shared" si="88"/>
        <v>0</v>
      </c>
      <c r="Y145" s="35"/>
      <c r="Z145" s="35"/>
      <c r="AA145" s="35"/>
      <c r="AB145" s="40">
        <f t="shared" si="89"/>
        <v>0</v>
      </c>
      <c r="AC145" s="35"/>
      <c r="AD145" s="35"/>
      <c r="AE145" s="35"/>
      <c r="AF145" s="40">
        <f t="shared" si="90"/>
        <v>0</v>
      </c>
      <c r="AG145" s="40">
        <f t="shared" si="85"/>
        <v>0</v>
      </c>
      <c r="AH145" s="41">
        <f t="shared" si="91"/>
        <v>0</v>
      </c>
      <c r="AI145" s="42">
        <f t="shared" si="86"/>
        <v>0</v>
      </c>
    </row>
    <row r="146" spans="1:35" ht="12.75" hidden="1" customHeight="1" outlineLevel="1">
      <c r="A146" s="16">
        <v>10</v>
      </c>
      <c r="B146" s="32"/>
      <c r="C146" s="31"/>
      <c r="D146" s="32"/>
      <c r="E146" s="32"/>
      <c r="F146" s="32"/>
      <c r="G146" s="31"/>
      <c r="H146" s="31"/>
      <c r="I146" s="29"/>
      <c r="J146" s="34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87"/>
        <v>0</v>
      </c>
      <c r="U146" s="35"/>
      <c r="V146" s="35"/>
      <c r="W146" s="35"/>
      <c r="X146" s="40">
        <f t="shared" si="88"/>
        <v>0</v>
      </c>
      <c r="Y146" s="35"/>
      <c r="Z146" s="35"/>
      <c r="AA146" s="35"/>
      <c r="AB146" s="40">
        <f t="shared" si="89"/>
        <v>0</v>
      </c>
      <c r="AC146" s="35"/>
      <c r="AD146" s="35"/>
      <c r="AE146" s="35"/>
      <c r="AF146" s="40">
        <f t="shared" si="90"/>
        <v>0</v>
      </c>
      <c r="AG146" s="40">
        <f t="shared" si="85"/>
        <v>0</v>
      </c>
      <c r="AH146" s="41">
        <f t="shared" si="91"/>
        <v>0</v>
      </c>
      <c r="AI146" s="42">
        <f t="shared" si="86"/>
        <v>0</v>
      </c>
    </row>
    <row r="147" spans="1:35" ht="12.75" customHeight="1" collapsed="1">
      <c r="A147" s="223" t="s">
        <v>72</v>
      </c>
      <c r="B147" s="224"/>
      <c r="C147" s="224"/>
      <c r="D147" s="224"/>
      <c r="E147" s="224"/>
      <c r="F147" s="224"/>
      <c r="G147" s="224"/>
      <c r="H147" s="225"/>
      <c r="I147" s="55">
        <f>SUM(I137:I146)</f>
        <v>0</v>
      </c>
      <c r="J147" s="55">
        <f>SUM(J137:J146)</f>
        <v>0</v>
      </c>
      <c r="K147" s="56"/>
      <c r="L147" s="55">
        <f>SUM(L137:L146)</f>
        <v>0</v>
      </c>
      <c r="M147" s="55">
        <f>SUM(M137:M146)</f>
        <v>0</v>
      </c>
      <c r="N147" s="55">
        <f>SUM(N137:N146)</f>
        <v>0</v>
      </c>
      <c r="O147" s="57"/>
      <c r="P147" s="59"/>
      <c r="Q147" s="55">
        <f t="shared" ref="Q147:AG147" si="92">SUM(Q137:Q146)</f>
        <v>0</v>
      </c>
      <c r="R147" s="55">
        <f t="shared" si="92"/>
        <v>0</v>
      </c>
      <c r="S147" s="55">
        <f t="shared" si="92"/>
        <v>0</v>
      </c>
      <c r="T147" s="60">
        <f t="shared" si="92"/>
        <v>0</v>
      </c>
      <c r="U147" s="55">
        <f t="shared" si="92"/>
        <v>0</v>
      </c>
      <c r="V147" s="55">
        <f t="shared" si="92"/>
        <v>0</v>
      </c>
      <c r="W147" s="55">
        <f t="shared" si="92"/>
        <v>0</v>
      </c>
      <c r="X147" s="60">
        <f t="shared" si="92"/>
        <v>0</v>
      </c>
      <c r="Y147" s="55">
        <f t="shared" si="92"/>
        <v>0</v>
      </c>
      <c r="Z147" s="55">
        <f t="shared" si="92"/>
        <v>0</v>
      </c>
      <c r="AA147" s="55">
        <f t="shared" si="92"/>
        <v>0</v>
      </c>
      <c r="AB147" s="60">
        <f t="shared" si="92"/>
        <v>0</v>
      </c>
      <c r="AC147" s="55">
        <f t="shared" si="92"/>
        <v>0</v>
      </c>
      <c r="AD147" s="55">
        <f t="shared" si="92"/>
        <v>0</v>
      </c>
      <c r="AE147" s="55">
        <f t="shared" si="92"/>
        <v>0</v>
      </c>
      <c r="AF147" s="60">
        <f t="shared" si="92"/>
        <v>0</v>
      </c>
      <c r="AG147" s="53">
        <f t="shared" si="92"/>
        <v>0</v>
      </c>
      <c r="AH147" s="54">
        <f>IF(ISERROR(AG147/I147),0,AG147/I147)</f>
        <v>0</v>
      </c>
      <c r="AI147" s="54">
        <f>IF(ISERROR(AG147/$AG$180),0,AG147/$AG$180)</f>
        <v>0</v>
      </c>
    </row>
    <row r="148" spans="1:35" ht="12.75" customHeight="1">
      <c r="A148" s="36"/>
      <c r="B148" s="229" t="s">
        <v>20</v>
      </c>
      <c r="C148" s="230"/>
      <c r="D148" s="231"/>
      <c r="E148" s="18"/>
      <c r="F148" s="19"/>
      <c r="G148" s="20"/>
      <c r="H148" s="20"/>
      <c r="I148" s="21"/>
      <c r="J148" s="22"/>
      <c r="K148" s="23"/>
      <c r="L148" s="24"/>
      <c r="M148" s="24"/>
      <c r="N148" s="24"/>
      <c r="O148" s="19"/>
      <c r="P148" s="25"/>
      <c r="Q148" s="22"/>
      <c r="R148" s="22"/>
      <c r="S148" s="22"/>
      <c r="T148" s="22"/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F148" s="22"/>
      <c r="AG148" s="22"/>
      <c r="AH148" s="26"/>
      <c r="AI148" s="26"/>
    </row>
    <row r="149" spans="1:35" ht="12.75" hidden="1" customHeight="1" outlineLevel="1">
      <c r="A149" s="16">
        <v>1</v>
      </c>
      <c r="B149" s="28"/>
      <c r="C149" s="27"/>
      <c r="D149" s="28"/>
      <c r="E149" s="28"/>
      <c r="F149" s="28"/>
      <c r="G149" s="27"/>
      <c r="H149" s="27"/>
      <c r="I149" s="29"/>
      <c r="J149" s="30"/>
      <c r="K149" s="28"/>
      <c r="L149" s="35"/>
      <c r="M149" s="35"/>
      <c r="N149" s="35"/>
      <c r="O149" s="28"/>
      <c r="P149" s="28"/>
      <c r="Q149" s="35"/>
      <c r="R149" s="35"/>
      <c r="S149" s="35"/>
      <c r="T149" s="40">
        <f>SUM(Q149:S149)</f>
        <v>0</v>
      </c>
      <c r="U149" s="35"/>
      <c r="V149" s="35"/>
      <c r="W149" s="35"/>
      <c r="X149" s="40">
        <f>SUM(U149:W149)</f>
        <v>0</v>
      </c>
      <c r="Y149" s="35"/>
      <c r="Z149" s="35"/>
      <c r="AA149" s="35"/>
      <c r="AB149" s="40">
        <f>SUM(Y149:AA149)</f>
        <v>0</v>
      </c>
      <c r="AC149" s="35"/>
      <c r="AD149" s="35"/>
      <c r="AE149" s="35"/>
      <c r="AF149" s="40">
        <f>SUM(AC149:AE149)</f>
        <v>0</v>
      </c>
      <c r="AG149" s="40">
        <f t="shared" ref="AG149:AG158" si="93">SUM(T149,X149,AB149,AF149)</f>
        <v>0</v>
      </c>
      <c r="AH149" s="41">
        <f>IF(ISERROR(AG149/I149),0,AG149/I149)</f>
        <v>0</v>
      </c>
      <c r="AI149" s="42">
        <f t="shared" ref="AI149:AI158" si="94">IF(ISERROR(AG149/$AG$180),"-",AG149/$AG$180)</f>
        <v>0</v>
      </c>
    </row>
    <row r="150" spans="1:35" ht="12.75" hidden="1" customHeight="1" outlineLevel="1">
      <c r="A150" s="16">
        <v>2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ref="T150:T158" si="95">SUM(Q150:S150)</f>
        <v>0</v>
      </c>
      <c r="U150" s="35"/>
      <c r="V150" s="35"/>
      <c r="W150" s="35"/>
      <c r="X150" s="40">
        <f t="shared" ref="X150:X158" si="96">SUM(U150:W150)</f>
        <v>0</v>
      </c>
      <c r="Y150" s="35"/>
      <c r="Z150" s="35"/>
      <c r="AA150" s="35"/>
      <c r="AB150" s="40">
        <f t="shared" ref="AB150:AB158" si="97">SUM(Y150:AA150)</f>
        <v>0</v>
      </c>
      <c r="AC150" s="35"/>
      <c r="AD150" s="35"/>
      <c r="AE150" s="35"/>
      <c r="AF150" s="40">
        <f t="shared" ref="AF150:AF158" si="98">SUM(AC150:AE150)</f>
        <v>0</v>
      </c>
      <c r="AG150" s="40">
        <f t="shared" si="93"/>
        <v>0</v>
      </c>
      <c r="AH150" s="41">
        <f t="shared" ref="AH150:AH158" si="99">IF(ISERROR(AG150/I150),0,AG150/I150)</f>
        <v>0</v>
      </c>
      <c r="AI150" s="42">
        <f t="shared" si="94"/>
        <v>0</v>
      </c>
    </row>
    <row r="151" spans="1:35" ht="12.75" hidden="1" customHeight="1" outlineLevel="1">
      <c r="A151" s="16">
        <v>3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5"/>
        <v>0</v>
      </c>
      <c r="U151" s="35"/>
      <c r="V151" s="35"/>
      <c r="W151" s="35"/>
      <c r="X151" s="40">
        <f t="shared" si="96"/>
        <v>0</v>
      </c>
      <c r="Y151" s="35"/>
      <c r="Z151" s="35"/>
      <c r="AA151" s="35"/>
      <c r="AB151" s="40">
        <f t="shared" si="97"/>
        <v>0</v>
      </c>
      <c r="AC151" s="35"/>
      <c r="AD151" s="35"/>
      <c r="AE151" s="35"/>
      <c r="AF151" s="40">
        <f t="shared" si="98"/>
        <v>0</v>
      </c>
      <c r="AG151" s="40">
        <f t="shared" si="93"/>
        <v>0</v>
      </c>
      <c r="AH151" s="41">
        <f t="shared" si="99"/>
        <v>0</v>
      </c>
      <c r="AI151" s="42">
        <f t="shared" si="94"/>
        <v>0</v>
      </c>
    </row>
    <row r="152" spans="1:35" ht="12.75" hidden="1" customHeight="1" outlineLevel="1">
      <c r="A152" s="16">
        <v>4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5"/>
        <v>0</v>
      </c>
      <c r="U152" s="35"/>
      <c r="V152" s="35"/>
      <c r="W152" s="35"/>
      <c r="X152" s="40">
        <f t="shared" si="96"/>
        <v>0</v>
      </c>
      <c r="Y152" s="35"/>
      <c r="Z152" s="35"/>
      <c r="AA152" s="35"/>
      <c r="AB152" s="40">
        <f t="shared" si="97"/>
        <v>0</v>
      </c>
      <c r="AC152" s="35"/>
      <c r="AD152" s="35"/>
      <c r="AE152" s="35"/>
      <c r="AF152" s="40">
        <f t="shared" si="98"/>
        <v>0</v>
      </c>
      <c r="AG152" s="40">
        <f t="shared" si="93"/>
        <v>0</v>
      </c>
      <c r="AH152" s="41">
        <f t="shared" si="99"/>
        <v>0</v>
      </c>
      <c r="AI152" s="42">
        <f t="shared" si="94"/>
        <v>0</v>
      </c>
    </row>
    <row r="153" spans="1:35" ht="12.75" hidden="1" customHeight="1" outlineLevel="1">
      <c r="A153" s="16">
        <v>5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5"/>
        <v>0</v>
      </c>
      <c r="U153" s="35"/>
      <c r="V153" s="35"/>
      <c r="W153" s="35"/>
      <c r="X153" s="40">
        <f t="shared" si="96"/>
        <v>0</v>
      </c>
      <c r="Y153" s="35"/>
      <c r="Z153" s="35"/>
      <c r="AA153" s="35"/>
      <c r="AB153" s="40">
        <f t="shared" si="97"/>
        <v>0</v>
      </c>
      <c r="AC153" s="35"/>
      <c r="AD153" s="35"/>
      <c r="AE153" s="35"/>
      <c r="AF153" s="40">
        <f t="shared" si="98"/>
        <v>0</v>
      </c>
      <c r="AG153" s="40">
        <f t="shared" si="93"/>
        <v>0</v>
      </c>
      <c r="AH153" s="41">
        <f t="shared" si="99"/>
        <v>0</v>
      </c>
      <c r="AI153" s="42">
        <f t="shared" si="94"/>
        <v>0</v>
      </c>
    </row>
    <row r="154" spans="1:35" ht="12.75" hidden="1" customHeight="1" outlineLevel="1">
      <c r="A154" s="16">
        <v>6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5"/>
        <v>0</v>
      </c>
      <c r="U154" s="35"/>
      <c r="V154" s="35"/>
      <c r="W154" s="35"/>
      <c r="X154" s="40">
        <f t="shared" si="96"/>
        <v>0</v>
      </c>
      <c r="Y154" s="35"/>
      <c r="Z154" s="35"/>
      <c r="AA154" s="35"/>
      <c r="AB154" s="40">
        <f t="shared" si="97"/>
        <v>0</v>
      </c>
      <c r="AC154" s="35"/>
      <c r="AD154" s="35"/>
      <c r="AE154" s="35"/>
      <c r="AF154" s="40">
        <f t="shared" si="98"/>
        <v>0</v>
      </c>
      <c r="AG154" s="40">
        <f t="shared" si="93"/>
        <v>0</v>
      </c>
      <c r="AH154" s="41">
        <f t="shared" si="99"/>
        <v>0</v>
      </c>
      <c r="AI154" s="42">
        <f t="shared" si="94"/>
        <v>0</v>
      </c>
    </row>
    <row r="155" spans="1:35" ht="12.75" hidden="1" customHeight="1" outlineLevel="1">
      <c r="A155" s="16">
        <v>7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5"/>
        <v>0</v>
      </c>
      <c r="U155" s="35"/>
      <c r="V155" s="35"/>
      <c r="W155" s="35"/>
      <c r="X155" s="40">
        <f t="shared" si="96"/>
        <v>0</v>
      </c>
      <c r="Y155" s="35"/>
      <c r="Z155" s="35"/>
      <c r="AA155" s="35"/>
      <c r="AB155" s="40">
        <f t="shared" si="97"/>
        <v>0</v>
      </c>
      <c r="AC155" s="35"/>
      <c r="AD155" s="35"/>
      <c r="AE155" s="35"/>
      <c r="AF155" s="40">
        <f t="shared" si="98"/>
        <v>0</v>
      </c>
      <c r="AG155" s="40">
        <f t="shared" si="93"/>
        <v>0</v>
      </c>
      <c r="AH155" s="41">
        <f t="shared" si="99"/>
        <v>0</v>
      </c>
      <c r="AI155" s="42">
        <f t="shared" si="94"/>
        <v>0</v>
      </c>
    </row>
    <row r="156" spans="1:35" ht="12.75" hidden="1" customHeight="1" outlineLevel="1">
      <c r="A156" s="16">
        <v>8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5"/>
        <v>0</v>
      </c>
      <c r="U156" s="35"/>
      <c r="V156" s="35"/>
      <c r="W156" s="35"/>
      <c r="X156" s="40">
        <f t="shared" si="96"/>
        <v>0</v>
      </c>
      <c r="Y156" s="35"/>
      <c r="Z156" s="35"/>
      <c r="AA156" s="35"/>
      <c r="AB156" s="40">
        <f t="shared" si="97"/>
        <v>0</v>
      </c>
      <c r="AC156" s="35"/>
      <c r="AD156" s="35"/>
      <c r="AE156" s="35"/>
      <c r="AF156" s="40">
        <f t="shared" si="98"/>
        <v>0</v>
      </c>
      <c r="AG156" s="40">
        <f t="shared" si="93"/>
        <v>0</v>
      </c>
      <c r="AH156" s="41">
        <f t="shared" si="99"/>
        <v>0</v>
      </c>
      <c r="AI156" s="42">
        <f t="shared" si="94"/>
        <v>0</v>
      </c>
    </row>
    <row r="157" spans="1:35" ht="12.75" hidden="1" customHeight="1" outlineLevel="1">
      <c r="A157" s="16">
        <v>9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5"/>
        <v>0</v>
      </c>
      <c r="U157" s="35"/>
      <c r="V157" s="35"/>
      <c r="W157" s="35"/>
      <c r="X157" s="40">
        <f t="shared" si="96"/>
        <v>0</v>
      </c>
      <c r="Y157" s="35"/>
      <c r="Z157" s="35"/>
      <c r="AA157" s="35"/>
      <c r="AB157" s="40">
        <f t="shared" si="97"/>
        <v>0</v>
      </c>
      <c r="AC157" s="35"/>
      <c r="AD157" s="35"/>
      <c r="AE157" s="35"/>
      <c r="AF157" s="40">
        <f t="shared" si="98"/>
        <v>0</v>
      </c>
      <c r="AG157" s="40">
        <f t="shared" si="93"/>
        <v>0</v>
      </c>
      <c r="AH157" s="41">
        <f t="shared" si="99"/>
        <v>0</v>
      </c>
      <c r="AI157" s="42">
        <f t="shared" si="94"/>
        <v>0</v>
      </c>
    </row>
    <row r="158" spans="1:35" ht="12.75" hidden="1" customHeight="1" outlineLevel="1">
      <c r="A158" s="16">
        <v>10</v>
      </c>
      <c r="B158" s="32"/>
      <c r="C158" s="31"/>
      <c r="D158" s="32"/>
      <c r="E158" s="32"/>
      <c r="F158" s="32"/>
      <c r="G158" s="31"/>
      <c r="H158" s="31"/>
      <c r="I158" s="29"/>
      <c r="J158" s="34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5"/>
        <v>0</v>
      </c>
      <c r="U158" s="35"/>
      <c r="V158" s="35"/>
      <c r="W158" s="35"/>
      <c r="X158" s="40">
        <f t="shared" si="96"/>
        <v>0</v>
      </c>
      <c r="Y158" s="35"/>
      <c r="Z158" s="35"/>
      <c r="AA158" s="35"/>
      <c r="AB158" s="40">
        <f t="shared" si="97"/>
        <v>0</v>
      </c>
      <c r="AC158" s="35"/>
      <c r="AD158" s="35"/>
      <c r="AE158" s="35"/>
      <c r="AF158" s="40">
        <f t="shared" si="98"/>
        <v>0</v>
      </c>
      <c r="AG158" s="40">
        <f t="shared" si="93"/>
        <v>0</v>
      </c>
      <c r="AH158" s="41">
        <f t="shared" si="99"/>
        <v>0</v>
      </c>
      <c r="AI158" s="42">
        <f t="shared" si="94"/>
        <v>0</v>
      </c>
    </row>
    <row r="159" spans="1:35" ht="12.75" customHeight="1" collapsed="1">
      <c r="A159" s="223" t="s">
        <v>73</v>
      </c>
      <c r="B159" s="224"/>
      <c r="C159" s="224"/>
      <c r="D159" s="224"/>
      <c r="E159" s="224"/>
      <c r="F159" s="224"/>
      <c r="G159" s="224"/>
      <c r="H159" s="225"/>
      <c r="I159" s="55">
        <f>SUM(I149:I158)</f>
        <v>0</v>
      </c>
      <c r="J159" s="55">
        <f>SUM(J149:J158)</f>
        <v>0</v>
      </c>
      <c r="K159" s="56"/>
      <c r="L159" s="55">
        <f>SUM(L149:L158)</f>
        <v>0</v>
      </c>
      <c r="M159" s="55">
        <f>SUM(M149:M158)</f>
        <v>0</v>
      </c>
      <c r="N159" s="55">
        <f>SUM(N149:N158)</f>
        <v>0</v>
      </c>
      <c r="O159" s="57"/>
      <c r="P159" s="59"/>
      <c r="Q159" s="55">
        <f t="shared" ref="Q159:AG159" si="100">SUM(Q149:Q158)</f>
        <v>0</v>
      </c>
      <c r="R159" s="55">
        <f t="shared" si="100"/>
        <v>0</v>
      </c>
      <c r="S159" s="55">
        <f t="shared" si="100"/>
        <v>0</v>
      </c>
      <c r="T159" s="60">
        <f t="shared" si="100"/>
        <v>0</v>
      </c>
      <c r="U159" s="55">
        <f t="shared" si="100"/>
        <v>0</v>
      </c>
      <c r="V159" s="55">
        <f t="shared" si="100"/>
        <v>0</v>
      </c>
      <c r="W159" s="55">
        <f t="shared" si="100"/>
        <v>0</v>
      </c>
      <c r="X159" s="60">
        <f t="shared" si="100"/>
        <v>0</v>
      </c>
      <c r="Y159" s="55">
        <f t="shared" si="100"/>
        <v>0</v>
      </c>
      <c r="Z159" s="55">
        <f t="shared" si="100"/>
        <v>0</v>
      </c>
      <c r="AA159" s="55">
        <f t="shared" si="100"/>
        <v>0</v>
      </c>
      <c r="AB159" s="60">
        <f t="shared" si="100"/>
        <v>0</v>
      </c>
      <c r="AC159" s="55">
        <f t="shared" si="100"/>
        <v>0</v>
      </c>
      <c r="AD159" s="55">
        <f t="shared" si="100"/>
        <v>0</v>
      </c>
      <c r="AE159" s="55">
        <f t="shared" si="100"/>
        <v>0</v>
      </c>
      <c r="AF159" s="60">
        <f t="shared" si="100"/>
        <v>0</v>
      </c>
      <c r="AG159" s="53">
        <f t="shared" si="100"/>
        <v>0</v>
      </c>
      <c r="AH159" s="54">
        <f>IF(ISERROR(AG159/I159),0,AG159/I159)</f>
        <v>0</v>
      </c>
      <c r="AI159" s="54">
        <f>IF(ISERROR(AG159/$AG$180),0,AG159/$AG$180)</f>
        <v>0</v>
      </c>
    </row>
    <row r="160" spans="1:35" ht="12.75" customHeight="1">
      <c r="A160" s="36"/>
      <c r="B160" s="229" t="s">
        <v>19</v>
      </c>
      <c r="C160" s="230"/>
      <c r="D160" s="231"/>
      <c r="E160" s="18"/>
      <c r="F160" s="19"/>
      <c r="G160" s="20"/>
      <c r="H160" s="20"/>
      <c r="I160" s="21"/>
      <c r="J160" s="22"/>
      <c r="K160" s="23"/>
      <c r="L160" s="24"/>
      <c r="M160" s="24"/>
      <c r="N160" s="24"/>
      <c r="O160" s="19"/>
      <c r="P160" s="25"/>
      <c r="Q160" s="22"/>
      <c r="R160" s="22"/>
      <c r="S160" s="22"/>
      <c r="T160" s="22"/>
      <c r="U160" s="22"/>
      <c r="V160" s="22"/>
      <c r="W160" s="22"/>
      <c r="X160" s="22"/>
      <c r="Y160" s="22"/>
      <c r="Z160" s="22"/>
      <c r="AA160" s="22"/>
      <c r="AB160" s="22"/>
      <c r="AC160" s="22"/>
      <c r="AD160" s="22"/>
      <c r="AE160" s="22"/>
      <c r="AF160" s="22"/>
      <c r="AG160" s="22"/>
      <c r="AH160" s="26"/>
      <c r="AI160" s="26"/>
    </row>
    <row r="161" spans="1:35" ht="12.75" hidden="1" customHeight="1" outlineLevel="1">
      <c r="A161" s="16">
        <v>1</v>
      </c>
      <c r="B161" s="28"/>
      <c r="C161" s="27"/>
      <c r="D161" s="28"/>
      <c r="E161" s="28"/>
      <c r="F161" s="28"/>
      <c r="G161" s="27"/>
      <c r="H161" s="27"/>
      <c r="I161" s="29"/>
      <c r="J161" s="30"/>
      <c r="K161" s="28"/>
      <c r="L161" s="35"/>
      <c r="M161" s="35"/>
      <c r="N161" s="35"/>
      <c r="O161" s="28"/>
      <c r="P161" s="28"/>
      <c r="Q161" s="35"/>
      <c r="R161" s="35"/>
      <c r="S161" s="35"/>
      <c r="T161" s="40">
        <f>SUM(Q161:S161)</f>
        <v>0</v>
      </c>
      <c r="U161" s="35"/>
      <c r="V161" s="35"/>
      <c r="W161" s="35"/>
      <c r="X161" s="40">
        <f>SUM(U161:W161)</f>
        <v>0</v>
      </c>
      <c r="Y161" s="35"/>
      <c r="Z161" s="35"/>
      <c r="AA161" s="35"/>
      <c r="AB161" s="40">
        <f>SUM(Y161:AA161)</f>
        <v>0</v>
      </c>
      <c r="AC161" s="35"/>
      <c r="AD161" s="35"/>
      <c r="AE161" s="35"/>
      <c r="AF161" s="40">
        <f>SUM(AC161:AE161)</f>
        <v>0</v>
      </c>
      <c r="AG161" s="40">
        <f t="shared" ref="AG161:AG170" si="101">SUM(T161,X161,AB161,AF161)</f>
        <v>0</v>
      </c>
      <c r="AH161" s="41">
        <f>IF(ISERROR(AG161/I161),0,AG161/I161)</f>
        <v>0</v>
      </c>
      <c r="AI161" s="42">
        <f t="shared" ref="AI161:AI170" si="102">IF(ISERROR(AG161/$AG$180),"-",AG161/$AG$180)</f>
        <v>0</v>
      </c>
    </row>
    <row r="162" spans="1:35" ht="12.75" hidden="1" customHeight="1" outlineLevel="1">
      <c r="A162" s="16">
        <v>2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ref="T162:T170" si="103">SUM(Q162:S162)</f>
        <v>0</v>
      </c>
      <c r="U162" s="35"/>
      <c r="V162" s="35"/>
      <c r="W162" s="35"/>
      <c r="X162" s="40">
        <f t="shared" ref="X162:X170" si="104">SUM(U162:W162)</f>
        <v>0</v>
      </c>
      <c r="Y162" s="35"/>
      <c r="Z162" s="35"/>
      <c r="AA162" s="35"/>
      <c r="AB162" s="40">
        <f t="shared" ref="AB162:AB170" si="105">SUM(Y162:AA162)</f>
        <v>0</v>
      </c>
      <c r="AC162" s="35"/>
      <c r="AD162" s="35"/>
      <c r="AE162" s="35"/>
      <c r="AF162" s="40">
        <f t="shared" ref="AF162:AF170" si="106">SUM(AC162:AE162)</f>
        <v>0</v>
      </c>
      <c r="AG162" s="40">
        <f t="shared" si="101"/>
        <v>0</v>
      </c>
      <c r="AH162" s="41">
        <f t="shared" ref="AH162:AH170" si="107">IF(ISERROR(AG162/I162),0,AG162/I162)</f>
        <v>0</v>
      </c>
      <c r="AI162" s="42">
        <f t="shared" si="102"/>
        <v>0</v>
      </c>
    </row>
    <row r="163" spans="1:35" ht="12.75" hidden="1" customHeight="1" outlineLevel="1">
      <c r="A163" s="16">
        <v>3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3"/>
        <v>0</v>
      </c>
      <c r="U163" s="35"/>
      <c r="V163" s="35"/>
      <c r="W163" s="35"/>
      <c r="X163" s="40">
        <f t="shared" si="104"/>
        <v>0</v>
      </c>
      <c r="Y163" s="35"/>
      <c r="Z163" s="35"/>
      <c r="AA163" s="35"/>
      <c r="AB163" s="40">
        <f t="shared" si="105"/>
        <v>0</v>
      </c>
      <c r="AC163" s="35"/>
      <c r="AD163" s="35"/>
      <c r="AE163" s="35"/>
      <c r="AF163" s="40">
        <f t="shared" si="106"/>
        <v>0</v>
      </c>
      <c r="AG163" s="40">
        <f t="shared" si="101"/>
        <v>0</v>
      </c>
      <c r="AH163" s="41">
        <f t="shared" si="107"/>
        <v>0</v>
      </c>
      <c r="AI163" s="42">
        <f t="shared" si="102"/>
        <v>0</v>
      </c>
    </row>
    <row r="164" spans="1:35" ht="12.75" hidden="1" customHeight="1" outlineLevel="1">
      <c r="A164" s="16">
        <v>4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3"/>
        <v>0</v>
      </c>
      <c r="U164" s="35"/>
      <c r="V164" s="35"/>
      <c r="W164" s="35"/>
      <c r="X164" s="40">
        <f t="shared" si="104"/>
        <v>0</v>
      </c>
      <c r="Y164" s="35"/>
      <c r="Z164" s="35"/>
      <c r="AA164" s="35"/>
      <c r="AB164" s="40">
        <f t="shared" si="105"/>
        <v>0</v>
      </c>
      <c r="AC164" s="35"/>
      <c r="AD164" s="35"/>
      <c r="AE164" s="35"/>
      <c r="AF164" s="40">
        <f t="shared" si="106"/>
        <v>0</v>
      </c>
      <c r="AG164" s="40">
        <f t="shared" si="101"/>
        <v>0</v>
      </c>
      <c r="AH164" s="41">
        <f t="shared" si="107"/>
        <v>0</v>
      </c>
      <c r="AI164" s="42">
        <f t="shared" si="102"/>
        <v>0</v>
      </c>
    </row>
    <row r="165" spans="1:35" ht="12.75" hidden="1" customHeight="1" outlineLevel="1">
      <c r="A165" s="16">
        <v>5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3"/>
        <v>0</v>
      </c>
      <c r="U165" s="35"/>
      <c r="V165" s="35"/>
      <c r="W165" s="35"/>
      <c r="X165" s="40">
        <f t="shared" si="104"/>
        <v>0</v>
      </c>
      <c r="Y165" s="35"/>
      <c r="Z165" s="35"/>
      <c r="AA165" s="35"/>
      <c r="AB165" s="40">
        <f t="shared" si="105"/>
        <v>0</v>
      </c>
      <c r="AC165" s="35"/>
      <c r="AD165" s="35"/>
      <c r="AE165" s="35"/>
      <c r="AF165" s="40">
        <f t="shared" si="106"/>
        <v>0</v>
      </c>
      <c r="AG165" s="40">
        <f t="shared" si="101"/>
        <v>0</v>
      </c>
      <c r="AH165" s="41">
        <f t="shared" si="107"/>
        <v>0</v>
      </c>
      <c r="AI165" s="42">
        <f t="shared" si="102"/>
        <v>0</v>
      </c>
    </row>
    <row r="166" spans="1:35" ht="12.75" hidden="1" customHeight="1" outlineLevel="1">
      <c r="A166" s="16">
        <v>6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3"/>
        <v>0</v>
      </c>
      <c r="U166" s="35"/>
      <c r="V166" s="35"/>
      <c r="W166" s="35"/>
      <c r="X166" s="40">
        <f t="shared" si="104"/>
        <v>0</v>
      </c>
      <c r="Y166" s="35"/>
      <c r="Z166" s="35"/>
      <c r="AA166" s="35"/>
      <c r="AB166" s="40">
        <f t="shared" si="105"/>
        <v>0</v>
      </c>
      <c r="AC166" s="35"/>
      <c r="AD166" s="35"/>
      <c r="AE166" s="35"/>
      <c r="AF166" s="40">
        <f t="shared" si="106"/>
        <v>0</v>
      </c>
      <c r="AG166" s="40">
        <f t="shared" si="101"/>
        <v>0</v>
      </c>
      <c r="AH166" s="41">
        <f t="shared" si="107"/>
        <v>0</v>
      </c>
      <c r="AI166" s="42">
        <f t="shared" si="102"/>
        <v>0</v>
      </c>
    </row>
    <row r="167" spans="1:35" ht="12.75" hidden="1" customHeight="1" outlineLevel="1">
      <c r="A167" s="16">
        <v>7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3"/>
        <v>0</v>
      </c>
      <c r="U167" s="35"/>
      <c r="V167" s="35"/>
      <c r="W167" s="35"/>
      <c r="X167" s="40">
        <f t="shared" si="104"/>
        <v>0</v>
      </c>
      <c r="Y167" s="35"/>
      <c r="Z167" s="35"/>
      <c r="AA167" s="35"/>
      <c r="AB167" s="40">
        <f t="shared" si="105"/>
        <v>0</v>
      </c>
      <c r="AC167" s="35"/>
      <c r="AD167" s="35"/>
      <c r="AE167" s="35"/>
      <c r="AF167" s="40">
        <f t="shared" si="106"/>
        <v>0</v>
      </c>
      <c r="AG167" s="40">
        <f t="shared" si="101"/>
        <v>0</v>
      </c>
      <c r="AH167" s="41">
        <f t="shared" si="107"/>
        <v>0</v>
      </c>
      <c r="AI167" s="42">
        <f t="shared" si="102"/>
        <v>0</v>
      </c>
    </row>
    <row r="168" spans="1:35" ht="12.75" hidden="1" customHeight="1" outlineLevel="1">
      <c r="A168" s="16">
        <v>8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3"/>
        <v>0</v>
      </c>
      <c r="U168" s="35"/>
      <c r="V168" s="35"/>
      <c r="W168" s="35"/>
      <c r="X168" s="40">
        <f t="shared" si="104"/>
        <v>0</v>
      </c>
      <c r="Y168" s="35"/>
      <c r="Z168" s="35"/>
      <c r="AA168" s="35"/>
      <c r="AB168" s="40">
        <f t="shared" si="105"/>
        <v>0</v>
      </c>
      <c r="AC168" s="35"/>
      <c r="AD168" s="35"/>
      <c r="AE168" s="35"/>
      <c r="AF168" s="40">
        <f t="shared" si="106"/>
        <v>0</v>
      </c>
      <c r="AG168" s="40">
        <f t="shared" si="101"/>
        <v>0</v>
      </c>
      <c r="AH168" s="41">
        <f t="shared" si="107"/>
        <v>0</v>
      </c>
      <c r="AI168" s="42">
        <f t="shared" si="102"/>
        <v>0</v>
      </c>
    </row>
    <row r="169" spans="1:35" ht="12.75" hidden="1" customHeight="1" outlineLevel="1">
      <c r="A169" s="16">
        <v>9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3"/>
        <v>0</v>
      </c>
      <c r="U169" s="35"/>
      <c r="V169" s="35"/>
      <c r="W169" s="35"/>
      <c r="X169" s="40">
        <f t="shared" si="104"/>
        <v>0</v>
      </c>
      <c r="Y169" s="35"/>
      <c r="Z169" s="35"/>
      <c r="AA169" s="35"/>
      <c r="AB169" s="40">
        <f t="shared" si="105"/>
        <v>0</v>
      </c>
      <c r="AC169" s="35"/>
      <c r="AD169" s="35"/>
      <c r="AE169" s="35"/>
      <c r="AF169" s="40">
        <f t="shared" si="106"/>
        <v>0</v>
      </c>
      <c r="AG169" s="40">
        <f t="shared" si="101"/>
        <v>0</v>
      </c>
      <c r="AH169" s="41">
        <f t="shared" si="107"/>
        <v>0</v>
      </c>
      <c r="AI169" s="42">
        <f t="shared" si="102"/>
        <v>0</v>
      </c>
    </row>
    <row r="170" spans="1:35" ht="12.75" hidden="1" customHeight="1" outlineLevel="1">
      <c r="A170" s="16">
        <v>10</v>
      </c>
      <c r="B170" s="32"/>
      <c r="C170" s="31"/>
      <c r="D170" s="32"/>
      <c r="E170" s="32"/>
      <c r="F170" s="32"/>
      <c r="G170" s="31"/>
      <c r="H170" s="31"/>
      <c r="I170" s="29"/>
      <c r="J170" s="34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3"/>
        <v>0</v>
      </c>
      <c r="U170" s="35"/>
      <c r="V170" s="35"/>
      <c r="W170" s="35"/>
      <c r="X170" s="40">
        <f t="shared" si="104"/>
        <v>0</v>
      </c>
      <c r="Y170" s="35"/>
      <c r="Z170" s="35"/>
      <c r="AA170" s="35"/>
      <c r="AB170" s="40">
        <f t="shared" si="105"/>
        <v>0</v>
      </c>
      <c r="AC170" s="35"/>
      <c r="AD170" s="35"/>
      <c r="AE170" s="35"/>
      <c r="AF170" s="40">
        <f t="shared" si="106"/>
        <v>0</v>
      </c>
      <c r="AG170" s="40">
        <f t="shared" si="101"/>
        <v>0</v>
      </c>
      <c r="AH170" s="41">
        <f t="shared" si="107"/>
        <v>0</v>
      </c>
      <c r="AI170" s="42">
        <f t="shared" si="102"/>
        <v>0</v>
      </c>
    </row>
    <row r="171" spans="1:35" ht="12.75" customHeight="1" collapsed="1">
      <c r="A171" s="223" t="s">
        <v>74</v>
      </c>
      <c r="B171" s="224"/>
      <c r="C171" s="224"/>
      <c r="D171" s="224"/>
      <c r="E171" s="224"/>
      <c r="F171" s="224"/>
      <c r="G171" s="224"/>
      <c r="H171" s="225"/>
      <c r="I171" s="55">
        <f>SUM(I161:I170)</f>
        <v>0</v>
      </c>
      <c r="J171" s="55">
        <f>SUM(J161:J170)</f>
        <v>0</v>
      </c>
      <c r="K171" s="56"/>
      <c r="L171" s="55">
        <f>SUM(L161:L170)</f>
        <v>0</v>
      </c>
      <c r="M171" s="55">
        <f>SUM(M161:M170)</f>
        <v>0</v>
      </c>
      <c r="N171" s="55">
        <f>SUM(N161:N170)</f>
        <v>0</v>
      </c>
      <c r="O171" s="57"/>
      <c r="P171" s="59"/>
      <c r="Q171" s="55">
        <f t="shared" ref="Q171:AG171" si="108">SUM(Q161:Q170)</f>
        <v>0</v>
      </c>
      <c r="R171" s="55">
        <f t="shared" si="108"/>
        <v>0</v>
      </c>
      <c r="S171" s="55">
        <f t="shared" si="108"/>
        <v>0</v>
      </c>
      <c r="T171" s="60">
        <f t="shared" si="108"/>
        <v>0</v>
      </c>
      <c r="U171" s="55">
        <f t="shared" si="108"/>
        <v>0</v>
      </c>
      <c r="V171" s="55">
        <f t="shared" si="108"/>
        <v>0</v>
      </c>
      <c r="W171" s="55">
        <f t="shared" si="108"/>
        <v>0</v>
      </c>
      <c r="X171" s="60">
        <f t="shared" si="108"/>
        <v>0</v>
      </c>
      <c r="Y171" s="55">
        <f t="shared" si="108"/>
        <v>0</v>
      </c>
      <c r="Z171" s="55">
        <f t="shared" si="108"/>
        <v>0</v>
      </c>
      <c r="AA171" s="55">
        <f t="shared" si="108"/>
        <v>0</v>
      </c>
      <c r="AB171" s="60">
        <f t="shared" si="108"/>
        <v>0</v>
      </c>
      <c r="AC171" s="55">
        <f t="shared" si="108"/>
        <v>0</v>
      </c>
      <c r="AD171" s="55">
        <f t="shared" si="108"/>
        <v>0</v>
      </c>
      <c r="AE171" s="55">
        <f t="shared" si="108"/>
        <v>0</v>
      </c>
      <c r="AF171" s="60">
        <f t="shared" si="108"/>
        <v>0</v>
      </c>
      <c r="AG171" s="53">
        <f t="shared" si="108"/>
        <v>0</v>
      </c>
      <c r="AH171" s="54">
        <f>IF(ISERROR(AG171/I171),0,AG171/I171)</f>
        <v>0</v>
      </c>
      <c r="AI171" s="54">
        <f>IF(ISERROR(AG171/$AG$180),0,AG171/$AG$180)</f>
        <v>0</v>
      </c>
    </row>
    <row r="172" spans="1:35" ht="12.75" customHeight="1">
      <c r="A172" s="36"/>
      <c r="B172" s="229" t="s">
        <v>49</v>
      </c>
      <c r="C172" s="230"/>
      <c r="D172" s="231"/>
      <c r="E172" s="18"/>
      <c r="F172" s="19"/>
      <c r="G172" s="20"/>
      <c r="H172" s="20"/>
      <c r="I172" s="222">
        <v>654674359</v>
      </c>
      <c r="J172" s="22"/>
      <c r="K172" s="23"/>
      <c r="L172" s="24"/>
      <c r="M172" s="24"/>
      <c r="N172" s="24"/>
      <c r="O172" s="19"/>
      <c r="P172" s="25"/>
      <c r="Q172" s="22"/>
      <c r="R172" s="22"/>
      <c r="S172" s="22"/>
      <c r="T172" s="22"/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F172" s="22"/>
      <c r="AG172" s="22"/>
      <c r="AH172" s="26"/>
      <c r="AI172" s="26"/>
    </row>
    <row r="173" spans="1:35" s="17" customFormat="1">
      <c r="A173" s="36">
        <v>1</v>
      </c>
      <c r="B173" s="150" t="s">
        <v>758</v>
      </c>
      <c r="C173" s="155">
        <v>41849</v>
      </c>
      <c r="D173" s="150" t="s">
        <v>314</v>
      </c>
      <c r="E173" s="23" t="s">
        <v>759</v>
      </c>
      <c r="F173" s="19" t="s">
        <v>760</v>
      </c>
      <c r="G173" s="20"/>
      <c r="H173" s="20"/>
      <c r="I173" s="246"/>
      <c r="J173" s="110">
        <v>10000000</v>
      </c>
      <c r="K173" s="23"/>
      <c r="L173" s="91"/>
      <c r="M173" s="91"/>
      <c r="N173" s="24"/>
      <c r="O173" s="19"/>
      <c r="P173" s="25"/>
      <c r="Q173" s="40"/>
      <c r="R173" s="40"/>
      <c r="S173" s="40"/>
      <c r="T173" s="40">
        <f>SUM(Q173:S173)</f>
        <v>0</v>
      </c>
      <c r="U173" s="35"/>
      <c r="V173" s="35"/>
      <c r="W173" s="35"/>
      <c r="X173" s="40">
        <f>SUM(U173:W173)</f>
        <v>0</v>
      </c>
      <c r="Y173" s="40"/>
      <c r="Z173" s="110"/>
      <c r="AA173" s="110">
        <v>10000000</v>
      </c>
      <c r="AB173" s="40">
        <f>SUM(Y173:AA173)</f>
        <v>10000000</v>
      </c>
      <c r="AC173" s="35"/>
      <c r="AD173" s="35"/>
      <c r="AE173" s="35"/>
      <c r="AF173" s="40">
        <f>SUM(AC173:AE173)</f>
        <v>0</v>
      </c>
      <c r="AG173" s="40">
        <f t="shared" ref="AG173" si="109">SUM(T173,X173,AB173,AF173)</f>
        <v>10000000</v>
      </c>
      <c r="AH173" s="41">
        <f>IF(ISERROR(AG173/I172),0,AG173/I172)</f>
        <v>1.5274769604960197E-2</v>
      </c>
      <c r="AI173" s="42">
        <f>IF(ISERROR(AG173/$AG$180),"-",AG173/$AG$180)</f>
        <v>1.5169319726835806E-2</v>
      </c>
    </row>
    <row r="174" spans="1:35" s="17" customFormat="1" ht="22.5">
      <c r="A174" s="36">
        <v>2</v>
      </c>
      <c r="B174" s="150" t="s">
        <v>758</v>
      </c>
      <c r="C174" s="155">
        <v>41995</v>
      </c>
      <c r="D174" s="150" t="s">
        <v>988</v>
      </c>
      <c r="E174" s="23" t="s">
        <v>759</v>
      </c>
      <c r="F174" s="19" t="s">
        <v>760</v>
      </c>
      <c r="G174" s="20"/>
      <c r="H174" s="20"/>
      <c r="I174" s="246"/>
      <c r="J174" s="110">
        <v>48184020</v>
      </c>
      <c r="K174" s="88"/>
      <c r="L174" s="91"/>
      <c r="M174" s="91"/>
      <c r="N174" s="24"/>
      <c r="O174" s="19"/>
      <c r="P174" s="25"/>
      <c r="Q174" s="40"/>
      <c r="R174" s="40"/>
      <c r="S174" s="40"/>
      <c r="T174" s="40"/>
      <c r="U174" s="35"/>
      <c r="V174" s="35"/>
      <c r="W174" s="35"/>
      <c r="X174" s="40"/>
      <c r="Y174" s="40"/>
      <c r="Z174" s="110"/>
      <c r="AA174" s="110"/>
      <c r="AB174" s="40"/>
      <c r="AC174" s="35"/>
      <c r="AD174" s="35"/>
      <c r="AE174" s="110">
        <v>48184020</v>
      </c>
      <c r="AF174" s="40">
        <f t="shared" ref="AF174:AF175" si="110">SUM(AC174:AE174)</f>
        <v>48184020</v>
      </c>
      <c r="AG174" s="40">
        <f t="shared" ref="AG174:AG175" si="111">SUM(T174,X174,AB174,AF174)</f>
        <v>48184020</v>
      </c>
      <c r="AH174" s="41">
        <f>IF(ISERROR(AG174/I172),0,AG174/I172)</f>
        <v>7.3599980414079419E-2</v>
      </c>
      <c r="AI174" s="42">
        <f t="shared" ref="AI174:AI175" si="112">IF(ISERROR(AG174/$AG$180),"-",AG174/$AG$180)</f>
        <v>7.3091880510425103E-2</v>
      </c>
    </row>
    <row r="175" spans="1:35" s="17" customFormat="1" ht="22.5">
      <c r="A175" s="36">
        <v>3</v>
      </c>
      <c r="B175" s="150" t="s">
        <v>758</v>
      </c>
      <c r="C175" s="155">
        <v>41995</v>
      </c>
      <c r="D175" s="150" t="s">
        <v>988</v>
      </c>
      <c r="E175" s="23" t="s">
        <v>759</v>
      </c>
      <c r="F175" s="19" t="s">
        <v>760</v>
      </c>
      <c r="G175" s="20"/>
      <c r="H175" s="20"/>
      <c r="I175" s="246"/>
      <c r="J175" s="110">
        <v>42024143</v>
      </c>
      <c r="K175" s="88"/>
      <c r="L175" s="91"/>
      <c r="M175" s="91"/>
      <c r="N175" s="24"/>
      <c r="O175" s="19"/>
      <c r="P175" s="25"/>
      <c r="Q175" s="40"/>
      <c r="R175" s="40"/>
      <c r="S175" s="40"/>
      <c r="T175" s="40"/>
      <c r="U175" s="35"/>
      <c r="V175" s="35"/>
      <c r="W175" s="35"/>
      <c r="X175" s="40"/>
      <c r="Y175" s="40"/>
      <c r="Z175" s="110"/>
      <c r="AA175" s="110"/>
      <c r="AB175" s="40"/>
      <c r="AC175" s="35"/>
      <c r="AD175" s="35"/>
      <c r="AE175" s="110">
        <v>42024143</v>
      </c>
      <c r="AF175" s="40">
        <f t="shared" si="110"/>
        <v>42024143</v>
      </c>
      <c r="AG175" s="40">
        <f t="shared" si="111"/>
        <v>42024143</v>
      </c>
      <c r="AH175" s="41">
        <f>IF(ISERROR(AG175/I172),0,AG175/I172)</f>
        <v>6.4190910217090086E-2</v>
      </c>
      <c r="AI175" s="42">
        <f t="shared" si="112"/>
        <v>6.3747766141326878E-2</v>
      </c>
    </row>
    <row r="176" spans="1:35" ht="12.75" outlineLevel="1">
      <c r="A176" s="71">
        <v>4</v>
      </c>
      <c r="B176" s="101"/>
      <c r="C176" s="121"/>
      <c r="D176" s="73"/>
      <c r="E176" s="73"/>
      <c r="F176" s="101"/>
      <c r="G176" s="79"/>
      <c r="H176" s="129"/>
      <c r="I176" s="247"/>
      <c r="J176" s="35">
        <v>365587146</v>
      </c>
      <c r="K176" s="210" t="s">
        <v>84</v>
      </c>
      <c r="L176" s="35"/>
      <c r="M176" s="35"/>
      <c r="N176" s="74"/>
      <c r="O176" s="101"/>
      <c r="P176" s="129"/>
      <c r="Q176" s="35">
        <v>3063713</v>
      </c>
      <c r="R176" s="35">
        <v>65293068</v>
      </c>
      <c r="S176" s="35">
        <v>31654274</v>
      </c>
      <c r="T176" s="40">
        <f>SUM(Q176:S176)</f>
        <v>100011055</v>
      </c>
      <c r="U176" s="35">
        <v>24693351</v>
      </c>
      <c r="V176" s="35">
        <v>21817596</v>
      </c>
      <c r="W176" s="35">
        <v>18818840</v>
      </c>
      <c r="X176" s="40">
        <f>SUM(U176:W176)</f>
        <v>65329787</v>
      </c>
      <c r="Y176" s="35">
        <v>30525183</v>
      </c>
      <c r="Z176" s="35">
        <v>30873092</v>
      </c>
      <c r="AA176" s="35">
        <v>38806774</v>
      </c>
      <c r="AB176" s="40">
        <f>SUM(Y176:AA176)</f>
        <v>100205049</v>
      </c>
      <c r="AC176" s="35">
        <v>36770337</v>
      </c>
      <c r="AD176" s="35">
        <v>34453895</v>
      </c>
      <c r="AE176" s="110">
        <v>28466604</v>
      </c>
      <c r="AF176" s="40">
        <f>SUM(AC176:AE176)</f>
        <v>99690836</v>
      </c>
      <c r="AG176" s="40">
        <f t="shared" ref="AG176:AG178" si="113">SUM(T176,X176,AB176,AF176)</f>
        <v>365236727</v>
      </c>
      <c r="AH176" s="41">
        <f>IF(ISERROR(AG176/I172),0,AG176/I172)</f>
        <v>0.55789068561947452</v>
      </c>
      <c r="AI176" s="42">
        <f>IF(ISERROR(AG176/$AG$180),"-",AG176/$AG$180)</f>
        <v>0.55403926878460441</v>
      </c>
    </row>
    <row r="177" spans="1:35" ht="12.75" outlineLevel="1">
      <c r="A177" s="71">
        <v>5</v>
      </c>
      <c r="B177" s="101"/>
      <c r="C177" s="121"/>
      <c r="D177" s="73"/>
      <c r="E177" s="73"/>
      <c r="F177" s="101"/>
      <c r="G177" s="79"/>
      <c r="H177" s="122"/>
      <c r="I177" s="247"/>
      <c r="J177" s="35">
        <v>179001069</v>
      </c>
      <c r="K177" s="87" t="s">
        <v>85</v>
      </c>
      <c r="L177" s="35"/>
      <c r="M177" s="35"/>
      <c r="N177" s="35"/>
      <c r="O177" s="101"/>
      <c r="P177" s="129"/>
      <c r="Q177" s="35">
        <v>8111815</v>
      </c>
      <c r="R177" s="35">
        <v>4194927</v>
      </c>
      <c r="S177" s="35">
        <v>7108531</v>
      </c>
      <c r="T177" s="40">
        <f t="shared" ref="T177:T178" si="114">SUM(Q177:S177)</f>
        <v>19415273</v>
      </c>
      <c r="U177" s="35">
        <v>5594563</v>
      </c>
      <c r="V177" s="35">
        <v>7510808</v>
      </c>
      <c r="W177" s="35">
        <v>3581833</v>
      </c>
      <c r="X177" s="40">
        <f t="shared" ref="X177:X178" si="115">SUM(U177:W177)</f>
        <v>16687204</v>
      </c>
      <c r="Y177" s="35">
        <v>6553250</v>
      </c>
      <c r="Z177" s="35">
        <v>5081543</v>
      </c>
      <c r="AA177" s="35">
        <v>52459642</v>
      </c>
      <c r="AB177" s="40">
        <f t="shared" ref="AB177:AB178" si="116">SUM(Y177:AA177)</f>
        <v>64094435</v>
      </c>
      <c r="AC177" s="35">
        <v>42851449</v>
      </c>
      <c r="AD177" s="35">
        <v>21976314</v>
      </c>
      <c r="AE177" s="110">
        <v>10482383</v>
      </c>
      <c r="AF177" s="40">
        <f t="shared" ref="AF177:AF178" si="117">SUM(AC177:AE177)</f>
        <v>75310146</v>
      </c>
      <c r="AG177" s="40">
        <f t="shared" si="113"/>
        <v>175507058</v>
      </c>
      <c r="AH177" s="41">
        <f>IF(ISERROR(AG177/I172),0,AG177/I172)</f>
        <v>0.26808298749943865</v>
      </c>
      <c r="AI177" s="42">
        <f>IF(ISERROR(AG177/$AG$180),"-",AG177/$AG$180)</f>
        <v>0.26623226771183156</v>
      </c>
    </row>
    <row r="178" spans="1:35" ht="12.75" outlineLevel="1">
      <c r="A178" s="71">
        <v>6</v>
      </c>
      <c r="B178" s="101"/>
      <c r="C178" s="121"/>
      <c r="D178" s="73"/>
      <c r="E178" s="73"/>
      <c r="F178" s="101"/>
      <c r="G178" s="79"/>
      <c r="H178" s="129"/>
      <c r="I178" s="221"/>
      <c r="J178" s="35">
        <v>1815980</v>
      </c>
      <c r="K178" s="87" t="s">
        <v>305</v>
      </c>
      <c r="L178" s="35"/>
      <c r="M178" s="35"/>
      <c r="N178" s="35"/>
      <c r="O178" s="101"/>
      <c r="P178" s="39"/>
      <c r="Q178" s="35"/>
      <c r="R178" s="35"/>
      <c r="S178" s="35"/>
      <c r="T178" s="40">
        <f t="shared" si="114"/>
        <v>0</v>
      </c>
      <c r="U178" s="35"/>
      <c r="V178" s="35"/>
      <c r="W178" s="35"/>
      <c r="X178" s="40">
        <f t="shared" si="115"/>
        <v>0</v>
      </c>
      <c r="Y178" s="35"/>
      <c r="Z178" s="74"/>
      <c r="AA178" s="35"/>
      <c r="AB178" s="40">
        <f t="shared" si="116"/>
        <v>0</v>
      </c>
      <c r="AC178" s="35"/>
      <c r="AD178" s="35"/>
      <c r="AE178" s="35"/>
      <c r="AF178" s="40">
        <f t="shared" si="117"/>
        <v>0</v>
      </c>
      <c r="AG178" s="40">
        <f t="shared" si="113"/>
        <v>0</v>
      </c>
      <c r="AH178" s="41">
        <f>IF(ISERROR(AG178/I176),0,AG178/I176)</f>
        <v>0</v>
      </c>
      <c r="AI178" s="42">
        <f>IF(ISERROR(AG178/$AG$180),"-",AG178/$AG$180)</f>
        <v>0</v>
      </c>
    </row>
    <row r="179" spans="1:35" s="17" customFormat="1">
      <c r="A179" s="223" t="s">
        <v>50</v>
      </c>
      <c r="B179" s="224"/>
      <c r="C179" s="224"/>
      <c r="D179" s="224"/>
      <c r="E179" s="224"/>
      <c r="F179" s="224"/>
      <c r="G179" s="224"/>
      <c r="H179" s="225"/>
      <c r="I179" s="55">
        <f>I172</f>
        <v>654674359</v>
      </c>
      <c r="J179" s="55">
        <f>SUM(J173:J178)</f>
        <v>646612358</v>
      </c>
      <c r="K179" s="56"/>
      <c r="L179" s="55">
        <f>SUM(L176:L177)</f>
        <v>0</v>
      </c>
      <c r="M179" s="55">
        <f>SUM(M176:M177)</f>
        <v>0</v>
      </c>
      <c r="N179" s="55">
        <f>SUM(N176:N177)</f>
        <v>0</v>
      </c>
      <c r="O179" s="57"/>
      <c r="P179" s="59"/>
      <c r="Q179" s="55">
        <f>SUM(Q176:Q178)</f>
        <v>11175528</v>
      </c>
      <c r="R179" s="55">
        <f t="shared" ref="R179:S179" si="118">SUM(R176:R178)</f>
        <v>69487995</v>
      </c>
      <c r="S179" s="55">
        <f t="shared" si="118"/>
        <v>38762805</v>
      </c>
      <c r="T179" s="60">
        <f>SUM(T173:T178)</f>
        <v>119426328</v>
      </c>
      <c r="U179" s="55">
        <f>SUM(U176:U178)</f>
        <v>30287914</v>
      </c>
      <c r="V179" s="55">
        <f t="shared" ref="V179:W179" si="119">SUM(V176:V178)</f>
        <v>29328404</v>
      </c>
      <c r="W179" s="55">
        <f t="shared" si="119"/>
        <v>22400673</v>
      </c>
      <c r="X179" s="60">
        <f t="shared" ref="X179:AG179" si="120">SUM(X173:X178)</f>
        <v>82016991</v>
      </c>
      <c r="Y179" s="55">
        <f t="shared" si="120"/>
        <v>37078433</v>
      </c>
      <c r="Z179" s="55">
        <f t="shared" si="120"/>
        <v>35954635</v>
      </c>
      <c r="AA179" s="55">
        <f t="shared" si="120"/>
        <v>101266416</v>
      </c>
      <c r="AB179" s="60">
        <f t="shared" si="120"/>
        <v>174299484</v>
      </c>
      <c r="AC179" s="55">
        <f t="shared" si="120"/>
        <v>79621786</v>
      </c>
      <c r="AD179" s="55">
        <f t="shared" si="120"/>
        <v>56430209</v>
      </c>
      <c r="AE179" s="55">
        <f t="shared" si="120"/>
        <v>129157150</v>
      </c>
      <c r="AF179" s="60">
        <f t="shared" si="120"/>
        <v>265209145</v>
      </c>
      <c r="AG179" s="53">
        <f t="shared" si="120"/>
        <v>640951948</v>
      </c>
      <c r="AH179" s="54">
        <f>IF(ISERROR(AG179/I179),0,AG179/I179)</f>
        <v>0.9790393333550429</v>
      </c>
      <c r="AI179" s="54">
        <f>IF(ISERROR(AG179/$AG$180),0,AG179/$AG$180)</f>
        <v>0.97228050287502377</v>
      </c>
    </row>
    <row r="180" spans="1:35">
      <c r="A180" s="226" t="str">
        <f>"TOTAL ASIG."&amp;" "&amp;$A$5</f>
        <v>TOTAL ASIG. 24-03-409 PROGRAMA COMISIONADO INDIGENA</v>
      </c>
      <c r="B180" s="227"/>
      <c r="C180" s="227"/>
      <c r="D180" s="227"/>
      <c r="E180" s="227"/>
      <c r="F180" s="227"/>
      <c r="G180" s="227"/>
      <c r="H180" s="228"/>
      <c r="I180" s="62">
        <f>+I19+I31+I12561+I55+I67+I79+I91+I95+I107+I119+I131+I135+I171+I147+I159+I179</f>
        <v>673656000</v>
      </c>
      <c r="J180" s="60">
        <f>+J19+J31+J43+J55+J67+J79+J91+J95+J107+J119+J131+J135+J171+J147+J159+J179</f>
        <v>664885753</v>
      </c>
      <c r="K180" s="63"/>
      <c r="L180" s="60">
        <f>+L19+L31+L43+L55+L67+L79+L91+L95+L107+L119+L131+L135+L171+L147+L159+L179</f>
        <v>0</v>
      </c>
      <c r="M180" s="60">
        <f>+M19+M31+M43+M55+M67+M79+M91+M95+M107+M119+M131+M135+M171+M147+M159+M179</f>
        <v>0</v>
      </c>
      <c r="N180" s="60">
        <f>+N19+N31+N43+N55+N67+N79+N91+N95+N107+N119+N131+N135+N171+N147+N159+N179</f>
        <v>0</v>
      </c>
      <c r="O180" s="64"/>
      <c r="P180" s="65"/>
      <c r="Q180" s="60">
        <f t="shared" ref="Q180:AF180" si="121">+Q19+Q31+Q43+Q55+Q67+Q79+Q91+Q95+Q107+Q119+Q131+Q135+Q171+Q147+Q159+Q179</f>
        <v>11175528</v>
      </c>
      <c r="R180" s="60">
        <f t="shared" si="121"/>
        <v>69487995</v>
      </c>
      <c r="S180" s="60">
        <f t="shared" si="121"/>
        <v>38762805</v>
      </c>
      <c r="T180" s="60">
        <f t="shared" si="121"/>
        <v>119426328</v>
      </c>
      <c r="U180" s="60">
        <f t="shared" si="121"/>
        <v>30287914</v>
      </c>
      <c r="V180" s="60">
        <f t="shared" si="121"/>
        <v>29328404</v>
      </c>
      <c r="W180" s="60">
        <f t="shared" si="121"/>
        <v>22400673</v>
      </c>
      <c r="X180" s="60">
        <f t="shared" si="121"/>
        <v>82016991</v>
      </c>
      <c r="Y180" s="60">
        <f t="shared" si="121"/>
        <v>37078433</v>
      </c>
      <c r="Z180" s="60">
        <f t="shared" si="121"/>
        <v>35954635</v>
      </c>
      <c r="AA180" s="60">
        <f t="shared" si="121"/>
        <v>103093746</v>
      </c>
      <c r="AB180" s="60">
        <f t="shared" si="121"/>
        <v>176126814</v>
      </c>
      <c r="AC180" s="60">
        <f t="shared" si="121"/>
        <v>83516681</v>
      </c>
      <c r="AD180" s="60">
        <f t="shared" si="121"/>
        <v>58979974</v>
      </c>
      <c r="AE180" s="60">
        <f t="shared" si="121"/>
        <v>139158555</v>
      </c>
      <c r="AF180" s="60">
        <f t="shared" si="121"/>
        <v>281655210</v>
      </c>
      <c r="AG180" s="60">
        <f>+AG19+AG31+AG43+AG55+AG67+AG79+AG91+AG95+AG107+AG119+AG131+AG135+AG171+AG147+AG159+AG179</f>
        <v>659225343</v>
      </c>
      <c r="AH180" s="61">
        <f>IF(ISERROR(AG180/I180),"-",AG180/I180)</f>
        <v>0.97857859649435319</v>
      </c>
      <c r="AI180" s="61">
        <f>IF(ISERROR(AG180/$AG$180),"-",AG180/$AG$180)</f>
        <v>1</v>
      </c>
    </row>
    <row r="181" spans="1:35">
      <c r="I181" s="4"/>
      <c r="Q181" s="4"/>
      <c r="R181" s="4"/>
      <c r="S181" s="4"/>
      <c r="U181" s="4"/>
      <c r="V181" s="4"/>
      <c r="W181" s="4"/>
      <c r="Y181" s="4"/>
      <c r="Z181" s="4"/>
      <c r="AA181" s="4"/>
      <c r="AC181" s="4"/>
      <c r="AD181" s="4"/>
      <c r="AE181" s="4"/>
    </row>
    <row r="182" spans="1:35" ht="12.75">
      <c r="H182"/>
      <c r="I182" s="4"/>
      <c r="J182"/>
      <c r="Q182" s="4"/>
      <c r="R182" s="4"/>
      <c r="S182" s="4"/>
      <c r="U182" s="4"/>
      <c r="V182" s="4"/>
      <c r="W182" s="4"/>
      <c r="Y182" s="4"/>
      <c r="Z182" s="4"/>
      <c r="AA182" s="4"/>
      <c r="AC182" s="4"/>
      <c r="AD182" s="4"/>
      <c r="AE182" s="4"/>
    </row>
    <row r="183" spans="1:35" ht="12.75">
      <c r="I183" s="122"/>
      <c r="J183"/>
      <c r="Q183" s="4"/>
      <c r="R183" s="4"/>
      <c r="S183" s="4"/>
      <c r="U183" s="4"/>
      <c r="V183"/>
      <c r="W183" s="4"/>
      <c r="Y183" s="4"/>
      <c r="Z183" s="4"/>
      <c r="AA183" s="4"/>
      <c r="AC183" s="4"/>
      <c r="AD183" s="4"/>
      <c r="AE183" s="4"/>
    </row>
    <row r="184" spans="1:35" ht="12.75">
      <c r="I184" s="4"/>
      <c r="J184"/>
      <c r="Q184" s="4"/>
      <c r="R184" s="4"/>
      <c r="S184" s="4"/>
      <c r="U184" s="4"/>
      <c r="V184" s="4"/>
      <c r="W184" s="122"/>
      <c r="Y184" s="4"/>
      <c r="Z184" s="4"/>
      <c r="AA184" s="4"/>
      <c r="AC184" s="4"/>
      <c r="AD184" s="4"/>
      <c r="AE184" s="4"/>
    </row>
    <row r="185" spans="1:35" ht="12.75">
      <c r="I185" s="4"/>
      <c r="J185"/>
      <c r="Q185" s="4"/>
      <c r="R185" s="4"/>
      <c r="S185" s="4"/>
      <c r="U185" s="4"/>
      <c r="V185"/>
      <c r="W185" s="4"/>
      <c r="Y185" s="4"/>
      <c r="Z185" s="4"/>
      <c r="AA185" s="4"/>
      <c r="AC185" s="4"/>
      <c r="AD185" s="4"/>
      <c r="AE185" s="4"/>
    </row>
    <row r="186" spans="1:35" ht="12.75">
      <c r="I186" s="4"/>
      <c r="J186"/>
      <c r="Q186" s="4"/>
      <c r="R186" s="4"/>
      <c r="S186" s="4"/>
      <c r="U186" s="4"/>
      <c r="V186" s="4"/>
      <c r="W186" s="122"/>
      <c r="Y186" s="4"/>
      <c r="Z186" s="4"/>
      <c r="AA186" s="4"/>
      <c r="AC186" s="4"/>
      <c r="AD186" s="4"/>
      <c r="AE186" s="4"/>
    </row>
    <row r="187" spans="1:35">
      <c r="I187" s="4"/>
      <c r="Q187" s="4"/>
      <c r="R187" s="4"/>
      <c r="S187" s="4"/>
      <c r="U187" s="4"/>
      <c r="V187" s="4"/>
      <c r="W187" s="4"/>
      <c r="Y187" s="4"/>
      <c r="Z187" s="4"/>
      <c r="AA187" s="4"/>
      <c r="AC187" s="4"/>
      <c r="AD187" s="4"/>
      <c r="AE187" s="4"/>
    </row>
    <row r="188" spans="1:35">
      <c r="I188" s="4"/>
      <c r="Q188" s="4"/>
      <c r="R188" s="4"/>
      <c r="S188" s="4"/>
      <c r="U188" s="4"/>
      <c r="V188" s="4"/>
      <c r="W188" s="4"/>
      <c r="Y188" s="4"/>
      <c r="Z188" s="4"/>
      <c r="AA188" s="4"/>
      <c r="AC188" s="4"/>
      <c r="AD188" s="4"/>
      <c r="AE188" s="4"/>
    </row>
    <row r="189" spans="1:35">
      <c r="I189" s="4"/>
      <c r="Q189" s="4"/>
      <c r="R189" s="4"/>
      <c r="S189" s="4"/>
      <c r="U189" s="4"/>
      <c r="V189" s="4"/>
      <c r="W189" s="4"/>
      <c r="Y189" s="4"/>
      <c r="Z189" s="4"/>
      <c r="AA189" s="4"/>
      <c r="AC189" s="4"/>
      <c r="AD189" s="4"/>
      <c r="AE189" s="4"/>
    </row>
    <row r="190" spans="1:35">
      <c r="I190" s="4"/>
      <c r="Q190" s="4"/>
      <c r="R190" s="4"/>
      <c r="S190" s="4"/>
      <c r="U190" s="4"/>
      <c r="V190" s="4"/>
      <c r="W190" s="4"/>
      <c r="Y190" s="4"/>
      <c r="Z190" s="4"/>
      <c r="AA190" s="4"/>
      <c r="AC190" s="4"/>
      <c r="AD190" s="4"/>
      <c r="AE190" s="4"/>
    </row>
    <row r="191" spans="1:35">
      <c r="I191" s="4"/>
      <c r="Q191" s="4"/>
      <c r="R191" s="4"/>
      <c r="S191" s="4"/>
      <c r="U191" s="4"/>
      <c r="V191" s="4"/>
      <c r="W191" s="4"/>
      <c r="Y191" s="4"/>
      <c r="Z191" s="4"/>
      <c r="AA191" s="4"/>
      <c r="AC191" s="4"/>
      <c r="AD191" s="4"/>
      <c r="AE191" s="4"/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</sheetData>
  <sheetProtection insertRows="0" autoFilter="0"/>
  <dataConsolidate/>
  <mergeCells count="63">
    <mergeCell ref="A179:H179"/>
    <mergeCell ref="A180:H180"/>
    <mergeCell ref="A147:H147"/>
    <mergeCell ref="B148:D148"/>
    <mergeCell ref="A159:H159"/>
    <mergeCell ref="B160:D160"/>
    <mergeCell ref="A171:H171"/>
    <mergeCell ref="B172:D172"/>
    <mergeCell ref="I172:I178"/>
    <mergeCell ref="B136:D136"/>
    <mergeCell ref="A91:H91"/>
    <mergeCell ref="B92:D92"/>
    <mergeCell ref="A95:H95"/>
    <mergeCell ref="B96:D96"/>
    <mergeCell ref="A107:H107"/>
    <mergeCell ref="B108:D108"/>
    <mergeCell ref="A119:H119"/>
    <mergeCell ref="B120:D120"/>
    <mergeCell ref="A131:H131"/>
    <mergeCell ref="B132:D132"/>
    <mergeCell ref="A135:H135"/>
    <mergeCell ref="I132:I134"/>
    <mergeCell ref="I92:I94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54">
      <formula1>41275</formula1>
    </dataValidation>
    <dataValidation allowBlank="1" showInputMessage="1" showErrorMessage="1" errorTitle="Sólo números" error="Sólo ingresar números sin letras_x000a_" sqref="N172:N178 N160:N170 N148:N158 N136:N146 N8:N18 N92:N94 N80:N90 N68:N78 N56:N66 N44:N54 N32:N42 N20:N30 N96:N106 N108:N118 N120:N130 N132:N134"/>
    <dataValidation type="date" operator="greaterThan" allowBlank="1" showInputMessage="1" showErrorMessage="1" errorTitle="Error en Ingresos de Fechas" error="La fecha debe corresponder al Año 2014." sqref="C176:C178 C161:C170 C149:C158 C137:C146 C9:C18 C93:C94 C81:C90 C69:C78 C57:C66 C45:C54 C33:C42 C21:C30 C97:C106 C109:C118 C121:C130 C133:C134">
      <formula1>41275</formula1>
    </dataValidation>
    <dataValidation type="textLength" operator="lessThanOrEqual" allowBlank="1" showInputMessage="1" showErrorMessage="1" errorTitle="MÁXIMO DE CARACTERES SOBREPASADO" error="Sólo 255 caracteres por celdas" sqref="B161:B170 B149:B158 B137:B146 B176:B178 D176:F178 F134 D161:F170 K161:K170 O161:P170 D149:F158 K149:K158 O149:P158 D137:F146 K137:K146 O137:P146 K176:K178 P178 O45:P54 B21:B30 B33:B42 B45:B54 B57:B66 B69:B78 B81:B90 B93:B94 B9:B18 D93:F94 D9:F18 O93:P94 D81:F90 K81:K90 O81:P90 D69:F78 K69:K78 O69:P78 D57:F66 K57:K66 O57:P66 K9:K18 O9:P18 D21:F30 K21:K30 O21:P30 D33:F42 K33:K42 O33:P42 D45:F54 K45:K54 O97:P106 K97:K106 D97:F106 O109:P118 K109:K118 D109:F118 O121:P130 K121:K130 D121:F130 O133:P134 K133:K134 B97:B106 B133:B134 B121:B130 B109:B118 D133:E134 O176:O178 K93:K94">
      <formula1>255</formula1>
    </dataValidation>
    <dataValidation type="date" allowBlank="1" showInputMessage="1" showErrorMessage="1" errorTitle="SÓLO FECHAS" error="Las fechas corresponden a las del Año 2013" sqref="G139:H139 G151:H151 G163:H163 G83:H83 G71:H71 G59:H59 G11:H11 G23:H23 G35:H35 G47:H47 G123:H123 G111:H111 G99:H99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55:G158 G152:G153 H152:H158 G140:H146 G149:H150 G137:H138 G161:H162 G164:H170 G176:G178 G100:H106 G81:H82 G84:H90 G69:H70 G72:H78 G57:H58 G60:H66 G9:H10 G12:H18 G48:H54 G21:H22 G24:H30 G33:H34 G36:H42 G45:H46 G124:H130 G121:H122 G97:H98 G112:H118 G109:H110 G93:G94 G133:G134">
      <formula1>41275</formula1>
    </dataValidation>
    <dataValidation type="textLength" operator="lessThanOrEqual" allowBlank="1" showInputMessage="1" showErrorMessage="1" sqref="J161:J170 J149:J158 J137:J146 J93:J94 J33:J42 J81:J90 J57:J66 J45:J54 J9:J18 J21:J30 J69:J78 J133:J134 J109:J118 J121:J130 J97:J106">
      <formula1>255</formula1>
    </dataValidation>
    <dataValidation type="decimal" allowBlank="1" showInputMessage="1" showErrorMessage="1" errorTitle="Sólo números" error="Sólo ingresar números sin letras_x000a_" sqref="L176:M178 L161:M170 L137:M146 V173:W178 AC133:AC134 U161:W170 Y161:AA170 AC161:AE170 Q161:S170 U149:W158 Y149:AA158 AC149:AE158 Q149:S158 U137:W146 Y137:AA146 AC137:AE146 Q137:S146 L149:M158 Y176:Y178 U133:W134 Z178 L9:M18 U93:W94 Y93:AA94 AC93:AC94 Q93:S94 U81:W90 Y81:AA90 AC81:AE90 Q81:S90 U69:W78 Y69:AA78 AC69:AE78 Q69:S78 U57:W66 Y57:AA66 AC57:AE66 Q57:S66 Y9:AA18 AC9:AE18 L21:M30 U21:W30 Q9:S18 U9:W18 AC21:AE30 Y21:AA30 L33:M42 Q21:S30 U33:W42 Y33:AA42 AC33:AE42 L45:M54 L57:M66 U45:W54 Y45:AA54 AC45:AE54 Q45:S54 L93:M94 L69:M78 Q33:S42 L81:M90 L109:M118 L121:M130 L97:M106 L133:M134 Q97:S106 AC97:AE106 Y97:AA106 U97:W106 Q109:S118 AC109:AE118 Y109:AA118 U109:W118 Q121:S130 AC121:AE130 Y121:AA130 U121:W130 Q133:S134 Y133:AA134 AC173:AD178 AE178 AE173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57" fitToHeight="20" orientation="landscape" r:id="rId1"/>
  <headerFooter alignWithMargins="0"/>
  <ignoredErrors>
    <ignoredError sqref="AI179 T179 AH177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8" activePane="bottomLeft" state="frozen"/>
      <selection activeCell="AI32" sqref="AI32"/>
      <selection pane="bottomLeft" activeCell="AI32" sqref="AI3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49" t="str">
        <f>+'24-03-409'!A1:AI1</f>
        <v>PARTIDA 21 - 01 - 01 "SUBSECRETARIA DE SERVICIOS SOCIALES"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49"/>
      <c r="S1" s="249"/>
      <c r="T1" s="249"/>
      <c r="U1" s="249"/>
      <c r="V1" s="249"/>
      <c r="W1" s="249"/>
      <c r="X1" s="249"/>
      <c r="Y1" s="249"/>
    </row>
    <row r="2" spans="1:25" s="1" customFormat="1" ht="16.5" customHeight="1">
      <c r="A2" s="249" t="s">
        <v>76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</row>
    <row r="3" spans="1:25" s="1" customFormat="1" ht="16.5" customHeight="1">
      <c r="A3" s="249" t="str">
        <f>+'24-03-409'!A3:AI3</f>
        <v>EJECUCIÓN AL 31 DE DICIEMBRE DE 2014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</row>
    <row r="4" spans="1:2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</row>
    <row r="5" spans="1:25" ht="18" customHeight="1">
      <c r="A5" s="259" t="str">
        <f>+'24-03-409'!A5:H5</f>
        <v>24-03-409 PROGRAMA COMISIONADO INDIGENA</v>
      </c>
      <c r="B5" s="260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1"/>
    </row>
    <row r="6" spans="1:25" s="3" customFormat="1" ht="25.5" customHeight="1">
      <c r="A6" s="262" t="s">
        <v>34</v>
      </c>
      <c r="B6" s="255" t="s">
        <v>32</v>
      </c>
      <c r="C6" s="255" t="s">
        <v>51</v>
      </c>
      <c r="D6" s="263" t="s">
        <v>21</v>
      </c>
      <c r="E6" s="264"/>
      <c r="F6" s="265"/>
      <c r="G6" s="258" t="s">
        <v>33</v>
      </c>
      <c r="H6" s="258"/>
      <c r="I6" s="258"/>
      <c r="J6" s="253" t="s">
        <v>23</v>
      </c>
      <c r="K6" s="258" t="s">
        <v>33</v>
      </c>
      <c r="L6" s="258"/>
      <c r="M6" s="258"/>
      <c r="N6" s="253" t="s">
        <v>24</v>
      </c>
      <c r="O6" s="258" t="s">
        <v>33</v>
      </c>
      <c r="P6" s="258"/>
      <c r="Q6" s="258"/>
      <c r="R6" s="253" t="s">
        <v>25</v>
      </c>
      <c r="S6" s="258" t="s">
        <v>33</v>
      </c>
      <c r="T6" s="258"/>
      <c r="U6" s="258"/>
      <c r="V6" s="253" t="s">
        <v>26</v>
      </c>
      <c r="W6" s="255" t="s">
        <v>47</v>
      </c>
      <c r="X6" s="257" t="s">
        <v>27</v>
      </c>
      <c r="Y6" s="257"/>
    </row>
    <row r="7" spans="1:25" s="3" customFormat="1" ht="24" customHeight="1">
      <c r="A7" s="262"/>
      <c r="B7" s="256"/>
      <c r="C7" s="256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54"/>
      <c r="K7" s="44" t="s">
        <v>38</v>
      </c>
      <c r="L7" s="44" t="s">
        <v>39</v>
      </c>
      <c r="M7" s="44" t="s">
        <v>40</v>
      </c>
      <c r="N7" s="254"/>
      <c r="O7" s="44" t="s">
        <v>41</v>
      </c>
      <c r="P7" s="44" t="s">
        <v>42</v>
      </c>
      <c r="Q7" s="44" t="s">
        <v>43</v>
      </c>
      <c r="R7" s="254"/>
      <c r="S7" s="44" t="s">
        <v>44</v>
      </c>
      <c r="T7" s="44" t="s">
        <v>45</v>
      </c>
      <c r="U7" s="44" t="s">
        <v>46</v>
      </c>
      <c r="V7" s="254"/>
      <c r="W7" s="256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+'24-03-409'!I19</f>
        <v>0</v>
      </c>
      <c r="C8" s="9">
        <f>+'24-03-409'!J19</f>
        <v>0</v>
      </c>
      <c r="D8" s="9">
        <f>+'24-03-409'!L19</f>
        <v>0</v>
      </c>
      <c r="E8" s="9">
        <f>+'24-03-409'!M19</f>
        <v>0</v>
      </c>
      <c r="F8" s="9">
        <f>+'24-03-409'!N19</f>
        <v>0</v>
      </c>
      <c r="G8" s="9">
        <f>+'24-03-409'!Q19</f>
        <v>0</v>
      </c>
      <c r="H8" s="9">
        <f>+'24-03-409'!R19</f>
        <v>0</v>
      </c>
      <c r="I8" s="9">
        <f>+'24-03-409'!S19</f>
        <v>0</v>
      </c>
      <c r="J8" s="9">
        <f>+'24-03-409'!T19</f>
        <v>0</v>
      </c>
      <c r="K8" s="9">
        <f>+'24-03-409'!U19</f>
        <v>0</v>
      </c>
      <c r="L8" s="9">
        <f>+'24-03-409'!V19</f>
        <v>0</v>
      </c>
      <c r="M8" s="9">
        <f>+'24-03-409'!W19</f>
        <v>0</v>
      </c>
      <c r="N8" s="9">
        <f>+'24-03-409'!X19</f>
        <v>0</v>
      </c>
      <c r="O8" s="9">
        <f>+'24-03-409'!Y19</f>
        <v>0</v>
      </c>
      <c r="P8" s="9">
        <f>+'24-03-409'!Z19</f>
        <v>0</v>
      </c>
      <c r="Q8" s="9">
        <f>+'24-03-409'!AA19</f>
        <v>0</v>
      </c>
      <c r="R8" s="9">
        <f>+'24-03-409'!AB19</f>
        <v>0</v>
      </c>
      <c r="S8" s="9">
        <f>+'24-03-409'!AC19</f>
        <v>0</v>
      </c>
      <c r="T8" s="9">
        <f>+'24-03-409'!AD19</f>
        <v>0</v>
      </c>
      <c r="U8" s="9">
        <f>+'24-03-409'!AE19</f>
        <v>0</v>
      </c>
      <c r="V8" s="9">
        <f>+'24-03-409'!AF19</f>
        <v>0</v>
      </c>
      <c r="W8" s="9">
        <f>+'24-03-409'!AG19</f>
        <v>0</v>
      </c>
      <c r="X8" s="11">
        <f>+'24-03-409'!AH19</f>
        <v>0</v>
      </c>
      <c r="Y8" s="11">
        <f>+'24-03-409'!AI19</f>
        <v>0</v>
      </c>
    </row>
    <row r="9" spans="1:25" s="12" customFormat="1" ht="26.25" customHeight="1">
      <c r="A9" s="10" t="s">
        <v>12</v>
      </c>
      <c r="B9" s="9">
        <f>+'24-03-409'!I31</f>
        <v>0</v>
      </c>
      <c r="C9" s="9">
        <f>+'24-03-409'!J31</f>
        <v>0</v>
      </c>
      <c r="D9" s="9">
        <f>+'24-03-409'!L31</f>
        <v>0</v>
      </c>
      <c r="E9" s="9">
        <f>+'24-03-409'!M31</f>
        <v>0</v>
      </c>
      <c r="F9" s="9">
        <f>+'24-03-409'!N31</f>
        <v>0</v>
      </c>
      <c r="G9" s="9">
        <f>+'24-03-409'!Q31</f>
        <v>0</v>
      </c>
      <c r="H9" s="9">
        <f>+'24-03-409'!R31</f>
        <v>0</v>
      </c>
      <c r="I9" s="9">
        <f>+'24-03-409'!S31</f>
        <v>0</v>
      </c>
      <c r="J9" s="9">
        <f>+'24-03-409'!T31</f>
        <v>0</v>
      </c>
      <c r="K9" s="9">
        <f>+'24-03-409'!U31</f>
        <v>0</v>
      </c>
      <c r="L9" s="9">
        <f>+'24-03-409'!V31</f>
        <v>0</v>
      </c>
      <c r="M9" s="9">
        <f>+'24-03-409'!W31</f>
        <v>0</v>
      </c>
      <c r="N9" s="9">
        <f>+'24-03-409'!X31</f>
        <v>0</v>
      </c>
      <c r="O9" s="9">
        <f>+'24-03-409'!Y31</f>
        <v>0</v>
      </c>
      <c r="P9" s="9">
        <f>+'24-03-409'!Z31</f>
        <v>0</v>
      </c>
      <c r="Q9" s="9">
        <f>+'24-03-409'!AA31</f>
        <v>0</v>
      </c>
      <c r="R9" s="9">
        <f>+'24-03-409'!AB31</f>
        <v>0</v>
      </c>
      <c r="S9" s="9">
        <f>+'24-03-409'!AC31</f>
        <v>0</v>
      </c>
      <c r="T9" s="9">
        <f>+'24-03-409'!AD31</f>
        <v>0</v>
      </c>
      <c r="U9" s="9">
        <f>+'24-03-409'!AE31</f>
        <v>0</v>
      </c>
      <c r="V9" s="9">
        <f>+'24-03-409'!AF31</f>
        <v>0</v>
      </c>
      <c r="W9" s="9">
        <f>+'24-03-409'!AG31</f>
        <v>0</v>
      </c>
      <c r="X9" s="11">
        <f>+'24-03-409'!AH31</f>
        <v>0</v>
      </c>
      <c r="Y9" s="11">
        <f>+'24-03-409'!AI31</f>
        <v>0</v>
      </c>
    </row>
    <row r="10" spans="1:25" s="12" customFormat="1" ht="26.25" customHeight="1">
      <c r="A10" s="10" t="s">
        <v>13</v>
      </c>
      <c r="B10" s="9">
        <f>+'24-03-409'!I43</f>
        <v>0</v>
      </c>
      <c r="C10" s="9">
        <f>+'24-03-409'!J43</f>
        <v>0</v>
      </c>
      <c r="D10" s="9">
        <f>+'24-03-409'!L43</f>
        <v>0</v>
      </c>
      <c r="E10" s="9">
        <f>+'24-03-409'!M43</f>
        <v>0</v>
      </c>
      <c r="F10" s="9">
        <f>+'24-03-409'!N43</f>
        <v>0</v>
      </c>
      <c r="G10" s="9">
        <f>+'24-03-409'!Q43</f>
        <v>0</v>
      </c>
      <c r="H10" s="9">
        <f>+'24-03-409'!R43</f>
        <v>0</v>
      </c>
      <c r="I10" s="9">
        <f>+'24-03-409'!S43</f>
        <v>0</v>
      </c>
      <c r="J10" s="9">
        <f>+'24-03-409'!T43</f>
        <v>0</v>
      </c>
      <c r="K10" s="9">
        <f>+'24-03-409'!U43</f>
        <v>0</v>
      </c>
      <c r="L10" s="9">
        <f>+'24-03-409'!V43</f>
        <v>0</v>
      </c>
      <c r="M10" s="9">
        <f>+'24-03-409'!W43</f>
        <v>0</v>
      </c>
      <c r="N10" s="9">
        <f>+'24-03-409'!X43</f>
        <v>0</v>
      </c>
      <c r="O10" s="9">
        <f>+'24-03-409'!Y43</f>
        <v>0</v>
      </c>
      <c r="P10" s="9">
        <f>+'24-03-409'!Z43</f>
        <v>0</v>
      </c>
      <c r="Q10" s="9">
        <f>+'24-03-409'!AA43</f>
        <v>0</v>
      </c>
      <c r="R10" s="9">
        <f>+'24-03-409'!AB43</f>
        <v>0</v>
      </c>
      <c r="S10" s="9">
        <f>+'24-03-409'!AC43</f>
        <v>0</v>
      </c>
      <c r="T10" s="9">
        <f>+'24-03-409'!AD43</f>
        <v>0</v>
      </c>
      <c r="U10" s="9">
        <f>+'24-03-409'!AE43</f>
        <v>0</v>
      </c>
      <c r="V10" s="9">
        <f>+'24-03-409'!AF43</f>
        <v>0</v>
      </c>
      <c r="W10" s="9">
        <f>+'24-03-409'!AG43</f>
        <v>0</v>
      </c>
      <c r="X10" s="11">
        <f>+'24-03-409'!AH43</f>
        <v>0</v>
      </c>
      <c r="Y10" s="11">
        <f>+'24-03-409'!AI43</f>
        <v>0</v>
      </c>
    </row>
    <row r="11" spans="1:25" s="12" customFormat="1" ht="26.25" customHeight="1">
      <c r="A11" s="10" t="s">
        <v>14</v>
      </c>
      <c r="B11" s="9">
        <f>+'24-03-409'!I55</f>
        <v>0</v>
      </c>
      <c r="C11" s="9">
        <f>+'24-03-409'!J55</f>
        <v>0</v>
      </c>
      <c r="D11" s="9">
        <f>+'24-03-409'!L55</f>
        <v>0</v>
      </c>
      <c r="E11" s="9">
        <f>+'24-03-409'!M55</f>
        <v>0</v>
      </c>
      <c r="F11" s="9">
        <f>+'24-03-409'!N55</f>
        <v>0</v>
      </c>
      <c r="G11" s="9">
        <f>+'24-03-409'!Q55</f>
        <v>0</v>
      </c>
      <c r="H11" s="9">
        <f>+'24-03-409'!R55</f>
        <v>0</v>
      </c>
      <c r="I11" s="9">
        <f>+'24-03-409'!S55</f>
        <v>0</v>
      </c>
      <c r="J11" s="9">
        <f>+'24-03-409'!T55</f>
        <v>0</v>
      </c>
      <c r="K11" s="9">
        <f>+'24-03-409'!U55</f>
        <v>0</v>
      </c>
      <c r="L11" s="9">
        <f>+'24-03-409'!V55</f>
        <v>0</v>
      </c>
      <c r="M11" s="9">
        <f>+'24-03-409'!W55</f>
        <v>0</v>
      </c>
      <c r="N11" s="9">
        <f>+'24-03-409'!X55</f>
        <v>0</v>
      </c>
      <c r="O11" s="9">
        <f>+'24-03-409'!Y55</f>
        <v>0</v>
      </c>
      <c r="P11" s="9">
        <f>+'24-03-409'!Z55</f>
        <v>0</v>
      </c>
      <c r="Q11" s="9">
        <f>+'24-03-409'!AA55</f>
        <v>0</v>
      </c>
      <c r="R11" s="9">
        <f>+'24-03-409'!AB55</f>
        <v>0</v>
      </c>
      <c r="S11" s="9">
        <f>+'24-03-409'!AC55</f>
        <v>0</v>
      </c>
      <c r="T11" s="9">
        <f>+'24-03-409'!AD55</f>
        <v>0</v>
      </c>
      <c r="U11" s="9">
        <f>+'24-03-409'!AE55</f>
        <v>0</v>
      </c>
      <c r="V11" s="9">
        <f>+'24-03-409'!AF55</f>
        <v>0</v>
      </c>
      <c r="W11" s="9">
        <f>+'24-03-409'!AG55</f>
        <v>0</v>
      </c>
      <c r="X11" s="11">
        <f>+'24-03-409'!AH55</f>
        <v>0</v>
      </c>
      <c r="Y11" s="11">
        <f>+'24-03-409'!AI55</f>
        <v>0</v>
      </c>
    </row>
    <row r="12" spans="1:25" s="12" customFormat="1" ht="26.25" customHeight="1">
      <c r="A12" s="43" t="s">
        <v>59</v>
      </c>
      <c r="B12" s="9">
        <f>+'24-03-409'!I67</f>
        <v>0</v>
      </c>
      <c r="C12" s="9">
        <f>+'24-03-409'!J67</f>
        <v>0</v>
      </c>
      <c r="D12" s="9">
        <f>+'24-03-409'!L67</f>
        <v>0</v>
      </c>
      <c r="E12" s="9">
        <f>+'24-03-409'!M67</f>
        <v>0</v>
      </c>
      <c r="F12" s="9">
        <f>+'24-03-409'!N67</f>
        <v>0</v>
      </c>
      <c r="G12" s="9">
        <f>+'24-03-409'!Q67</f>
        <v>0</v>
      </c>
      <c r="H12" s="9">
        <f>+'24-03-409'!R67</f>
        <v>0</v>
      </c>
      <c r="I12" s="9">
        <f>+'24-03-409'!S67</f>
        <v>0</v>
      </c>
      <c r="J12" s="9">
        <f>+'24-03-409'!T67</f>
        <v>0</v>
      </c>
      <c r="K12" s="9">
        <f>+'24-03-409'!U67</f>
        <v>0</v>
      </c>
      <c r="L12" s="9">
        <f>+'24-03-409'!V67</f>
        <v>0</v>
      </c>
      <c r="M12" s="9">
        <f>+'24-03-409'!W67</f>
        <v>0</v>
      </c>
      <c r="N12" s="9">
        <f>+'24-03-409'!X67</f>
        <v>0</v>
      </c>
      <c r="O12" s="9">
        <f>+'24-03-409'!Y67</f>
        <v>0</v>
      </c>
      <c r="P12" s="9">
        <f>+'24-03-409'!Z67</f>
        <v>0</v>
      </c>
      <c r="Q12" s="9">
        <f>+'24-03-409'!AA67</f>
        <v>0</v>
      </c>
      <c r="R12" s="9">
        <f>+'24-03-409'!AB67</f>
        <v>0</v>
      </c>
      <c r="S12" s="9">
        <f>+'24-03-409'!AC67</f>
        <v>0</v>
      </c>
      <c r="T12" s="9">
        <f>+'24-03-409'!AD67</f>
        <v>0</v>
      </c>
      <c r="U12" s="9">
        <f>+'24-03-409'!AE67</f>
        <v>0</v>
      </c>
      <c r="V12" s="9">
        <f>+'24-03-409'!AF67</f>
        <v>0</v>
      </c>
      <c r="W12" s="9">
        <f>+'24-03-409'!AG67</f>
        <v>0</v>
      </c>
      <c r="X12" s="11">
        <f>+'24-03-409'!AH67</f>
        <v>0</v>
      </c>
      <c r="Y12" s="11">
        <f>+'24-03-409'!AI67</f>
        <v>0</v>
      </c>
    </row>
    <row r="13" spans="1:25" s="12" customFormat="1" ht="26.25" customHeight="1">
      <c r="A13" s="10" t="s">
        <v>15</v>
      </c>
      <c r="B13" s="9">
        <f>+'24-03-409'!I79</f>
        <v>0</v>
      </c>
      <c r="C13" s="9">
        <f>+'24-03-409'!J79</f>
        <v>0</v>
      </c>
      <c r="D13" s="9">
        <f>+'24-03-409'!L79</f>
        <v>0</v>
      </c>
      <c r="E13" s="9">
        <f>+'24-03-409'!M79</f>
        <v>0</v>
      </c>
      <c r="F13" s="9">
        <f>+'24-03-409'!N79</f>
        <v>0</v>
      </c>
      <c r="G13" s="9">
        <f>+'24-03-409'!Q79</f>
        <v>0</v>
      </c>
      <c r="H13" s="9">
        <f>+'24-03-409'!R79</f>
        <v>0</v>
      </c>
      <c r="I13" s="9">
        <f>+'24-03-409'!S79</f>
        <v>0</v>
      </c>
      <c r="J13" s="9">
        <f>+'24-03-409'!T79</f>
        <v>0</v>
      </c>
      <c r="K13" s="9">
        <f>+'24-03-409'!U79</f>
        <v>0</v>
      </c>
      <c r="L13" s="9">
        <f>+'24-03-409'!V79</f>
        <v>0</v>
      </c>
      <c r="M13" s="9">
        <f>+'24-03-409'!W79</f>
        <v>0</v>
      </c>
      <c r="N13" s="9">
        <f>+'24-03-409'!X79</f>
        <v>0</v>
      </c>
      <c r="O13" s="9">
        <f>+'24-03-409'!Y79</f>
        <v>0</v>
      </c>
      <c r="P13" s="9">
        <f>+'24-03-409'!Z79</f>
        <v>0</v>
      </c>
      <c r="Q13" s="9">
        <f>+'24-03-409'!AA79</f>
        <v>0</v>
      </c>
      <c r="R13" s="9">
        <f>+'24-03-409'!AB79</f>
        <v>0</v>
      </c>
      <c r="S13" s="9">
        <f>+'24-03-409'!AC79</f>
        <v>0</v>
      </c>
      <c r="T13" s="9">
        <f>+'24-03-409'!AD79</f>
        <v>0</v>
      </c>
      <c r="U13" s="9">
        <f>+'24-03-409'!AE79</f>
        <v>0</v>
      </c>
      <c r="V13" s="9">
        <f>+'24-03-409'!AF79</f>
        <v>0</v>
      </c>
      <c r="W13" s="9">
        <f>+'24-03-409'!AG79</f>
        <v>0</v>
      </c>
      <c r="X13" s="11">
        <f>+'24-03-409'!AH79</f>
        <v>0</v>
      </c>
      <c r="Y13" s="11">
        <f>+'24-03-409'!AI79</f>
        <v>0</v>
      </c>
    </row>
    <row r="14" spans="1:25" s="12" customFormat="1" ht="26.25" customHeight="1">
      <c r="A14" s="10" t="s">
        <v>16</v>
      </c>
      <c r="B14" s="9">
        <f>+'24-03-409'!I91</f>
        <v>0</v>
      </c>
      <c r="C14" s="9">
        <f>+'24-03-409'!J91</f>
        <v>0</v>
      </c>
      <c r="D14" s="9">
        <f>+'24-03-409'!L91</f>
        <v>0</v>
      </c>
      <c r="E14" s="9">
        <f>+'24-03-409'!M91</f>
        <v>0</v>
      </c>
      <c r="F14" s="9">
        <f>+'24-03-409'!N91</f>
        <v>0</v>
      </c>
      <c r="G14" s="9">
        <f>+'24-03-409'!Q91</f>
        <v>0</v>
      </c>
      <c r="H14" s="9">
        <f>+'24-03-409'!R91</f>
        <v>0</v>
      </c>
      <c r="I14" s="9">
        <f>+'24-03-409'!S91</f>
        <v>0</v>
      </c>
      <c r="J14" s="9">
        <f>+'24-03-409'!T91</f>
        <v>0</v>
      </c>
      <c r="K14" s="9">
        <f>+'24-03-409'!U91</f>
        <v>0</v>
      </c>
      <c r="L14" s="9">
        <f>+'24-03-409'!V91</f>
        <v>0</v>
      </c>
      <c r="M14" s="9">
        <f>+'24-03-409'!W91</f>
        <v>0</v>
      </c>
      <c r="N14" s="9">
        <f>+'24-03-409'!X91</f>
        <v>0</v>
      </c>
      <c r="O14" s="9">
        <f>+'24-03-409'!Y91</f>
        <v>0</v>
      </c>
      <c r="P14" s="9">
        <f>+'24-03-409'!Z91</f>
        <v>0</v>
      </c>
      <c r="Q14" s="9">
        <f>+'24-03-409'!AA91</f>
        <v>0</v>
      </c>
      <c r="R14" s="9">
        <f>+'24-03-409'!AB91</f>
        <v>0</v>
      </c>
      <c r="S14" s="9">
        <f>+'24-03-409'!AC91</f>
        <v>0</v>
      </c>
      <c r="T14" s="9">
        <f>+'24-03-409'!AD91</f>
        <v>0</v>
      </c>
      <c r="U14" s="9">
        <f>+'24-03-409'!AE91</f>
        <v>0</v>
      </c>
      <c r="V14" s="9">
        <f>+'24-03-409'!AF91</f>
        <v>0</v>
      </c>
      <c r="W14" s="9">
        <f>+'24-03-409'!AG91</f>
        <v>0</v>
      </c>
      <c r="X14" s="11">
        <f>+'24-03-409'!AH91</f>
        <v>0</v>
      </c>
      <c r="Y14" s="11">
        <f>+'24-03-409'!AI91</f>
        <v>0</v>
      </c>
    </row>
    <row r="15" spans="1:25" s="12" customFormat="1" ht="26.25" customHeight="1">
      <c r="A15" s="43" t="s">
        <v>63</v>
      </c>
      <c r="B15" s="9">
        <f>+'24-03-409'!I95</f>
        <v>11918703</v>
      </c>
      <c r="C15" s="9">
        <f>+'24-03-409'!J95</f>
        <v>11245929</v>
      </c>
      <c r="D15" s="9">
        <f>+'24-03-409'!L95</f>
        <v>0</v>
      </c>
      <c r="E15" s="9">
        <f>+'24-03-409'!M95</f>
        <v>0</v>
      </c>
      <c r="F15" s="9">
        <f>+'24-03-409'!N95</f>
        <v>0</v>
      </c>
      <c r="G15" s="9">
        <f>+'24-03-409'!Q95</f>
        <v>0</v>
      </c>
      <c r="H15" s="9">
        <f>+'24-03-409'!R95</f>
        <v>0</v>
      </c>
      <c r="I15" s="9">
        <f>+'24-03-409'!S95</f>
        <v>0</v>
      </c>
      <c r="J15" s="9">
        <f>+'24-03-409'!T95</f>
        <v>0</v>
      </c>
      <c r="K15" s="9">
        <f>+'24-03-409'!U95</f>
        <v>0</v>
      </c>
      <c r="L15" s="9">
        <f>+'24-03-409'!V95</f>
        <v>0</v>
      </c>
      <c r="M15" s="9">
        <f>+'24-03-409'!W95</f>
        <v>0</v>
      </c>
      <c r="N15" s="9">
        <f>+'24-03-409'!X95</f>
        <v>0</v>
      </c>
      <c r="O15" s="9">
        <f>+'24-03-409'!Y95</f>
        <v>0</v>
      </c>
      <c r="P15" s="9">
        <f>+'24-03-409'!Z95</f>
        <v>0</v>
      </c>
      <c r="Q15" s="9">
        <f>+'24-03-409'!AA95</f>
        <v>0</v>
      </c>
      <c r="R15" s="9">
        <f>+'24-03-409'!AB95</f>
        <v>0</v>
      </c>
      <c r="S15" s="9">
        <f>+'24-03-409'!AC95</f>
        <v>1948166</v>
      </c>
      <c r="T15" s="9">
        <f>+'24-03-409'!AD95</f>
        <v>888889</v>
      </c>
      <c r="U15" s="9">
        <f>+'24-03-409'!AE95</f>
        <v>8408874</v>
      </c>
      <c r="V15" s="9">
        <f>+'24-03-409'!AF95</f>
        <v>11245929</v>
      </c>
      <c r="W15" s="9">
        <f>+'24-03-409'!AG95</f>
        <v>11245929</v>
      </c>
      <c r="X15" s="11">
        <f>+'24-03-409'!AH95</f>
        <v>0.94355308627121592</v>
      </c>
      <c r="Y15" s="11">
        <f>+'24-03-409'!AI95</f>
        <v>1.7059309262629486E-2</v>
      </c>
    </row>
    <row r="16" spans="1:25" s="12" customFormat="1" ht="26.25" customHeight="1">
      <c r="A16" s="43" t="s">
        <v>65</v>
      </c>
      <c r="B16" s="9">
        <f>+'24-03-409'!I107</f>
        <v>0</v>
      </c>
      <c r="C16" s="9">
        <f>+'24-03-409'!J107</f>
        <v>0</v>
      </c>
      <c r="D16" s="9">
        <f>+'24-03-409'!L107</f>
        <v>0</v>
      </c>
      <c r="E16" s="9">
        <f>+'24-03-409'!M107</f>
        <v>0</v>
      </c>
      <c r="F16" s="9">
        <f>+'24-03-409'!N107</f>
        <v>0</v>
      </c>
      <c r="G16" s="9">
        <f>+'24-03-409'!Q107</f>
        <v>0</v>
      </c>
      <c r="H16" s="9">
        <f>+'24-03-409'!R107</f>
        <v>0</v>
      </c>
      <c r="I16" s="9">
        <f>+'24-03-409'!S107</f>
        <v>0</v>
      </c>
      <c r="J16" s="9">
        <f>+'24-03-409'!T107</f>
        <v>0</v>
      </c>
      <c r="K16" s="9">
        <f>+'24-03-409'!U107</f>
        <v>0</v>
      </c>
      <c r="L16" s="9">
        <f>+'24-03-409'!V107</f>
        <v>0</v>
      </c>
      <c r="M16" s="9">
        <f>+'24-03-409'!W107</f>
        <v>0</v>
      </c>
      <c r="N16" s="9">
        <f>+'24-03-409'!X107</f>
        <v>0</v>
      </c>
      <c r="O16" s="9">
        <f>+'24-03-409'!Y107</f>
        <v>0</v>
      </c>
      <c r="P16" s="9">
        <f>+'24-03-409'!Z107</f>
        <v>0</v>
      </c>
      <c r="Q16" s="9">
        <f>+'24-03-409'!AA107</f>
        <v>0</v>
      </c>
      <c r="R16" s="9">
        <f>+'24-03-409'!AB107</f>
        <v>0</v>
      </c>
      <c r="S16" s="9">
        <f>+'24-03-409'!AC107</f>
        <v>0</v>
      </c>
      <c r="T16" s="9">
        <f>+'24-03-409'!AD107</f>
        <v>0</v>
      </c>
      <c r="U16" s="9">
        <f>+'24-03-409'!AE107</f>
        <v>0</v>
      </c>
      <c r="V16" s="9">
        <f>+'24-03-409'!AF107</f>
        <v>0</v>
      </c>
      <c r="W16" s="9">
        <f>+'24-03-409'!AG107</f>
        <v>0</v>
      </c>
      <c r="X16" s="11">
        <f>+'24-03-409'!AH107</f>
        <v>0</v>
      </c>
      <c r="Y16" s="11">
        <f>+'24-03-409'!AI107</f>
        <v>0</v>
      </c>
    </row>
    <row r="17" spans="1:25" s="12" customFormat="1" ht="26.25" customHeight="1">
      <c r="A17" s="10" t="s">
        <v>17</v>
      </c>
      <c r="B17" s="9">
        <f>+'24-03-409'!I119</f>
        <v>0</v>
      </c>
      <c r="C17" s="9">
        <f>+'24-03-409'!J119</f>
        <v>0</v>
      </c>
      <c r="D17" s="9">
        <f>+'24-03-409'!L119</f>
        <v>0</v>
      </c>
      <c r="E17" s="9">
        <f>+'24-03-409'!M119</f>
        <v>0</v>
      </c>
      <c r="F17" s="9">
        <f>+'24-03-409'!N119</f>
        <v>0</v>
      </c>
      <c r="G17" s="9">
        <f>+'24-03-409'!Q119</f>
        <v>0</v>
      </c>
      <c r="H17" s="9">
        <f>+'24-03-409'!R119</f>
        <v>0</v>
      </c>
      <c r="I17" s="9">
        <f>+'24-03-409'!S119</f>
        <v>0</v>
      </c>
      <c r="J17" s="9">
        <f>+'24-03-409'!T119</f>
        <v>0</v>
      </c>
      <c r="K17" s="9">
        <f>+'24-03-409'!U119</f>
        <v>0</v>
      </c>
      <c r="L17" s="9">
        <f>+'24-03-409'!V119</f>
        <v>0</v>
      </c>
      <c r="M17" s="9">
        <f>+'24-03-409'!W119</f>
        <v>0</v>
      </c>
      <c r="N17" s="9">
        <f>+'24-03-409'!X119</f>
        <v>0</v>
      </c>
      <c r="O17" s="9">
        <f>+'24-03-409'!Y119</f>
        <v>0</v>
      </c>
      <c r="P17" s="9">
        <f>+'24-03-409'!Z119</f>
        <v>0</v>
      </c>
      <c r="Q17" s="9">
        <f>+'24-03-409'!AA119</f>
        <v>0</v>
      </c>
      <c r="R17" s="9">
        <f>+'24-03-409'!AB119</f>
        <v>0</v>
      </c>
      <c r="S17" s="9">
        <f>+'24-03-409'!AC119</f>
        <v>0</v>
      </c>
      <c r="T17" s="9">
        <f>+'24-03-409'!AD119</f>
        <v>0</v>
      </c>
      <c r="U17" s="9">
        <f>+'24-03-409'!AE119</f>
        <v>0</v>
      </c>
      <c r="V17" s="9">
        <f>+'24-03-409'!AF119</f>
        <v>0</v>
      </c>
      <c r="W17" s="9">
        <f>+'24-03-409'!AG119</f>
        <v>0</v>
      </c>
      <c r="X17" s="11">
        <f>+'24-03-409'!AH119</f>
        <v>0</v>
      </c>
      <c r="Y17" s="11">
        <f>+'24-03-409'!AI119</f>
        <v>0</v>
      </c>
    </row>
    <row r="18" spans="1:25" s="12" customFormat="1" ht="26.25" customHeight="1">
      <c r="A18" s="43" t="s">
        <v>68</v>
      </c>
      <c r="B18" s="9">
        <f>+'24-03-409'!I131</f>
        <v>0</v>
      </c>
      <c r="C18" s="9">
        <f>+'24-03-409'!J131</f>
        <v>0</v>
      </c>
      <c r="D18" s="9">
        <f>+'24-03-409'!L131</f>
        <v>0</v>
      </c>
      <c r="E18" s="9">
        <f>+'24-03-409'!M131</f>
        <v>0</v>
      </c>
      <c r="F18" s="9">
        <f>+'24-03-409'!N131</f>
        <v>0</v>
      </c>
      <c r="G18" s="9">
        <f>+'24-03-409'!Q131</f>
        <v>0</v>
      </c>
      <c r="H18" s="9">
        <f>+'24-03-409'!R131</f>
        <v>0</v>
      </c>
      <c r="I18" s="9">
        <f>+'24-03-409'!S131</f>
        <v>0</v>
      </c>
      <c r="J18" s="9">
        <f>+'24-03-409'!T131</f>
        <v>0</v>
      </c>
      <c r="K18" s="9">
        <f>+'24-03-409'!U131</f>
        <v>0</v>
      </c>
      <c r="L18" s="9">
        <f>+'24-03-409'!V131</f>
        <v>0</v>
      </c>
      <c r="M18" s="9">
        <f>+'24-03-409'!W131</f>
        <v>0</v>
      </c>
      <c r="N18" s="9">
        <f>+'24-03-409'!X131</f>
        <v>0</v>
      </c>
      <c r="O18" s="9">
        <f>+'24-03-409'!Y131</f>
        <v>0</v>
      </c>
      <c r="P18" s="9">
        <f>+'24-03-409'!Z131</f>
        <v>0</v>
      </c>
      <c r="Q18" s="9">
        <f>+'24-03-409'!AA131</f>
        <v>0</v>
      </c>
      <c r="R18" s="9">
        <f>+'24-03-409'!AB131</f>
        <v>0</v>
      </c>
      <c r="S18" s="9">
        <f>+'24-03-409'!AC131</f>
        <v>0</v>
      </c>
      <c r="T18" s="9">
        <f>+'24-03-409'!AD131</f>
        <v>0</v>
      </c>
      <c r="U18" s="9">
        <f>+'24-03-409'!AE131</f>
        <v>0</v>
      </c>
      <c r="V18" s="9">
        <f>+'24-03-409'!AF131</f>
        <v>0</v>
      </c>
      <c r="W18" s="9">
        <f>+'24-03-409'!AG131</f>
        <v>0</v>
      </c>
      <c r="X18" s="11">
        <f>+'24-03-409'!AH131</f>
        <v>0</v>
      </c>
      <c r="Y18" s="11">
        <f>+'24-03-409'!AI131</f>
        <v>0</v>
      </c>
    </row>
    <row r="19" spans="1:25" s="12" customFormat="1" ht="26.25" customHeight="1">
      <c r="A19" s="10" t="s">
        <v>18</v>
      </c>
      <c r="B19" s="9">
        <f>+'24-03-409'!I135</f>
        <v>7062938</v>
      </c>
      <c r="C19" s="9">
        <f>+'24-03-409'!J135</f>
        <v>7027466</v>
      </c>
      <c r="D19" s="9">
        <f>+'24-03-409'!L135</f>
        <v>0</v>
      </c>
      <c r="E19" s="9">
        <f>+'24-03-409'!M135</f>
        <v>0</v>
      </c>
      <c r="F19" s="9">
        <f>+'24-03-409'!N135</f>
        <v>0</v>
      </c>
      <c r="G19" s="9">
        <f>+'24-03-409'!Q135</f>
        <v>0</v>
      </c>
      <c r="H19" s="9">
        <f>+'24-03-409'!R135</f>
        <v>0</v>
      </c>
      <c r="I19" s="9">
        <f>+'24-03-409'!S135</f>
        <v>0</v>
      </c>
      <c r="J19" s="9">
        <f>+'24-03-409'!T135</f>
        <v>0</v>
      </c>
      <c r="K19" s="9">
        <f>+'24-03-409'!U135</f>
        <v>0</v>
      </c>
      <c r="L19" s="9">
        <f>+'24-03-409'!V135</f>
        <v>0</v>
      </c>
      <c r="M19" s="9">
        <f>+'24-03-409'!W135</f>
        <v>0</v>
      </c>
      <c r="N19" s="9">
        <f>+'24-03-409'!X135</f>
        <v>0</v>
      </c>
      <c r="O19" s="9">
        <f>+'24-03-409'!Y135</f>
        <v>0</v>
      </c>
      <c r="P19" s="9">
        <f>+'24-03-409'!Z135</f>
        <v>0</v>
      </c>
      <c r="Q19" s="9">
        <f>+'24-03-409'!AA135</f>
        <v>1827330</v>
      </c>
      <c r="R19" s="9">
        <f>+'24-03-409'!AB135</f>
        <v>1827330</v>
      </c>
      <c r="S19" s="9">
        <f>+'24-03-409'!AC135</f>
        <v>1946729</v>
      </c>
      <c r="T19" s="9">
        <f>+'24-03-409'!AD135</f>
        <v>1660876</v>
      </c>
      <c r="U19" s="9">
        <f>+'24-03-409'!AE135</f>
        <v>1592531</v>
      </c>
      <c r="V19" s="9">
        <f>+'24-03-409'!AF135</f>
        <v>5200136</v>
      </c>
      <c r="W19" s="9">
        <f>+'24-03-409'!AG135</f>
        <v>7027466</v>
      </c>
      <c r="X19" s="11">
        <f>+'24-03-409'!AH135</f>
        <v>0.99497772739899459</v>
      </c>
      <c r="Y19" s="11">
        <f>+'24-03-409'!AI135</f>
        <v>1.0660187862346791E-2</v>
      </c>
    </row>
    <row r="20" spans="1:25" s="12" customFormat="1" ht="26.25" customHeight="1">
      <c r="A20" s="15" t="s">
        <v>71</v>
      </c>
      <c r="B20" s="9">
        <f>+'24-03-409'!I147</f>
        <v>0</v>
      </c>
      <c r="C20" s="9">
        <f>+'24-03-409'!J147</f>
        <v>0</v>
      </c>
      <c r="D20" s="9">
        <f>+'24-03-409'!L147</f>
        <v>0</v>
      </c>
      <c r="E20" s="9">
        <f>+'24-03-409'!M147</f>
        <v>0</v>
      </c>
      <c r="F20" s="9">
        <f>+'24-03-409'!N147</f>
        <v>0</v>
      </c>
      <c r="G20" s="9">
        <f>+'24-03-409'!Q147</f>
        <v>0</v>
      </c>
      <c r="H20" s="9">
        <f>+'24-03-409'!R147</f>
        <v>0</v>
      </c>
      <c r="I20" s="9">
        <f>+'24-03-409'!S147</f>
        <v>0</v>
      </c>
      <c r="J20" s="9">
        <f>+'24-03-409'!T147</f>
        <v>0</v>
      </c>
      <c r="K20" s="9">
        <f>+'24-03-409'!U147</f>
        <v>0</v>
      </c>
      <c r="L20" s="9">
        <f>+'24-03-409'!V147</f>
        <v>0</v>
      </c>
      <c r="M20" s="9">
        <f>+'24-03-409'!W147</f>
        <v>0</v>
      </c>
      <c r="N20" s="9">
        <f>+'24-03-409'!X147</f>
        <v>0</v>
      </c>
      <c r="O20" s="9">
        <f>+'24-03-409'!Y147</f>
        <v>0</v>
      </c>
      <c r="P20" s="9">
        <f>+'24-03-409'!Z147</f>
        <v>0</v>
      </c>
      <c r="Q20" s="9">
        <f>+'24-03-409'!AA147</f>
        <v>0</v>
      </c>
      <c r="R20" s="9">
        <f>+'24-03-409'!AB147</f>
        <v>0</v>
      </c>
      <c r="S20" s="9">
        <f>+'24-03-409'!AC147</f>
        <v>0</v>
      </c>
      <c r="T20" s="9">
        <f>+'24-03-409'!AD147</f>
        <v>0</v>
      </c>
      <c r="U20" s="9">
        <f>+'24-03-409'!AE147</f>
        <v>0</v>
      </c>
      <c r="V20" s="9">
        <f>+'24-03-409'!AF147</f>
        <v>0</v>
      </c>
      <c r="W20" s="9">
        <f>+'24-03-409'!AG147</f>
        <v>0</v>
      </c>
      <c r="X20" s="11">
        <f>+'24-03-409'!AH147</f>
        <v>0</v>
      </c>
      <c r="Y20" s="11">
        <f>+'24-03-409'!AI147</f>
        <v>0</v>
      </c>
    </row>
    <row r="21" spans="1:25" s="12" customFormat="1" ht="26.25" customHeight="1">
      <c r="A21" s="13" t="s">
        <v>20</v>
      </c>
      <c r="B21" s="9">
        <f>+'24-03-409'!I159</f>
        <v>0</v>
      </c>
      <c r="C21" s="9">
        <f>+'24-03-409'!J159</f>
        <v>0</v>
      </c>
      <c r="D21" s="9">
        <f>+'24-03-409'!L159</f>
        <v>0</v>
      </c>
      <c r="E21" s="9">
        <f>+'24-03-409'!M159</f>
        <v>0</v>
      </c>
      <c r="F21" s="9">
        <f>+'24-03-409'!N159</f>
        <v>0</v>
      </c>
      <c r="G21" s="9">
        <f>+'24-03-409'!Q159</f>
        <v>0</v>
      </c>
      <c r="H21" s="9">
        <f>+'24-03-409'!R159</f>
        <v>0</v>
      </c>
      <c r="I21" s="9">
        <f>+'24-03-409'!S159</f>
        <v>0</v>
      </c>
      <c r="J21" s="9">
        <f>+'24-03-409'!T159</f>
        <v>0</v>
      </c>
      <c r="K21" s="9">
        <f>+'24-03-409'!U159</f>
        <v>0</v>
      </c>
      <c r="L21" s="9">
        <f>+'24-03-409'!V159</f>
        <v>0</v>
      </c>
      <c r="M21" s="9">
        <f>+'24-03-409'!W159</f>
        <v>0</v>
      </c>
      <c r="N21" s="9">
        <f>+'24-03-409'!X159</f>
        <v>0</v>
      </c>
      <c r="O21" s="9">
        <f>+'24-03-409'!Y159</f>
        <v>0</v>
      </c>
      <c r="P21" s="9">
        <f>+'24-03-409'!Z159</f>
        <v>0</v>
      </c>
      <c r="Q21" s="9">
        <f>+'24-03-409'!AA159</f>
        <v>0</v>
      </c>
      <c r="R21" s="9">
        <f>+'24-03-409'!AB159</f>
        <v>0</v>
      </c>
      <c r="S21" s="9">
        <f>+'24-03-409'!AC159</f>
        <v>0</v>
      </c>
      <c r="T21" s="9">
        <f>+'24-03-409'!AD159</f>
        <v>0</v>
      </c>
      <c r="U21" s="9">
        <f>+'24-03-409'!AE159</f>
        <v>0</v>
      </c>
      <c r="V21" s="9">
        <f>+'24-03-409'!AF159</f>
        <v>0</v>
      </c>
      <c r="W21" s="9">
        <f>+'24-03-409'!AG159</f>
        <v>0</v>
      </c>
      <c r="X21" s="11">
        <f>+'24-03-409'!AH159</f>
        <v>0</v>
      </c>
      <c r="Y21" s="11">
        <f>+'24-03-409'!AI159</f>
        <v>0</v>
      </c>
    </row>
    <row r="22" spans="1:25" s="12" customFormat="1" ht="26.25" customHeight="1">
      <c r="A22" s="13" t="s">
        <v>19</v>
      </c>
      <c r="B22" s="9">
        <f>+'24-03-409'!I171</f>
        <v>0</v>
      </c>
      <c r="C22" s="9">
        <f>+'24-03-409'!J171</f>
        <v>0</v>
      </c>
      <c r="D22" s="9">
        <f>+'24-03-409'!L171</f>
        <v>0</v>
      </c>
      <c r="E22" s="9">
        <f>+'24-03-409'!M171</f>
        <v>0</v>
      </c>
      <c r="F22" s="9">
        <f>+'24-03-409'!N171</f>
        <v>0</v>
      </c>
      <c r="G22" s="9">
        <f>+'24-03-409'!Q171</f>
        <v>0</v>
      </c>
      <c r="H22" s="9">
        <f>+'24-03-409'!R171</f>
        <v>0</v>
      </c>
      <c r="I22" s="9">
        <f>+'24-03-409'!S171</f>
        <v>0</v>
      </c>
      <c r="J22" s="9">
        <f>+'24-03-409'!T171</f>
        <v>0</v>
      </c>
      <c r="K22" s="9">
        <f>+'24-03-409'!U171</f>
        <v>0</v>
      </c>
      <c r="L22" s="9">
        <f>+'24-03-409'!V171</f>
        <v>0</v>
      </c>
      <c r="M22" s="9">
        <f>+'24-03-409'!W171</f>
        <v>0</v>
      </c>
      <c r="N22" s="9">
        <f>+'24-03-409'!X171</f>
        <v>0</v>
      </c>
      <c r="O22" s="9">
        <f>+'24-03-409'!Y171</f>
        <v>0</v>
      </c>
      <c r="P22" s="9">
        <f>+'24-03-409'!Z171</f>
        <v>0</v>
      </c>
      <c r="Q22" s="9">
        <f>+'24-03-409'!AA171</f>
        <v>0</v>
      </c>
      <c r="R22" s="9">
        <f>+'24-03-409'!AB171</f>
        <v>0</v>
      </c>
      <c r="S22" s="9">
        <f>+'24-03-409'!AC171</f>
        <v>0</v>
      </c>
      <c r="T22" s="9">
        <f>+'24-03-409'!AD171</f>
        <v>0</v>
      </c>
      <c r="U22" s="9">
        <f>+'24-03-409'!AE171</f>
        <v>0</v>
      </c>
      <c r="V22" s="9">
        <f>+'24-03-409'!AF171</f>
        <v>0</v>
      </c>
      <c r="W22" s="9">
        <f>+'24-03-409'!AG171</f>
        <v>0</v>
      </c>
      <c r="X22" s="11">
        <f>+'24-03-409'!AH171</f>
        <v>0</v>
      </c>
      <c r="Y22" s="11">
        <f>+'24-03-409'!AI171</f>
        <v>0</v>
      </c>
    </row>
    <row r="23" spans="1:25" s="12" customFormat="1" ht="26.25" customHeight="1">
      <c r="A23" s="14" t="s">
        <v>49</v>
      </c>
      <c r="B23" s="9">
        <f>+'24-03-409'!I179</f>
        <v>654674359</v>
      </c>
      <c r="C23" s="9">
        <f>+'24-03-409'!J179</f>
        <v>646612358</v>
      </c>
      <c r="D23" s="9">
        <f>+'24-03-409'!L179</f>
        <v>0</v>
      </c>
      <c r="E23" s="9">
        <f>+'24-03-409'!M179</f>
        <v>0</v>
      </c>
      <c r="F23" s="9">
        <f>+'24-03-409'!N179</f>
        <v>0</v>
      </c>
      <c r="G23" s="9">
        <f>+'24-03-409'!Q179</f>
        <v>11175528</v>
      </c>
      <c r="H23" s="9">
        <f>+'24-03-409'!R179</f>
        <v>69487995</v>
      </c>
      <c r="I23" s="9">
        <f>+'24-03-409'!S179</f>
        <v>38762805</v>
      </c>
      <c r="J23" s="9">
        <f>+'24-03-409'!T179</f>
        <v>119426328</v>
      </c>
      <c r="K23" s="9">
        <f>+'24-03-409'!U179</f>
        <v>30287914</v>
      </c>
      <c r="L23" s="9">
        <f>+'24-03-409'!V179</f>
        <v>29328404</v>
      </c>
      <c r="M23" s="9">
        <f>+'24-03-409'!W179</f>
        <v>22400673</v>
      </c>
      <c r="N23" s="9">
        <f>+'24-03-409'!X179</f>
        <v>82016991</v>
      </c>
      <c r="O23" s="9">
        <f>+'24-03-409'!Y179</f>
        <v>37078433</v>
      </c>
      <c r="P23" s="9">
        <f>+'24-03-409'!Z179</f>
        <v>35954635</v>
      </c>
      <c r="Q23" s="9">
        <f>+'24-03-409'!AA179</f>
        <v>101266416</v>
      </c>
      <c r="R23" s="9">
        <f>+'24-03-409'!AB179</f>
        <v>174299484</v>
      </c>
      <c r="S23" s="9">
        <f>+'24-03-409'!AC179</f>
        <v>79621786</v>
      </c>
      <c r="T23" s="9">
        <f>+'24-03-409'!AD179</f>
        <v>56430209</v>
      </c>
      <c r="U23" s="9">
        <f>+'24-03-409'!AE179</f>
        <v>129157150</v>
      </c>
      <c r="V23" s="9">
        <f>+'24-03-409'!AF179</f>
        <v>265209145</v>
      </c>
      <c r="W23" s="9">
        <f>+'24-03-409'!AG179</f>
        <v>640951948</v>
      </c>
      <c r="X23" s="11">
        <f>+'24-03-409'!AH179</f>
        <v>0.9790393333550429</v>
      </c>
      <c r="Y23" s="11">
        <f>+'24-03-409'!AI179</f>
        <v>0.97228050287502377</v>
      </c>
    </row>
    <row r="24" spans="1:25" ht="36" customHeight="1">
      <c r="A24" s="66" t="str">
        <f>"TOTAL ASIG."&amp;" "&amp;$A$5</f>
        <v>TOTAL ASIG. 24-03-409 PROGRAMA COMISIONADO INDIGENA</v>
      </c>
      <c r="B24" s="67">
        <f t="shared" ref="B24:W24" si="0">SUM(B8:B23)</f>
        <v>673656000</v>
      </c>
      <c r="C24" s="67">
        <f t="shared" si="0"/>
        <v>664885753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11175528</v>
      </c>
      <c r="H24" s="70">
        <f t="shared" si="0"/>
        <v>69487995</v>
      </c>
      <c r="I24" s="70">
        <f t="shared" si="0"/>
        <v>38762805</v>
      </c>
      <c r="J24" s="67">
        <f t="shared" si="0"/>
        <v>119426328</v>
      </c>
      <c r="K24" s="70">
        <f t="shared" si="0"/>
        <v>30287914</v>
      </c>
      <c r="L24" s="70">
        <f t="shared" si="0"/>
        <v>29328404</v>
      </c>
      <c r="M24" s="70">
        <f t="shared" si="0"/>
        <v>22400673</v>
      </c>
      <c r="N24" s="67">
        <f t="shared" si="0"/>
        <v>82016991</v>
      </c>
      <c r="O24" s="70">
        <f t="shared" si="0"/>
        <v>37078433</v>
      </c>
      <c r="P24" s="70">
        <f t="shared" si="0"/>
        <v>35954635</v>
      </c>
      <c r="Q24" s="70">
        <f t="shared" si="0"/>
        <v>103093746</v>
      </c>
      <c r="R24" s="67">
        <f t="shared" si="0"/>
        <v>176126814</v>
      </c>
      <c r="S24" s="70">
        <f t="shared" si="0"/>
        <v>83516681</v>
      </c>
      <c r="T24" s="70">
        <f t="shared" si="0"/>
        <v>58979974</v>
      </c>
      <c r="U24" s="70">
        <f t="shared" si="0"/>
        <v>139158555</v>
      </c>
      <c r="V24" s="67">
        <f t="shared" si="0"/>
        <v>281655210</v>
      </c>
      <c r="W24" s="70">
        <f t="shared" si="0"/>
        <v>659225343</v>
      </c>
      <c r="X24" s="68">
        <f>IF(ISERROR(W24/B24),0,W24/B24)</f>
        <v>0.97857859649435319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J293"/>
  <sheetViews>
    <sheetView workbookViewId="0">
      <pane xSplit="3" ySplit="7" topLeftCell="D260" activePane="bottomRight" state="frozen"/>
      <selection activeCell="AI32" sqref="AI32"/>
      <selection pane="topRight" activeCell="AI32" sqref="AI32"/>
      <selection pane="bottomLeft" activeCell="AI32" sqref="AI32"/>
      <selection pane="bottomRight" activeCell="AI32" sqref="AI32"/>
    </sheetView>
  </sheetViews>
  <sheetFormatPr baseColWidth="10" defaultRowHeight="11.25" outlineLevelRow="1" outlineLevelCol="1"/>
  <cols>
    <col min="1" max="1" width="3.5703125" style="3" customWidth="1"/>
    <col min="2" max="2" width="11.42578125" style="3" customWidth="1"/>
    <col min="3" max="3" width="9.140625" style="3" bestFit="1" customWidth="1"/>
    <col min="4" max="4" width="37.85546875" style="2" bestFit="1" customWidth="1"/>
    <col min="5" max="5" width="24.28515625" style="2" customWidth="1"/>
    <col min="6" max="6" width="11.5703125" style="3" customWidth="1"/>
    <col min="7" max="7" width="10.28515625" style="3" hidden="1" customWidth="1"/>
    <col min="8" max="8" width="11.5703125" style="3" hidden="1" customWidth="1"/>
    <col min="9" max="9" width="11.42578125" style="6" customWidth="1"/>
    <col min="10" max="10" width="11.5703125" style="4" customWidth="1"/>
    <col min="11" max="11" width="12.42578125" style="2" customWidth="1"/>
    <col min="12" max="13" width="10.42578125" style="3" hidden="1" customWidth="1"/>
    <col min="14" max="14" width="12.28515625" style="3" hidden="1" customWidth="1"/>
    <col min="15" max="15" width="9.85546875" style="3" customWidth="1"/>
    <col min="16" max="16" width="13.85546875" style="5" hidden="1" customWidth="1"/>
    <col min="17" max="19" width="12" style="6" hidden="1" customWidth="1" outlineLevel="1"/>
    <col min="20" max="20" width="10.140625" style="6" customWidth="1" collapsed="1"/>
    <col min="21" max="23" width="12.140625" style="6" hidden="1" customWidth="1" outlineLevel="1"/>
    <col min="24" max="24" width="10.7109375" style="6" customWidth="1" collapsed="1"/>
    <col min="25" max="27" width="12.140625" style="6" hidden="1" customWidth="1" outlineLevel="1"/>
    <col min="28" max="28" width="11" style="6" customWidth="1" collapsed="1"/>
    <col min="29" max="31" width="9.5703125" style="6" bestFit="1" customWidth="1" outlineLevel="1"/>
    <col min="32" max="32" width="9.5703125" style="6" bestFit="1" customWidth="1"/>
    <col min="33" max="33" width="10.85546875" style="6" bestFit="1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48" t="s">
        <v>79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  <c r="W1" s="248"/>
      <c r="X1" s="248"/>
      <c r="Y1" s="248"/>
      <c r="Z1" s="248"/>
      <c r="AA1" s="248"/>
      <c r="AB1" s="248"/>
      <c r="AC1" s="248"/>
      <c r="AD1" s="248"/>
      <c r="AE1" s="248"/>
      <c r="AF1" s="248"/>
      <c r="AG1" s="248"/>
      <c r="AH1" s="248"/>
      <c r="AI1" s="248"/>
    </row>
    <row r="2" spans="1:35" s="1" customFormat="1" ht="16.5" customHeight="1">
      <c r="A2" s="249" t="s">
        <v>77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49"/>
      <c r="U2" s="249"/>
      <c r="V2" s="249"/>
      <c r="W2" s="249"/>
      <c r="X2" s="249"/>
      <c r="Y2" s="249"/>
      <c r="Z2" s="249"/>
      <c r="AA2" s="249"/>
      <c r="AB2" s="249"/>
      <c r="AC2" s="249"/>
      <c r="AD2" s="249"/>
      <c r="AE2" s="249"/>
      <c r="AF2" s="249"/>
      <c r="AG2" s="249"/>
      <c r="AH2" s="249"/>
      <c r="AI2" s="249"/>
    </row>
    <row r="3" spans="1:35" s="1" customFormat="1" ht="16.5" customHeight="1">
      <c r="A3" s="248" t="s">
        <v>979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  <c r="AE3" s="248"/>
      <c r="AF3" s="248"/>
      <c r="AG3" s="248"/>
      <c r="AH3" s="248"/>
      <c r="AI3" s="248"/>
    </row>
    <row r="4" spans="1:35" s="1" customFormat="1" ht="16.5" customHeight="1">
      <c r="A4" s="249" t="s">
        <v>48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  <c r="AC4" s="249"/>
      <c r="AD4" s="249"/>
      <c r="AE4" s="249"/>
      <c r="AF4" s="249"/>
      <c r="AG4" s="249"/>
      <c r="AH4" s="249"/>
      <c r="AI4" s="249"/>
    </row>
    <row r="5" spans="1:35" ht="17.25" customHeight="1">
      <c r="A5" s="251" t="s">
        <v>83</v>
      </c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35" s="3" customFormat="1" ht="25.5" customHeight="1">
      <c r="A6" s="237" t="s">
        <v>0</v>
      </c>
      <c r="B6" s="47" t="s">
        <v>34</v>
      </c>
      <c r="C6" s="242" t="s">
        <v>2</v>
      </c>
      <c r="D6" s="237" t="s">
        <v>30</v>
      </c>
      <c r="E6" s="242" t="s">
        <v>3</v>
      </c>
      <c r="F6" s="237" t="s">
        <v>31</v>
      </c>
      <c r="G6" s="237" t="s">
        <v>4</v>
      </c>
      <c r="H6" s="237"/>
      <c r="I6" s="253" t="s">
        <v>32</v>
      </c>
      <c r="J6" s="253" t="s">
        <v>10</v>
      </c>
      <c r="K6" s="237" t="s">
        <v>8</v>
      </c>
      <c r="L6" s="239" t="s">
        <v>21</v>
      </c>
      <c r="M6" s="240"/>
      <c r="N6" s="241"/>
      <c r="O6" s="237" t="s">
        <v>9</v>
      </c>
      <c r="P6" s="242" t="s">
        <v>5</v>
      </c>
      <c r="Q6" s="238" t="s">
        <v>33</v>
      </c>
      <c r="R6" s="238"/>
      <c r="S6" s="238"/>
      <c r="T6" s="232" t="s">
        <v>23</v>
      </c>
      <c r="U6" s="238" t="s">
        <v>33</v>
      </c>
      <c r="V6" s="238"/>
      <c r="W6" s="238"/>
      <c r="X6" s="244" t="s">
        <v>24</v>
      </c>
      <c r="Y6" s="238" t="s">
        <v>33</v>
      </c>
      <c r="Z6" s="238"/>
      <c r="AA6" s="238"/>
      <c r="AB6" s="232" t="s">
        <v>25</v>
      </c>
      <c r="AC6" s="238" t="s">
        <v>33</v>
      </c>
      <c r="AD6" s="238"/>
      <c r="AE6" s="238"/>
      <c r="AF6" s="232" t="s">
        <v>26</v>
      </c>
      <c r="AG6" s="232" t="s">
        <v>47</v>
      </c>
      <c r="AH6" s="250" t="s">
        <v>53</v>
      </c>
      <c r="AI6" s="250"/>
    </row>
    <row r="7" spans="1:35" s="3" customFormat="1" ht="22.5">
      <c r="A7" s="237"/>
      <c r="B7" s="48" t="s">
        <v>1</v>
      </c>
      <c r="C7" s="243"/>
      <c r="D7" s="237"/>
      <c r="E7" s="243"/>
      <c r="F7" s="237"/>
      <c r="G7" s="49" t="s">
        <v>6</v>
      </c>
      <c r="H7" s="49" t="s">
        <v>7</v>
      </c>
      <c r="I7" s="254"/>
      <c r="J7" s="254"/>
      <c r="K7" s="237"/>
      <c r="L7" s="50" t="s">
        <v>11</v>
      </c>
      <c r="M7" s="50" t="s">
        <v>22</v>
      </c>
      <c r="N7" s="51" t="s">
        <v>75</v>
      </c>
      <c r="O7" s="237"/>
      <c r="P7" s="243"/>
      <c r="Q7" s="50" t="s">
        <v>35</v>
      </c>
      <c r="R7" s="50" t="s">
        <v>36</v>
      </c>
      <c r="S7" s="50" t="s">
        <v>37</v>
      </c>
      <c r="T7" s="233"/>
      <c r="U7" s="50" t="s">
        <v>38</v>
      </c>
      <c r="V7" s="50" t="s">
        <v>39</v>
      </c>
      <c r="W7" s="50" t="s">
        <v>40</v>
      </c>
      <c r="X7" s="245"/>
      <c r="Y7" s="50" t="s">
        <v>41</v>
      </c>
      <c r="Z7" s="50" t="s">
        <v>42</v>
      </c>
      <c r="AA7" s="50" t="s">
        <v>43</v>
      </c>
      <c r="AB7" s="233"/>
      <c r="AC7" s="50" t="s">
        <v>44</v>
      </c>
      <c r="AD7" s="50" t="s">
        <v>45</v>
      </c>
      <c r="AE7" s="50" t="s">
        <v>46</v>
      </c>
      <c r="AF7" s="233"/>
      <c r="AG7" s="233"/>
      <c r="AH7" s="52" t="s">
        <v>29</v>
      </c>
      <c r="AI7" s="52" t="s">
        <v>54</v>
      </c>
    </row>
    <row r="8" spans="1:35" ht="12.75" customHeight="1">
      <c r="A8" s="8"/>
      <c r="B8" s="234" t="s">
        <v>52</v>
      </c>
      <c r="C8" s="235"/>
      <c r="D8" s="236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IF(ISERROR(AG9/$AG$284),"-",AG9/$AG$284)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223" t="s">
        <v>56</v>
      </c>
      <c r="B19" s="224"/>
      <c r="C19" s="224"/>
      <c r="D19" s="224"/>
      <c r="E19" s="224"/>
      <c r="F19" s="224"/>
      <c r="G19" s="224"/>
      <c r="H19" s="225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IF(ISERROR(AG19/$AG$284),0,AG19/$AG$284)</f>
        <v>0</v>
      </c>
    </row>
    <row r="20" spans="1:35" ht="12.75" customHeight="1">
      <c r="A20" s="36"/>
      <c r="B20" s="229" t="s">
        <v>12</v>
      </c>
      <c r="C20" s="230"/>
      <c r="D20" s="231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IF(ISERROR(AG21/$AG$284),"-",AG21/$AG$284)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223" t="s">
        <v>55</v>
      </c>
      <c r="B31" s="224"/>
      <c r="C31" s="224"/>
      <c r="D31" s="224"/>
      <c r="E31" s="224"/>
      <c r="F31" s="224"/>
      <c r="G31" s="224"/>
      <c r="H31" s="225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IF(ISERROR(AG31/$AG$284),0,AG31/$AG$284)</f>
        <v>0</v>
      </c>
    </row>
    <row r="32" spans="1:35" ht="12.75" customHeight="1">
      <c r="A32" s="36"/>
      <c r="B32" s="229" t="s">
        <v>13</v>
      </c>
      <c r="C32" s="230"/>
      <c r="D32" s="231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IF(ISERROR(AG33/$AG$284),"-",AG33/$AG$284)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223" t="s">
        <v>57</v>
      </c>
      <c r="B43" s="224"/>
      <c r="C43" s="224"/>
      <c r="D43" s="224"/>
      <c r="E43" s="224"/>
      <c r="F43" s="224"/>
      <c r="G43" s="224"/>
      <c r="H43" s="225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IF(ISERROR(AG43/$AG$284),0,AG43/$AG$284)</f>
        <v>0</v>
      </c>
    </row>
    <row r="44" spans="1:35" ht="12.75" customHeight="1">
      <c r="A44" s="36"/>
      <c r="B44" s="229" t="s">
        <v>14</v>
      </c>
      <c r="C44" s="230"/>
      <c r="D44" s="231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IF(ISERROR(AG45/$AG$284),"-",AG45/$AG$284)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223" t="s">
        <v>58</v>
      </c>
      <c r="B55" s="224"/>
      <c r="C55" s="224"/>
      <c r="D55" s="224"/>
      <c r="E55" s="224"/>
      <c r="F55" s="224"/>
      <c r="G55" s="224"/>
      <c r="H55" s="225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IF(ISERROR(AG55/$AG$284),0,AG55/$AG$284)</f>
        <v>0</v>
      </c>
    </row>
    <row r="56" spans="1:35" ht="12.75" customHeight="1">
      <c r="A56" s="36"/>
      <c r="B56" s="229" t="s">
        <v>59</v>
      </c>
      <c r="C56" s="230"/>
      <c r="D56" s="231"/>
      <c r="E56" s="18"/>
      <c r="F56" s="19"/>
      <c r="G56" s="20"/>
      <c r="H56" s="20"/>
      <c r="I56" s="222">
        <v>12908410</v>
      </c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outlineLevel="1">
      <c r="A57" s="16">
        <v>1</v>
      </c>
      <c r="B57" s="101"/>
      <c r="C57" s="121"/>
      <c r="D57" s="73"/>
      <c r="E57" s="73"/>
      <c r="F57" s="101"/>
      <c r="G57" s="79"/>
      <c r="H57" s="122"/>
      <c r="I57" s="247"/>
      <c r="J57" s="104">
        <v>11654697</v>
      </c>
      <c r="K57" s="190" t="s">
        <v>84</v>
      </c>
      <c r="L57" s="35"/>
      <c r="M57" s="35"/>
      <c r="N57" s="35"/>
      <c r="O57" s="81"/>
      <c r="P57" s="28"/>
      <c r="Q57" s="35"/>
      <c r="R57" s="77">
        <v>2060000</v>
      </c>
      <c r="S57" s="82">
        <v>1030000</v>
      </c>
      <c r="T57" s="40">
        <f>SUM(Q57:S57)</f>
        <v>3090000</v>
      </c>
      <c r="U57" s="35">
        <v>480667</v>
      </c>
      <c r="V57" s="35">
        <v>1682333</v>
      </c>
      <c r="W57" s="35"/>
      <c r="X57" s="40">
        <f>SUM(U57:W57)</f>
        <v>2163000</v>
      </c>
      <c r="Y57" s="35">
        <v>1030000</v>
      </c>
      <c r="Z57" s="35">
        <v>1060980</v>
      </c>
      <c r="AA57" s="35">
        <v>1076470</v>
      </c>
      <c r="AB57" s="40">
        <f>SUM(Y57:AA57)</f>
        <v>3167450</v>
      </c>
      <c r="AC57" s="82">
        <v>1044752</v>
      </c>
      <c r="AD57" s="35">
        <v>1060980</v>
      </c>
      <c r="AE57" s="74">
        <v>1128515</v>
      </c>
      <c r="AF57" s="40">
        <f>SUM(AC57:AE57)</f>
        <v>3234247</v>
      </c>
      <c r="AG57" s="40">
        <f t="shared" ref="AG57" si="32">SUM(T57,X57,AB57,AF57)</f>
        <v>11654697</v>
      </c>
      <c r="AH57" s="41">
        <f>IF(ISERROR(AG57/I56),0,AG57/I56)</f>
        <v>0.90287626438887514</v>
      </c>
      <c r="AI57" s="42">
        <f>IF(ISERROR(AG57/$AG$284),"-",AG57/$AG$284)</f>
        <v>2.018145802294361E-3</v>
      </c>
    </row>
    <row r="58" spans="1:35" ht="12.75" outlineLevel="1">
      <c r="A58" s="16">
        <v>2</v>
      </c>
      <c r="B58" s="101"/>
      <c r="C58" s="121"/>
      <c r="D58" s="73"/>
      <c r="E58" s="73"/>
      <c r="F58" s="101"/>
      <c r="G58" s="79"/>
      <c r="H58" s="208"/>
      <c r="I58" s="221"/>
      <c r="J58" s="104">
        <v>218519</v>
      </c>
      <c r="K58" s="190" t="s">
        <v>85</v>
      </c>
      <c r="L58" s="35"/>
      <c r="M58" s="35"/>
      <c r="N58" s="35"/>
      <c r="O58" s="183"/>
      <c r="P58" s="189"/>
      <c r="Q58" s="35"/>
      <c r="R58" s="100"/>
      <c r="S58" s="82"/>
      <c r="T58" s="40">
        <f>SUM(Q58:S58)</f>
        <v>0</v>
      </c>
      <c r="U58" s="35"/>
      <c r="V58" s="35"/>
      <c r="W58" s="35"/>
      <c r="X58" s="40">
        <f>SUM(U58:W58)</f>
        <v>0</v>
      </c>
      <c r="Y58" s="35"/>
      <c r="Z58" s="35">
        <v>32900</v>
      </c>
      <c r="AA58" s="35">
        <v>42828</v>
      </c>
      <c r="AB58" s="40">
        <f>SUM(Y58:AA58)</f>
        <v>75728</v>
      </c>
      <c r="AC58" s="35"/>
      <c r="AD58" s="35">
        <v>47327</v>
      </c>
      <c r="AE58" s="74">
        <v>95464</v>
      </c>
      <c r="AF58" s="40">
        <f>SUM(AC58:AE58)</f>
        <v>142791</v>
      </c>
      <c r="AG58" s="40">
        <f t="shared" ref="AG58" si="33">SUM(T58,X58,AB58,AF58)</f>
        <v>218519</v>
      </c>
      <c r="AH58" s="41">
        <f>IF(ISERROR(AG58/I56),0,AG58/I56)</f>
        <v>1.6928421083619128E-2</v>
      </c>
      <c r="AI58" s="42">
        <f>IF(ISERROR(AG58/$AG$284),"-",AG58/$AG$284)</f>
        <v>3.7839096337859444E-5</v>
      </c>
    </row>
    <row r="59" spans="1:35" ht="12.75" customHeight="1">
      <c r="A59" s="223" t="s">
        <v>60</v>
      </c>
      <c r="B59" s="224"/>
      <c r="C59" s="224"/>
      <c r="D59" s="224"/>
      <c r="E59" s="224"/>
      <c r="F59" s="224"/>
      <c r="G59" s="224"/>
      <c r="H59" s="225"/>
      <c r="I59" s="55">
        <f>I56</f>
        <v>12908410</v>
      </c>
      <c r="J59" s="55">
        <f>SUM(J57:J58)</f>
        <v>11873216</v>
      </c>
      <c r="K59" s="56"/>
      <c r="L59" s="55">
        <f>SUM(L57:L57)</f>
        <v>0</v>
      </c>
      <c r="M59" s="55">
        <f>SUM(M57:M57)</f>
        <v>0</v>
      </c>
      <c r="N59" s="55">
        <f>SUM(N57:N57)</f>
        <v>0</v>
      </c>
      <c r="O59" s="57"/>
      <c r="P59" s="59"/>
      <c r="Q59" s="55">
        <f t="shared" ref="Q59:X59" si="34">SUM(Q57:Q57)</f>
        <v>0</v>
      </c>
      <c r="R59" s="55">
        <f t="shared" si="34"/>
        <v>2060000</v>
      </c>
      <c r="S59" s="55">
        <f t="shared" si="34"/>
        <v>1030000</v>
      </c>
      <c r="T59" s="60">
        <f t="shared" si="34"/>
        <v>3090000</v>
      </c>
      <c r="U59" s="55">
        <f t="shared" si="34"/>
        <v>480667</v>
      </c>
      <c r="V59" s="55">
        <f t="shared" si="34"/>
        <v>1682333</v>
      </c>
      <c r="W59" s="55">
        <f t="shared" si="34"/>
        <v>0</v>
      </c>
      <c r="X59" s="60">
        <f t="shared" si="34"/>
        <v>2163000</v>
      </c>
      <c r="Y59" s="55">
        <f>SUM(Y57:Y58)</f>
        <v>1030000</v>
      </c>
      <c r="Z59" s="55">
        <f t="shared" ref="Z59:AA59" si="35">SUM(Z57:Z58)</f>
        <v>1093880</v>
      </c>
      <c r="AA59" s="55">
        <f t="shared" si="35"/>
        <v>1119298</v>
      </c>
      <c r="AB59" s="60">
        <f>SUM(AB57:AB58)</f>
        <v>3243178</v>
      </c>
      <c r="AC59" s="55">
        <f>SUM(AC57:AC58)</f>
        <v>1044752</v>
      </c>
      <c r="AD59" s="55">
        <f t="shared" ref="AD59:AE59" si="36">SUM(AD57:AD58)</f>
        <v>1108307</v>
      </c>
      <c r="AE59" s="55">
        <f t="shared" si="36"/>
        <v>1223979</v>
      </c>
      <c r="AF59" s="60">
        <f>SUM(AF57:AF58)</f>
        <v>3377038</v>
      </c>
      <c r="AG59" s="53">
        <f>SUM(AG57:AG58)</f>
        <v>11873216</v>
      </c>
      <c r="AH59" s="54">
        <f>IF(ISERROR(AG59/I59),0,AG59/I59)</f>
        <v>0.91980468547249428</v>
      </c>
      <c r="AI59" s="54">
        <f>IF(ISERROR(AG59/$AG$284),0,AG59/$AG$284)</f>
        <v>2.0559848986322206E-3</v>
      </c>
    </row>
    <row r="60" spans="1:35" ht="12.75" customHeight="1">
      <c r="A60" s="36"/>
      <c r="B60" s="229" t="s">
        <v>15</v>
      </c>
      <c r="C60" s="230"/>
      <c r="D60" s="231"/>
      <c r="E60" s="18"/>
      <c r="F60" s="19"/>
      <c r="G60" s="20"/>
      <c r="H60" s="20"/>
      <c r="I60" s="122"/>
      <c r="J60" s="22"/>
      <c r="K60" s="23"/>
      <c r="L60" s="24"/>
      <c r="M60" s="24"/>
      <c r="N60" s="24"/>
      <c r="O60" s="19"/>
      <c r="P60" s="25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6"/>
      <c r="AI60" s="26"/>
    </row>
    <row r="61" spans="1:35" ht="12.75" hidden="1" customHeight="1" outlineLevel="1">
      <c r="A61" s="16">
        <v>1</v>
      </c>
      <c r="B61" s="28"/>
      <c r="C61" s="27"/>
      <c r="D61" s="28"/>
      <c r="E61" s="28"/>
      <c r="F61" s="28"/>
      <c r="G61" s="27"/>
      <c r="H61" s="27"/>
      <c r="I61" s="29"/>
      <c r="J61" s="30"/>
      <c r="K61" s="28"/>
      <c r="L61" s="35"/>
      <c r="M61" s="35"/>
      <c r="N61" s="35"/>
      <c r="O61" s="28"/>
      <c r="P61" s="28"/>
      <c r="Q61" s="35"/>
      <c r="R61" s="35"/>
      <c r="S61" s="35"/>
      <c r="T61" s="40">
        <f>SUM(Q61:S61)</f>
        <v>0</v>
      </c>
      <c r="U61" s="35"/>
      <c r="V61" s="35"/>
      <c r="W61" s="35"/>
      <c r="X61" s="40">
        <f>SUM(U61:W61)</f>
        <v>0</v>
      </c>
      <c r="Y61" s="35"/>
      <c r="Z61" s="35"/>
      <c r="AA61" s="35"/>
      <c r="AB61" s="40">
        <f>SUM(Y61:AA61)</f>
        <v>0</v>
      </c>
      <c r="AC61" s="35"/>
      <c r="AD61" s="35"/>
      <c r="AE61" s="35"/>
      <c r="AF61" s="40">
        <f>SUM(AC61:AE61)</f>
        <v>0</v>
      </c>
      <c r="AG61" s="40">
        <f t="shared" ref="AG61:AG70" si="37">SUM(T61,X61,AB61,AF61)</f>
        <v>0</v>
      </c>
      <c r="AH61" s="41">
        <f>IF(ISERROR(AG61/I61),0,AG61/I61)</f>
        <v>0</v>
      </c>
      <c r="AI61" s="42">
        <f t="shared" ref="AI61:AI70" si="38">IF(ISERROR(AG61/$AG$284),"-",AG61/$AG$284)</f>
        <v>0</v>
      </c>
    </row>
    <row r="62" spans="1:35" ht="12.75" hidden="1" customHeight="1" outlineLevel="1">
      <c r="A62" s="16">
        <v>2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ref="T62:T70" si="39">SUM(Q62:S62)</f>
        <v>0</v>
      </c>
      <c r="U62" s="35"/>
      <c r="V62" s="35"/>
      <c r="W62" s="35"/>
      <c r="X62" s="40">
        <f t="shared" ref="X62:X70" si="40">SUM(U62:W62)</f>
        <v>0</v>
      </c>
      <c r="Y62" s="35"/>
      <c r="Z62" s="35"/>
      <c r="AA62" s="35"/>
      <c r="AB62" s="40">
        <f t="shared" ref="AB62:AB70" si="41">SUM(Y62:AA62)</f>
        <v>0</v>
      </c>
      <c r="AC62" s="35"/>
      <c r="AD62" s="35"/>
      <c r="AE62" s="35"/>
      <c r="AF62" s="40">
        <f t="shared" ref="AF62:AF70" si="42">SUM(AC62:AE62)</f>
        <v>0</v>
      </c>
      <c r="AG62" s="40">
        <f t="shared" si="37"/>
        <v>0</v>
      </c>
      <c r="AH62" s="41">
        <f t="shared" ref="AH62:AH70" si="43">IF(ISERROR(AG62/I62),0,AG62/I62)</f>
        <v>0</v>
      </c>
      <c r="AI62" s="42">
        <f t="shared" si="38"/>
        <v>0</v>
      </c>
    </row>
    <row r="63" spans="1:35" ht="12.75" hidden="1" customHeight="1" outlineLevel="1">
      <c r="A63" s="16">
        <v>3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9"/>
        <v>0</v>
      </c>
      <c r="U63" s="35"/>
      <c r="V63" s="35"/>
      <c r="W63" s="35"/>
      <c r="X63" s="40">
        <f t="shared" si="40"/>
        <v>0</v>
      </c>
      <c r="Y63" s="35"/>
      <c r="Z63" s="35"/>
      <c r="AA63" s="35"/>
      <c r="AB63" s="40">
        <f t="shared" si="41"/>
        <v>0</v>
      </c>
      <c r="AC63" s="35"/>
      <c r="AD63" s="35"/>
      <c r="AE63" s="35"/>
      <c r="AF63" s="40">
        <f t="shared" si="42"/>
        <v>0</v>
      </c>
      <c r="AG63" s="40">
        <f t="shared" si="37"/>
        <v>0</v>
      </c>
      <c r="AH63" s="41">
        <f t="shared" si="43"/>
        <v>0</v>
      </c>
      <c r="AI63" s="42">
        <f t="shared" si="38"/>
        <v>0</v>
      </c>
    </row>
    <row r="64" spans="1:35" ht="12.75" hidden="1" customHeight="1" outlineLevel="1">
      <c r="A64" s="16">
        <v>4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9"/>
        <v>0</v>
      </c>
      <c r="U64" s="35"/>
      <c r="V64" s="35"/>
      <c r="W64" s="35"/>
      <c r="X64" s="40">
        <f t="shared" si="40"/>
        <v>0</v>
      </c>
      <c r="Y64" s="35"/>
      <c r="Z64" s="35"/>
      <c r="AA64" s="35"/>
      <c r="AB64" s="40">
        <f t="shared" si="41"/>
        <v>0</v>
      </c>
      <c r="AC64" s="35"/>
      <c r="AD64" s="35"/>
      <c r="AE64" s="35"/>
      <c r="AF64" s="40">
        <f t="shared" si="42"/>
        <v>0</v>
      </c>
      <c r="AG64" s="40">
        <f t="shared" si="37"/>
        <v>0</v>
      </c>
      <c r="AH64" s="41">
        <f t="shared" si="43"/>
        <v>0</v>
      </c>
      <c r="AI64" s="42">
        <f t="shared" si="38"/>
        <v>0</v>
      </c>
    </row>
    <row r="65" spans="1:35" ht="12.75" hidden="1" customHeight="1" outlineLevel="1">
      <c r="A65" s="16">
        <v>5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9"/>
        <v>0</v>
      </c>
      <c r="U65" s="35"/>
      <c r="V65" s="35"/>
      <c r="W65" s="35"/>
      <c r="X65" s="40">
        <f t="shared" si="40"/>
        <v>0</v>
      </c>
      <c r="Y65" s="35"/>
      <c r="Z65" s="35"/>
      <c r="AA65" s="35"/>
      <c r="AB65" s="40">
        <f t="shared" si="41"/>
        <v>0</v>
      </c>
      <c r="AC65" s="35"/>
      <c r="AD65" s="35"/>
      <c r="AE65" s="35"/>
      <c r="AF65" s="40">
        <f t="shared" si="42"/>
        <v>0</v>
      </c>
      <c r="AG65" s="40">
        <f t="shared" si="37"/>
        <v>0</v>
      </c>
      <c r="AH65" s="41">
        <f t="shared" si="43"/>
        <v>0</v>
      </c>
      <c r="AI65" s="42">
        <f t="shared" si="38"/>
        <v>0</v>
      </c>
    </row>
    <row r="66" spans="1:35" ht="12.75" hidden="1" customHeight="1" outlineLevel="1">
      <c r="A66" s="16">
        <v>6</v>
      </c>
      <c r="B66" s="32"/>
      <c r="C66" s="31"/>
      <c r="D66" s="32"/>
      <c r="E66" s="32"/>
      <c r="F66" s="32"/>
      <c r="G66" s="31"/>
      <c r="H66" s="31"/>
      <c r="I66" s="29"/>
      <c r="J66" s="33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9"/>
        <v>0</v>
      </c>
      <c r="U66" s="35"/>
      <c r="V66" s="35"/>
      <c r="W66" s="35"/>
      <c r="X66" s="40">
        <f t="shared" si="40"/>
        <v>0</v>
      </c>
      <c r="Y66" s="35"/>
      <c r="Z66" s="35"/>
      <c r="AA66" s="35"/>
      <c r="AB66" s="40">
        <f t="shared" si="41"/>
        <v>0</v>
      </c>
      <c r="AC66" s="35"/>
      <c r="AD66" s="35"/>
      <c r="AE66" s="35"/>
      <c r="AF66" s="40">
        <f t="shared" si="42"/>
        <v>0</v>
      </c>
      <c r="AG66" s="40">
        <f t="shared" si="37"/>
        <v>0</v>
      </c>
      <c r="AH66" s="41">
        <f t="shared" si="43"/>
        <v>0</v>
      </c>
      <c r="AI66" s="42">
        <f t="shared" si="38"/>
        <v>0</v>
      </c>
    </row>
    <row r="67" spans="1:35" ht="12.75" hidden="1" customHeight="1" outlineLevel="1">
      <c r="A67" s="16">
        <v>7</v>
      </c>
      <c r="B67" s="32"/>
      <c r="C67" s="31"/>
      <c r="D67" s="32"/>
      <c r="E67" s="32"/>
      <c r="F67" s="32"/>
      <c r="G67" s="31"/>
      <c r="H67" s="31"/>
      <c r="I67" s="29"/>
      <c r="J67" s="33"/>
      <c r="K67" s="32"/>
      <c r="L67" s="35"/>
      <c r="M67" s="35"/>
      <c r="N67" s="35"/>
      <c r="O67" s="32"/>
      <c r="P67" s="32"/>
      <c r="Q67" s="35"/>
      <c r="R67" s="35"/>
      <c r="S67" s="35"/>
      <c r="T67" s="40">
        <f t="shared" si="39"/>
        <v>0</v>
      </c>
      <c r="U67" s="35"/>
      <c r="V67" s="35"/>
      <c r="W67" s="35"/>
      <c r="X67" s="40">
        <f t="shared" si="40"/>
        <v>0</v>
      </c>
      <c r="Y67" s="35"/>
      <c r="Z67" s="35"/>
      <c r="AA67" s="35"/>
      <c r="AB67" s="40">
        <f t="shared" si="41"/>
        <v>0</v>
      </c>
      <c r="AC67" s="35"/>
      <c r="AD67" s="35"/>
      <c r="AE67" s="35"/>
      <c r="AF67" s="40">
        <f t="shared" si="42"/>
        <v>0</v>
      </c>
      <c r="AG67" s="40">
        <f t="shared" si="37"/>
        <v>0</v>
      </c>
      <c r="AH67" s="41">
        <f t="shared" si="43"/>
        <v>0</v>
      </c>
      <c r="AI67" s="42">
        <f t="shared" si="38"/>
        <v>0</v>
      </c>
    </row>
    <row r="68" spans="1:35" ht="12.75" hidden="1" customHeight="1" outlineLevel="1">
      <c r="A68" s="16">
        <v>8</v>
      </c>
      <c r="B68" s="32"/>
      <c r="C68" s="31"/>
      <c r="D68" s="32"/>
      <c r="E68" s="32"/>
      <c r="F68" s="32"/>
      <c r="G68" s="31"/>
      <c r="H68" s="31"/>
      <c r="I68" s="29"/>
      <c r="J68" s="33"/>
      <c r="K68" s="32"/>
      <c r="L68" s="35"/>
      <c r="M68" s="35"/>
      <c r="N68" s="35"/>
      <c r="O68" s="32"/>
      <c r="P68" s="32"/>
      <c r="Q68" s="35"/>
      <c r="R68" s="35"/>
      <c r="S68" s="35"/>
      <c r="T68" s="40">
        <f t="shared" si="39"/>
        <v>0</v>
      </c>
      <c r="U68" s="35"/>
      <c r="V68" s="35"/>
      <c r="W68" s="35"/>
      <c r="X68" s="40">
        <f t="shared" si="40"/>
        <v>0</v>
      </c>
      <c r="Y68" s="35"/>
      <c r="Z68" s="35"/>
      <c r="AA68" s="35"/>
      <c r="AB68" s="40">
        <f t="shared" si="41"/>
        <v>0</v>
      </c>
      <c r="AC68" s="35"/>
      <c r="AD68" s="35"/>
      <c r="AE68" s="35"/>
      <c r="AF68" s="40">
        <f t="shared" si="42"/>
        <v>0</v>
      </c>
      <c r="AG68" s="40">
        <f t="shared" si="37"/>
        <v>0</v>
      </c>
      <c r="AH68" s="41">
        <f t="shared" si="43"/>
        <v>0</v>
      </c>
      <c r="AI68" s="42">
        <f t="shared" si="38"/>
        <v>0</v>
      </c>
    </row>
    <row r="69" spans="1:35" ht="12.75" hidden="1" customHeight="1" outlineLevel="1">
      <c r="A69" s="16">
        <v>9</v>
      </c>
      <c r="B69" s="32"/>
      <c r="C69" s="31"/>
      <c r="D69" s="32"/>
      <c r="E69" s="32"/>
      <c r="F69" s="32"/>
      <c r="G69" s="31"/>
      <c r="H69" s="31"/>
      <c r="I69" s="29"/>
      <c r="J69" s="33"/>
      <c r="K69" s="32"/>
      <c r="L69" s="35"/>
      <c r="M69" s="35"/>
      <c r="N69" s="35"/>
      <c r="O69" s="32"/>
      <c r="P69" s="32"/>
      <c r="Q69" s="35"/>
      <c r="R69" s="35"/>
      <c r="S69" s="35"/>
      <c r="T69" s="40">
        <f t="shared" si="39"/>
        <v>0</v>
      </c>
      <c r="U69" s="35"/>
      <c r="V69" s="35"/>
      <c r="W69" s="35"/>
      <c r="X69" s="40">
        <f t="shared" si="40"/>
        <v>0</v>
      </c>
      <c r="Y69" s="35"/>
      <c r="Z69" s="35"/>
      <c r="AA69" s="35"/>
      <c r="AB69" s="40">
        <f t="shared" si="41"/>
        <v>0</v>
      </c>
      <c r="AC69" s="35"/>
      <c r="AD69" s="35"/>
      <c r="AE69" s="35"/>
      <c r="AF69" s="40">
        <f t="shared" si="42"/>
        <v>0</v>
      </c>
      <c r="AG69" s="40">
        <f t="shared" si="37"/>
        <v>0</v>
      </c>
      <c r="AH69" s="41">
        <f t="shared" si="43"/>
        <v>0</v>
      </c>
      <c r="AI69" s="42">
        <f t="shared" si="38"/>
        <v>0</v>
      </c>
    </row>
    <row r="70" spans="1:35" ht="12.75" hidden="1" customHeight="1" outlineLevel="1">
      <c r="A70" s="16">
        <v>10</v>
      </c>
      <c r="B70" s="32"/>
      <c r="C70" s="31"/>
      <c r="D70" s="32"/>
      <c r="E70" s="32"/>
      <c r="F70" s="32"/>
      <c r="G70" s="31"/>
      <c r="H70" s="31"/>
      <c r="I70" s="29"/>
      <c r="J70" s="34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si="39"/>
        <v>0</v>
      </c>
      <c r="U70" s="35"/>
      <c r="V70" s="35"/>
      <c r="W70" s="35"/>
      <c r="X70" s="40">
        <f t="shared" si="40"/>
        <v>0</v>
      </c>
      <c r="Y70" s="35"/>
      <c r="Z70" s="35"/>
      <c r="AA70" s="35"/>
      <c r="AB70" s="40">
        <f t="shared" si="41"/>
        <v>0</v>
      </c>
      <c r="AC70" s="35"/>
      <c r="AD70" s="35"/>
      <c r="AE70" s="35"/>
      <c r="AF70" s="40">
        <f t="shared" si="42"/>
        <v>0</v>
      </c>
      <c r="AG70" s="40">
        <f t="shared" si="37"/>
        <v>0</v>
      </c>
      <c r="AH70" s="41">
        <f t="shared" si="43"/>
        <v>0</v>
      </c>
      <c r="AI70" s="42">
        <f t="shared" si="38"/>
        <v>0</v>
      </c>
    </row>
    <row r="71" spans="1:35" ht="12.75" customHeight="1" collapsed="1">
      <c r="A71" s="223" t="s">
        <v>61</v>
      </c>
      <c r="B71" s="224"/>
      <c r="C71" s="224"/>
      <c r="D71" s="224"/>
      <c r="E71" s="224"/>
      <c r="F71" s="224"/>
      <c r="G71" s="224"/>
      <c r="H71" s="225"/>
      <c r="I71" s="55">
        <f>SUM(I61:I70)</f>
        <v>0</v>
      </c>
      <c r="J71" s="55">
        <f>SUM(J61:J70)</f>
        <v>0</v>
      </c>
      <c r="K71" s="56"/>
      <c r="L71" s="55">
        <f>SUM(L61:L70)</f>
        <v>0</v>
      </c>
      <c r="M71" s="55">
        <f>SUM(M61:M70)</f>
        <v>0</v>
      </c>
      <c r="N71" s="55">
        <f>SUM(N61:N70)</f>
        <v>0</v>
      </c>
      <c r="O71" s="57"/>
      <c r="P71" s="59"/>
      <c r="Q71" s="55">
        <f t="shared" ref="Q71:AG71" si="44">SUM(Q61:Q70)</f>
        <v>0</v>
      </c>
      <c r="R71" s="55">
        <f t="shared" si="44"/>
        <v>0</v>
      </c>
      <c r="S71" s="55">
        <f t="shared" si="44"/>
        <v>0</v>
      </c>
      <c r="T71" s="60">
        <f t="shared" si="44"/>
        <v>0</v>
      </c>
      <c r="U71" s="55">
        <f t="shared" si="44"/>
        <v>0</v>
      </c>
      <c r="V71" s="55">
        <f t="shared" si="44"/>
        <v>0</v>
      </c>
      <c r="W71" s="55">
        <f t="shared" si="44"/>
        <v>0</v>
      </c>
      <c r="X71" s="60">
        <f t="shared" si="44"/>
        <v>0</v>
      </c>
      <c r="Y71" s="55">
        <f t="shared" si="44"/>
        <v>0</v>
      </c>
      <c r="Z71" s="55">
        <f t="shared" si="44"/>
        <v>0</v>
      </c>
      <c r="AA71" s="55">
        <f t="shared" si="44"/>
        <v>0</v>
      </c>
      <c r="AB71" s="60">
        <f t="shared" si="44"/>
        <v>0</v>
      </c>
      <c r="AC71" s="55">
        <f t="shared" si="44"/>
        <v>0</v>
      </c>
      <c r="AD71" s="55">
        <f t="shared" si="44"/>
        <v>0</v>
      </c>
      <c r="AE71" s="55">
        <f t="shared" si="44"/>
        <v>0</v>
      </c>
      <c r="AF71" s="60">
        <f t="shared" si="44"/>
        <v>0</v>
      </c>
      <c r="AG71" s="53">
        <f t="shared" si="44"/>
        <v>0</v>
      </c>
      <c r="AH71" s="54">
        <f>IF(ISERROR(AG71/I71),0,AG71/I71)</f>
        <v>0</v>
      </c>
      <c r="AI71" s="54">
        <f>IF(ISERROR(AG71/$AG$284),0,AG71/$AG$284)</f>
        <v>0</v>
      </c>
    </row>
    <row r="72" spans="1:35" ht="12.75" customHeight="1">
      <c r="A72" s="36"/>
      <c r="B72" s="229" t="s">
        <v>16</v>
      </c>
      <c r="C72" s="230"/>
      <c r="D72" s="231"/>
      <c r="E72" s="18"/>
      <c r="F72" s="19"/>
      <c r="G72" s="20"/>
      <c r="H72" s="20"/>
      <c r="I72" s="21"/>
      <c r="J72" s="22"/>
      <c r="K72" s="23"/>
      <c r="L72" s="24"/>
      <c r="M72" s="24"/>
      <c r="N72" s="24"/>
      <c r="O72" s="19"/>
      <c r="P72" s="25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6"/>
      <c r="AI72" s="26"/>
    </row>
    <row r="73" spans="1:35" ht="12.75" hidden="1" customHeight="1" outlineLevel="1">
      <c r="A73" s="16">
        <v>1</v>
      </c>
      <c r="B73" s="28"/>
      <c r="C73" s="27"/>
      <c r="D73" s="28"/>
      <c r="E73" s="28"/>
      <c r="F73" s="28"/>
      <c r="G73" s="27"/>
      <c r="H73" s="27"/>
      <c r="I73" s="29"/>
      <c r="J73" s="30"/>
      <c r="K73" s="28"/>
      <c r="L73" s="35"/>
      <c r="M73" s="35"/>
      <c r="N73" s="35"/>
      <c r="O73" s="28"/>
      <c r="P73" s="28"/>
      <c r="Q73" s="35"/>
      <c r="R73" s="35"/>
      <c r="S73" s="35"/>
      <c r="T73" s="40">
        <f>SUM(Q73:S73)</f>
        <v>0</v>
      </c>
      <c r="U73" s="35"/>
      <c r="V73" s="35"/>
      <c r="W73" s="35"/>
      <c r="X73" s="40">
        <f>SUM(U73:W73)</f>
        <v>0</v>
      </c>
      <c r="Y73" s="35"/>
      <c r="Z73" s="35"/>
      <c r="AA73" s="35"/>
      <c r="AB73" s="40">
        <f>SUM(Y73:AA73)</f>
        <v>0</v>
      </c>
      <c r="AC73" s="35"/>
      <c r="AD73" s="35"/>
      <c r="AE73" s="35"/>
      <c r="AF73" s="40">
        <f>SUM(AC73:AE73)</f>
        <v>0</v>
      </c>
      <c r="AG73" s="40">
        <f t="shared" ref="AG73:AG82" si="45">SUM(T73,X73,AB73,AF73)</f>
        <v>0</v>
      </c>
      <c r="AH73" s="41">
        <f>IF(ISERROR(AG73/I73),0,AG73/I73)</f>
        <v>0</v>
      </c>
      <c r="AI73" s="42">
        <f t="shared" ref="AI73:AI82" si="46">IF(ISERROR(AG73/$AG$284),"-",AG73/$AG$284)</f>
        <v>0</v>
      </c>
    </row>
    <row r="74" spans="1:35" ht="12.75" hidden="1" customHeight="1" outlineLevel="1">
      <c r="A74" s="16">
        <v>2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ref="T74:T82" si="47">SUM(Q74:S74)</f>
        <v>0</v>
      </c>
      <c r="U74" s="35"/>
      <c r="V74" s="35"/>
      <c r="W74" s="35"/>
      <c r="X74" s="40">
        <f t="shared" ref="X74:X82" si="48">SUM(U74:W74)</f>
        <v>0</v>
      </c>
      <c r="Y74" s="35"/>
      <c r="Z74" s="35"/>
      <c r="AA74" s="35"/>
      <c r="AB74" s="40">
        <f t="shared" ref="AB74:AB82" si="49">SUM(Y74:AA74)</f>
        <v>0</v>
      </c>
      <c r="AC74" s="35"/>
      <c r="AD74" s="35"/>
      <c r="AE74" s="35"/>
      <c r="AF74" s="40">
        <f t="shared" ref="AF74:AF82" si="50">SUM(AC74:AE74)</f>
        <v>0</v>
      </c>
      <c r="AG74" s="40">
        <f t="shared" si="45"/>
        <v>0</v>
      </c>
      <c r="AH74" s="41">
        <f t="shared" ref="AH74:AH82" si="51">IF(ISERROR(AG74/I74),0,AG74/I74)</f>
        <v>0</v>
      </c>
      <c r="AI74" s="42">
        <f t="shared" si="46"/>
        <v>0</v>
      </c>
    </row>
    <row r="75" spans="1:35" ht="12.75" hidden="1" customHeight="1" outlineLevel="1">
      <c r="A75" s="16">
        <v>3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7"/>
        <v>0</v>
      </c>
      <c r="U75" s="35"/>
      <c r="V75" s="35"/>
      <c r="W75" s="35"/>
      <c r="X75" s="40">
        <f t="shared" si="48"/>
        <v>0</v>
      </c>
      <c r="Y75" s="35"/>
      <c r="Z75" s="35"/>
      <c r="AA75" s="35"/>
      <c r="AB75" s="40">
        <f t="shared" si="49"/>
        <v>0</v>
      </c>
      <c r="AC75" s="35"/>
      <c r="AD75" s="35"/>
      <c r="AE75" s="35"/>
      <c r="AF75" s="40">
        <f t="shared" si="50"/>
        <v>0</v>
      </c>
      <c r="AG75" s="40">
        <f t="shared" si="45"/>
        <v>0</v>
      </c>
      <c r="AH75" s="41">
        <f t="shared" si="51"/>
        <v>0</v>
      </c>
      <c r="AI75" s="42">
        <f t="shared" si="46"/>
        <v>0</v>
      </c>
    </row>
    <row r="76" spans="1:35" ht="12.75" hidden="1" customHeight="1" outlineLevel="1">
      <c r="A76" s="16">
        <v>4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7"/>
        <v>0</v>
      </c>
      <c r="U76" s="35"/>
      <c r="V76" s="35"/>
      <c r="W76" s="35"/>
      <c r="X76" s="40">
        <f t="shared" si="48"/>
        <v>0</v>
      </c>
      <c r="Y76" s="35"/>
      <c r="Z76" s="35"/>
      <c r="AA76" s="35"/>
      <c r="AB76" s="40">
        <f t="shared" si="49"/>
        <v>0</v>
      </c>
      <c r="AC76" s="35"/>
      <c r="AD76" s="35"/>
      <c r="AE76" s="35"/>
      <c r="AF76" s="40">
        <f t="shared" si="50"/>
        <v>0</v>
      </c>
      <c r="AG76" s="40">
        <f t="shared" si="45"/>
        <v>0</v>
      </c>
      <c r="AH76" s="41">
        <f t="shared" si="51"/>
        <v>0</v>
      </c>
      <c r="AI76" s="42">
        <f t="shared" si="46"/>
        <v>0</v>
      </c>
    </row>
    <row r="77" spans="1:35" ht="12.75" hidden="1" customHeight="1" outlineLevel="1">
      <c r="A77" s="16">
        <v>5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7"/>
        <v>0</v>
      </c>
      <c r="U77" s="35"/>
      <c r="V77" s="35"/>
      <c r="W77" s="35"/>
      <c r="X77" s="40">
        <f t="shared" si="48"/>
        <v>0</v>
      </c>
      <c r="Y77" s="35"/>
      <c r="Z77" s="35"/>
      <c r="AA77" s="35"/>
      <c r="AB77" s="40">
        <f t="shared" si="49"/>
        <v>0</v>
      </c>
      <c r="AC77" s="35"/>
      <c r="AD77" s="35"/>
      <c r="AE77" s="35"/>
      <c r="AF77" s="40">
        <f t="shared" si="50"/>
        <v>0</v>
      </c>
      <c r="AG77" s="40">
        <f t="shared" si="45"/>
        <v>0</v>
      </c>
      <c r="AH77" s="41">
        <f t="shared" si="51"/>
        <v>0</v>
      </c>
      <c r="AI77" s="42">
        <f t="shared" si="46"/>
        <v>0</v>
      </c>
    </row>
    <row r="78" spans="1:35" ht="12.75" hidden="1" customHeight="1" outlineLevel="1">
      <c r="A78" s="16">
        <v>6</v>
      </c>
      <c r="B78" s="32"/>
      <c r="C78" s="31"/>
      <c r="D78" s="32"/>
      <c r="E78" s="32"/>
      <c r="F78" s="32"/>
      <c r="G78" s="31"/>
      <c r="H78" s="31"/>
      <c r="I78" s="29"/>
      <c r="J78" s="33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7"/>
        <v>0</v>
      </c>
      <c r="U78" s="35"/>
      <c r="V78" s="35"/>
      <c r="W78" s="35"/>
      <c r="X78" s="40">
        <f t="shared" si="48"/>
        <v>0</v>
      </c>
      <c r="Y78" s="35"/>
      <c r="Z78" s="35"/>
      <c r="AA78" s="35"/>
      <c r="AB78" s="40">
        <f t="shared" si="49"/>
        <v>0</v>
      </c>
      <c r="AC78" s="35"/>
      <c r="AD78" s="35"/>
      <c r="AE78" s="35"/>
      <c r="AF78" s="40">
        <f t="shared" si="50"/>
        <v>0</v>
      </c>
      <c r="AG78" s="40">
        <f t="shared" si="45"/>
        <v>0</v>
      </c>
      <c r="AH78" s="41">
        <f t="shared" si="51"/>
        <v>0</v>
      </c>
      <c r="AI78" s="42">
        <f t="shared" si="46"/>
        <v>0</v>
      </c>
    </row>
    <row r="79" spans="1:35" ht="12.75" hidden="1" customHeight="1" outlineLevel="1">
      <c r="A79" s="16">
        <v>7</v>
      </c>
      <c r="B79" s="32"/>
      <c r="C79" s="31"/>
      <c r="D79" s="32"/>
      <c r="E79" s="32"/>
      <c r="F79" s="32"/>
      <c r="G79" s="31"/>
      <c r="H79" s="31"/>
      <c r="I79" s="29"/>
      <c r="J79" s="33"/>
      <c r="K79" s="32"/>
      <c r="L79" s="35"/>
      <c r="M79" s="35"/>
      <c r="N79" s="35"/>
      <c r="O79" s="32"/>
      <c r="P79" s="32"/>
      <c r="Q79" s="35"/>
      <c r="R79" s="35"/>
      <c r="S79" s="35"/>
      <c r="T79" s="40">
        <f t="shared" si="47"/>
        <v>0</v>
      </c>
      <c r="U79" s="35"/>
      <c r="V79" s="35"/>
      <c r="W79" s="35"/>
      <c r="X79" s="40">
        <f t="shared" si="48"/>
        <v>0</v>
      </c>
      <c r="Y79" s="35"/>
      <c r="Z79" s="35"/>
      <c r="AA79" s="35"/>
      <c r="AB79" s="40">
        <f t="shared" si="49"/>
        <v>0</v>
      </c>
      <c r="AC79" s="35"/>
      <c r="AD79" s="35"/>
      <c r="AE79" s="35"/>
      <c r="AF79" s="40">
        <f t="shared" si="50"/>
        <v>0</v>
      </c>
      <c r="AG79" s="40">
        <f t="shared" si="45"/>
        <v>0</v>
      </c>
      <c r="AH79" s="41">
        <f t="shared" si="51"/>
        <v>0</v>
      </c>
      <c r="AI79" s="42">
        <f t="shared" si="46"/>
        <v>0</v>
      </c>
    </row>
    <row r="80" spans="1:35" ht="12.75" hidden="1" customHeight="1" outlineLevel="1">
      <c r="A80" s="16">
        <v>8</v>
      </c>
      <c r="B80" s="32"/>
      <c r="C80" s="31"/>
      <c r="D80" s="32"/>
      <c r="E80" s="32"/>
      <c r="F80" s="32"/>
      <c r="G80" s="31"/>
      <c r="H80" s="31"/>
      <c r="I80" s="29"/>
      <c r="J80" s="33"/>
      <c r="K80" s="32"/>
      <c r="L80" s="35"/>
      <c r="M80" s="35"/>
      <c r="N80" s="35"/>
      <c r="O80" s="32"/>
      <c r="P80" s="32"/>
      <c r="Q80" s="35"/>
      <c r="R80" s="35"/>
      <c r="S80" s="35"/>
      <c r="T80" s="40">
        <f t="shared" si="47"/>
        <v>0</v>
      </c>
      <c r="U80" s="35"/>
      <c r="V80" s="35"/>
      <c r="W80" s="35"/>
      <c r="X80" s="40">
        <f t="shared" si="48"/>
        <v>0</v>
      </c>
      <c r="Y80" s="35"/>
      <c r="Z80" s="35"/>
      <c r="AA80" s="35"/>
      <c r="AB80" s="40">
        <f t="shared" si="49"/>
        <v>0</v>
      </c>
      <c r="AC80" s="35"/>
      <c r="AD80" s="35"/>
      <c r="AE80" s="35"/>
      <c r="AF80" s="40">
        <f t="shared" si="50"/>
        <v>0</v>
      </c>
      <c r="AG80" s="40">
        <f t="shared" si="45"/>
        <v>0</v>
      </c>
      <c r="AH80" s="41">
        <f t="shared" si="51"/>
        <v>0</v>
      </c>
      <c r="AI80" s="42">
        <f t="shared" si="46"/>
        <v>0</v>
      </c>
    </row>
    <row r="81" spans="1:35" ht="12.75" hidden="1" customHeight="1" outlineLevel="1">
      <c r="A81" s="16">
        <v>9</v>
      </c>
      <c r="B81" s="32"/>
      <c r="C81" s="31"/>
      <c r="D81" s="32"/>
      <c r="E81" s="32"/>
      <c r="F81" s="32"/>
      <c r="G81" s="31"/>
      <c r="H81" s="31"/>
      <c r="I81" s="29"/>
      <c r="J81" s="33"/>
      <c r="K81" s="32"/>
      <c r="L81" s="35"/>
      <c r="M81" s="35"/>
      <c r="N81" s="35"/>
      <c r="O81" s="32"/>
      <c r="P81" s="32"/>
      <c r="Q81" s="35"/>
      <c r="R81" s="35"/>
      <c r="S81" s="35"/>
      <c r="T81" s="40">
        <f t="shared" si="47"/>
        <v>0</v>
      </c>
      <c r="U81" s="35"/>
      <c r="V81" s="35"/>
      <c r="W81" s="35"/>
      <c r="X81" s="40">
        <f t="shared" si="48"/>
        <v>0</v>
      </c>
      <c r="Y81" s="35"/>
      <c r="Z81" s="35"/>
      <c r="AA81" s="35"/>
      <c r="AB81" s="40">
        <f t="shared" si="49"/>
        <v>0</v>
      </c>
      <c r="AC81" s="35"/>
      <c r="AD81" s="35"/>
      <c r="AE81" s="35"/>
      <c r="AF81" s="40">
        <f t="shared" si="50"/>
        <v>0</v>
      </c>
      <c r="AG81" s="40">
        <f t="shared" si="45"/>
        <v>0</v>
      </c>
      <c r="AH81" s="41">
        <f t="shared" si="51"/>
        <v>0</v>
      </c>
      <c r="AI81" s="42">
        <f t="shared" si="46"/>
        <v>0</v>
      </c>
    </row>
    <row r="82" spans="1:35" ht="12.75" hidden="1" customHeight="1" outlineLevel="1">
      <c r="A82" s="16">
        <v>10</v>
      </c>
      <c r="B82" s="32"/>
      <c r="C82" s="31"/>
      <c r="D82" s="32"/>
      <c r="E82" s="32"/>
      <c r="F82" s="32"/>
      <c r="G82" s="31"/>
      <c r="H82" s="31"/>
      <c r="I82" s="29"/>
      <c r="J82" s="34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si="47"/>
        <v>0</v>
      </c>
      <c r="U82" s="35"/>
      <c r="V82" s="35"/>
      <c r="W82" s="35"/>
      <c r="X82" s="40">
        <f t="shared" si="48"/>
        <v>0</v>
      </c>
      <c r="Y82" s="35"/>
      <c r="Z82" s="35"/>
      <c r="AA82" s="35"/>
      <c r="AB82" s="40">
        <f t="shared" si="49"/>
        <v>0</v>
      </c>
      <c r="AC82" s="35"/>
      <c r="AD82" s="35"/>
      <c r="AE82" s="35"/>
      <c r="AF82" s="40">
        <f t="shared" si="50"/>
        <v>0</v>
      </c>
      <c r="AG82" s="40">
        <f t="shared" si="45"/>
        <v>0</v>
      </c>
      <c r="AH82" s="41">
        <f t="shared" si="51"/>
        <v>0</v>
      </c>
      <c r="AI82" s="42">
        <f t="shared" si="46"/>
        <v>0</v>
      </c>
    </row>
    <row r="83" spans="1:35" ht="12.75" customHeight="1" collapsed="1">
      <c r="A83" s="223" t="s">
        <v>62</v>
      </c>
      <c r="B83" s="224"/>
      <c r="C83" s="224"/>
      <c r="D83" s="224"/>
      <c r="E83" s="224"/>
      <c r="F83" s="224"/>
      <c r="G83" s="224"/>
      <c r="H83" s="225"/>
      <c r="I83" s="55">
        <f>SUM(I73:I82)</f>
        <v>0</v>
      </c>
      <c r="J83" s="55">
        <f>SUM(J73:J82)</f>
        <v>0</v>
      </c>
      <c r="K83" s="56"/>
      <c r="L83" s="55">
        <f>SUM(L73:L82)</f>
        <v>0</v>
      </c>
      <c r="M83" s="55">
        <f>SUM(M73:M82)</f>
        <v>0</v>
      </c>
      <c r="N83" s="55">
        <f>SUM(N73:N82)</f>
        <v>0</v>
      </c>
      <c r="O83" s="57"/>
      <c r="P83" s="59"/>
      <c r="Q83" s="55">
        <f t="shared" ref="Q83:AG83" si="52">SUM(Q73:Q82)</f>
        <v>0</v>
      </c>
      <c r="R83" s="55">
        <f t="shared" si="52"/>
        <v>0</v>
      </c>
      <c r="S83" s="55">
        <f t="shared" si="52"/>
        <v>0</v>
      </c>
      <c r="T83" s="60">
        <f t="shared" si="52"/>
        <v>0</v>
      </c>
      <c r="U83" s="55">
        <f t="shared" si="52"/>
        <v>0</v>
      </c>
      <c r="V83" s="55">
        <f t="shared" si="52"/>
        <v>0</v>
      </c>
      <c r="W83" s="55">
        <f t="shared" si="52"/>
        <v>0</v>
      </c>
      <c r="X83" s="60">
        <f t="shared" si="52"/>
        <v>0</v>
      </c>
      <c r="Y83" s="55">
        <f t="shared" si="52"/>
        <v>0</v>
      </c>
      <c r="Z83" s="55">
        <f t="shared" si="52"/>
        <v>0</v>
      </c>
      <c r="AA83" s="55">
        <f t="shared" si="52"/>
        <v>0</v>
      </c>
      <c r="AB83" s="60">
        <f t="shared" si="52"/>
        <v>0</v>
      </c>
      <c r="AC83" s="55">
        <f t="shared" si="52"/>
        <v>0</v>
      </c>
      <c r="AD83" s="55">
        <f t="shared" si="52"/>
        <v>0</v>
      </c>
      <c r="AE83" s="55">
        <f t="shared" si="52"/>
        <v>0</v>
      </c>
      <c r="AF83" s="60">
        <f t="shared" si="52"/>
        <v>0</v>
      </c>
      <c r="AG83" s="53">
        <f t="shared" si="52"/>
        <v>0</v>
      </c>
      <c r="AH83" s="54">
        <f>IF(ISERROR(AG83/I83),0,AG83/I83)</f>
        <v>0</v>
      </c>
      <c r="AI83" s="54">
        <f>IF(ISERROR(AG83/$AG$284),0,AG83/$AG$284)</f>
        <v>0</v>
      </c>
    </row>
    <row r="84" spans="1:35" ht="12.75" customHeight="1">
      <c r="A84" s="36"/>
      <c r="B84" s="229" t="s">
        <v>63</v>
      </c>
      <c r="C84" s="230"/>
      <c r="D84" s="231"/>
      <c r="E84" s="18"/>
      <c r="F84" s="19"/>
      <c r="G84" s="20"/>
      <c r="H84" s="20"/>
      <c r="I84" s="222">
        <v>13440948</v>
      </c>
      <c r="J84" s="22"/>
      <c r="K84" s="23"/>
      <c r="L84" s="24"/>
      <c r="M84" s="24"/>
      <c r="N84" s="24"/>
      <c r="O84" s="19"/>
      <c r="P84" s="25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6"/>
      <c r="AI84" s="26"/>
    </row>
    <row r="85" spans="1:35" ht="12.75" outlineLevel="1">
      <c r="A85" s="16">
        <v>1</v>
      </c>
      <c r="B85" s="81"/>
      <c r="C85" s="85"/>
      <c r="D85" s="75"/>
      <c r="E85" s="75"/>
      <c r="F85" s="81"/>
      <c r="G85" s="76"/>
      <c r="H85" s="122"/>
      <c r="I85" s="221"/>
      <c r="J85" s="77">
        <v>13440724</v>
      </c>
      <c r="K85" s="87" t="s">
        <v>84</v>
      </c>
      <c r="L85" s="35"/>
      <c r="M85" s="35"/>
      <c r="N85" s="35"/>
      <c r="O85" s="81"/>
      <c r="P85" s="28"/>
      <c r="Q85" s="35"/>
      <c r="R85" s="77">
        <v>2060000</v>
      </c>
      <c r="S85" s="82">
        <v>1030000</v>
      </c>
      <c r="T85" s="40">
        <f>SUM(Q85:S85)</f>
        <v>3090000</v>
      </c>
      <c r="U85" s="35">
        <v>1091960</v>
      </c>
      <c r="V85" s="35">
        <v>1030000</v>
      </c>
      <c r="W85" s="35">
        <v>1030000</v>
      </c>
      <c r="X85" s="40">
        <f>SUM(U85:W85)</f>
        <v>3151960</v>
      </c>
      <c r="Y85" s="35">
        <v>1401758</v>
      </c>
      <c r="Z85" s="35">
        <v>1030000</v>
      </c>
      <c r="AA85" s="35">
        <v>1030000</v>
      </c>
      <c r="AB85" s="40">
        <f>SUM(Y85:AA85)</f>
        <v>3461758</v>
      </c>
      <c r="AC85" s="35">
        <v>1386264</v>
      </c>
      <c r="AD85" s="204">
        <v>1215876</v>
      </c>
      <c r="AE85" s="204">
        <v>1134866</v>
      </c>
      <c r="AF85" s="40">
        <f>SUM(AC85:AE85)</f>
        <v>3737006</v>
      </c>
      <c r="AG85" s="40">
        <f t="shared" ref="AG85" si="53">SUM(T85,X85,AB85,AF85)</f>
        <v>13440724</v>
      </c>
      <c r="AH85" s="41">
        <f>IF(ISERROR(AG85/I84),0,AG85/I84)</f>
        <v>0.99998333450884569</v>
      </c>
      <c r="AI85" s="42">
        <f>IF(ISERROR(AG85/$AG$284),"-",AG85/$AG$284)</f>
        <v>2.3274170680196208E-3</v>
      </c>
    </row>
    <row r="86" spans="1:35" ht="12.75" customHeight="1">
      <c r="A86" s="223" t="s">
        <v>64</v>
      </c>
      <c r="B86" s="224"/>
      <c r="C86" s="224"/>
      <c r="D86" s="224"/>
      <c r="E86" s="224"/>
      <c r="F86" s="224"/>
      <c r="G86" s="224"/>
      <c r="H86" s="225"/>
      <c r="I86" s="55">
        <f>I84</f>
        <v>13440948</v>
      </c>
      <c r="J86" s="55">
        <f>SUM(J85:J85)</f>
        <v>13440724</v>
      </c>
      <c r="K86" s="56"/>
      <c r="L86" s="55">
        <f>SUM(L85:L85)</f>
        <v>0</v>
      </c>
      <c r="M86" s="55">
        <f>SUM(M85:M85)</f>
        <v>0</v>
      </c>
      <c r="N86" s="55">
        <f>SUM(N85:N85)</f>
        <v>0</v>
      </c>
      <c r="O86" s="57"/>
      <c r="P86" s="59"/>
      <c r="Q86" s="55">
        <f t="shared" ref="Q86:AG86" si="54">SUM(Q85:Q85)</f>
        <v>0</v>
      </c>
      <c r="R86" s="55">
        <f t="shared" si="54"/>
        <v>2060000</v>
      </c>
      <c r="S86" s="55">
        <f t="shared" si="54"/>
        <v>1030000</v>
      </c>
      <c r="T86" s="60">
        <f t="shared" si="54"/>
        <v>3090000</v>
      </c>
      <c r="U86" s="55">
        <f t="shared" si="54"/>
        <v>1091960</v>
      </c>
      <c r="V86" s="55">
        <f t="shared" si="54"/>
        <v>1030000</v>
      </c>
      <c r="W86" s="55">
        <f t="shared" si="54"/>
        <v>1030000</v>
      </c>
      <c r="X86" s="60">
        <f t="shared" si="54"/>
        <v>3151960</v>
      </c>
      <c r="Y86" s="55">
        <f t="shared" si="54"/>
        <v>1401758</v>
      </c>
      <c r="Z86" s="55">
        <f t="shared" si="54"/>
        <v>1030000</v>
      </c>
      <c r="AA86" s="55">
        <f t="shared" si="54"/>
        <v>1030000</v>
      </c>
      <c r="AB86" s="60">
        <f t="shared" si="54"/>
        <v>3461758</v>
      </c>
      <c r="AC86" s="55">
        <f t="shared" si="54"/>
        <v>1386264</v>
      </c>
      <c r="AD86" s="55">
        <f t="shared" si="54"/>
        <v>1215876</v>
      </c>
      <c r="AE86" s="55">
        <f t="shared" si="54"/>
        <v>1134866</v>
      </c>
      <c r="AF86" s="60">
        <f t="shared" si="54"/>
        <v>3737006</v>
      </c>
      <c r="AG86" s="53">
        <f t="shared" si="54"/>
        <v>13440724</v>
      </c>
      <c r="AH86" s="54">
        <f>IF(ISERROR(AG86/I86),0,AG86/I86)</f>
        <v>0.99998333450884569</v>
      </c>
      <c r="AI86" s="54">
        <f>IF(ISERROR(AG86/$AG$284),0,AG86/$AG$284)</f>
        <v>2.3274170680196208E-3</v>
      </c>
    </row>
    <row r="87" spans="1:35" ht="12.75" customHeight="1">
      <c r="A87" s="36"/>
      <c r="B87" s="229" t="s">
        <v>65</v>
      </c>
      <c r="C87" s="230"/>
      <c r="D87" s="231"/>
      <c r="E87" s="18"/>
      <c r="F87" s="19"/>
      <c r="G87" s="20"/>
      <c r="H87" s="20"/>
      <c r="I87" s="21"/>
      <c r="J87" s="22"/>
      <c r="K87" s="23"/>
      <c r="L87" s="24"/>
      <c r="M87" s="24"/>
      <c r="N87" s="24"/>
      <c r="O87" s="19"/>
      <c r="P87" s="25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6"/>
      <c r="AI87" s="26"/>
    </row>
    <row r="88" spans="1:35" ht="12.75" hidden="1" customHeight="1" outlineLevel="1">
      <c r="A88" s="16">
        <v>1</v>
      </c>
      <c r="B88" s="28"/>
      <c r="C88" s="27"/>
      <c r="D88" s="28"/>
      <c r="E88" s="28"/>
      <c r="F88" s="28"/>
      <c r="G88" s="27"/>
      <c r="H88" s="27"/>
      <c r="I88" s="29"/>
      <c r="J88" s="30"/>
      <c r="K88" s="28"/>
      <c r="L88" s="35"/>
      <c r="M88" s="35"/>
      <c r="N88" s="35"/>
      <c r="O88" s="28"/>
      <c r="P88" s="28"/>
      <c r="Q88" s="35"/>
      <c r="R88" s="35"/>
      <c r="S88" s="35"/>
      <c r="T88" s="40">
        <f>SUM(Q88:S88)</f>
        <v>0</v>
      </c>
      <c r="U88" s="35"/>
      <c r="V88" s="35"/>
      <c r="W88" s="35"/>
      <c r="X88" s="40">
        <f>SUM(U88:W88)</f>
        <v>0</v>
      </c>
      <c r="Y88" s="35"/>
      <c r="Z88" s="35"/>
      <c r="AA88" s="35"/>
      <c r="AB88" s="40">
        <f>SUM(Y88:AA88)</f>
        <v>0</v>
      </c>
      <c r="AC88" s="35"/>
      <c r="AD88" s="35"/>
      <c r="AE88" s="35"/>
      <c r="AF88" s="40">
        <f>SUM(AC88:AE88)</f>
        <v>0</v>
      </c>
      <c r="AG88" s="40">
        <f t="shared" ref="AG88:AG97" si="55">SUM(T88,X88,AB88,AF88)</f>
        <v>0</v>
      </c>
      <c r="AH88" s="41">
        <f>IF(ISERROR(AG88/I88),0,AG88/I88)</f>
        <v>0</v>
      </c>
      <c r="AI88" s="42">
        <f t="shared" ref="AI88:AI97" si="56">IF(ISERROR(AG88/$AG$284),"-",AG88/$AG$284)</f>
        <v>0</v>
      </c>
    </row>
    <row r="89" spans="1:35" ht="12.75" hidden="1" customHeight="1" outlineLevel="1">
      <c r="A89" s="16">
        <v>2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ref="T89:T97" si="57">SUM(Q89:S89)</f>
        <v>0</v>
      </c>
      <c r="U89" s="35"/>
      <c r="V89" s="35"/>
      <c r="W89" s="35"/>
      <c r="X89" s="40">
        <f t="shared" ref="X89:X97" si="58">SUM(U89:W89)</f>
        <v>0</v>
      </c>
      <c r="Y89" s="35"/>
      <c r="Z89" s="35"/>
      <c r="AA89" s="35"/>
      <c r="AB89" s="40">
        <f t="shared" ref="AB89:AB97" si="59">SUM(Y89:AA89)</f>
        <v>0</v>
      </c>
      <c r="AC89" s="35"/>
      <c r="AD89" s="35"/>
      <c r="AE89" s="35"/>
      <c r="AF89" s="40">
        <f t="shared" ref="AF89:AF97" si="60">SUM(AC89:AE89)</f>
        <v>0</v>
      </c>
      <c r="AG89" s="40">
        <f t="shared" si="55"/>
        <v>0</v>
      </c>
      <c r="AH89" s="41">
        <f t="shared" ref="AH89:AH97" si="61">IF(ISERROR(AG89/I89),0,AG89/I89)</f>
        <v>0</v>
      </c>
      <c r="AI89" s="42">
        <f t="shared" si="56"/>
        <v>0</v>
      </c>
    </row>
    <row r="90" spans="1:35" ht="12.75" hidden="1" customHeight="1" outlineLevel="1">
      <c r="A90" s="16">
        <v>3</v>
      </c>
      <c r="B90" s="32"/>
      <c r="C90" s="31"/>
      <c r="D90" s="32"/>
      <c r="E90" s="32"/>
      <c r="F90" s="32"/>
      <c r="G90" s="31"/>
      <c r="H90" s="31"/>
      <c r="I90" s="29"/>
      <c r="J90" s="33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7"/>
        <v>0</v>
      </c>
      <c r="U90" s="35"/>
      <c r="V90" s="35"/>
      <c r="W90" s="35"/>
      <c r="X90" s="40">
        <f t="shared" si="58"/>
        <v>0</v>
      </c>
      <c r="Y90" s="35"/>
      <c r="Z90" s="35"/>
      <c r="AA90" s="35"/>
      <c r="AB90" s="40">
        <f t="shared" si="59"/>
        <v>0</v>
      </c>
      <c r="AC90" s="35"/>
      <c r="AD90" s="35"/>
      <c r="AE90" s="35"/>
      <c r="AF90" s="40">
        <f t="shared" si="60"/>
        <v>0</v>
      </c>
      <c r="AG90" s="40">
        <f t="shared" si="55"/>
        <v>0</v>
      </c>
      <c r="AH90" s="41">
        <f t="shared" si="61"/>
        <v>0</v>
      </c>
      <c r="AI90" s="42">
        <f t="shared" si="56"/>
        <v>0</v>
      </c>
    </row>
    <row r="91" spans="1:35" ht="12.75" hidden="1" customHeight="1" outlineLevel="1">
      <c r="A91" s="16">
        <v>4</v>
      </c>
      <c r="B91" s="32"/>
      <c r="C91" s="31"/>
      <c r="D91" s="32"/>
      <c r="E91" s="32"/>
      <c r="F91" s="32"/>
      <c r="G91" s="31"/>
      <c r="H91" s="31"/>
      <c r="I91" s="29"/>
      <c r="J91" s="33"/>
      <c r="K91" s="32"/>
      <c r="L91" s="35"/>
      <c r="M91" s="35"/>
      <c r="N91" s="35"/>
      <c r="O91" s="32"/>
      <c r="P91" s="32"/>
      <c r="Q91" s="35"/>
      <c r="R91" s="35"/>
      <c r="S91" s="35"/>
      <c r="T91" s="40">
        <f t="shared" si="57"/>
        <v>0</v>
      </c>
      <c r="U91" s="35"/>
      <c r="V91" s="35"/>
      <c r="W91" s="35"/>
      <c r="X91" s="40">
        <f t="shared" si="58"/>
        <v>0</v>
      </c>
      <c r="Y91" s="35"/>
      <c r="Z91" s="35"/>
      <c r="AA91" s="35"/>
      <c r="AB91" s="40">
        <f t="shared" si="59"/>
        <v>0</v>
      </c>
      <c r="AC91" s="35"/>
      <c r="AD91" s="35"/>
      <c r="AE91" s="35"/>
      <c r="AF91" s="40">
        <f t="shared" si="60"/>
        <v>0</v>
      </c>
      <c r="AG91" s="40">
        <f t="shared" si="55"/>
        <v>0</v>
      </c>
      <c r="AH91" s="41">
        <f t="shared" si="61"/>
        <v>0</v>
      </c>
      <c r="AI91" s="42">
        <f t="shared" si="56"/>
        <v>0</v>
      </c>
    </row>
    <row r="92" spans="1:35" ht="12.75" hidden="1" customHeight="1" outlineLevel="1">
      <c r="A92" s="16">
        <v>5</v>
      </c>
      <c r="B92" s="32"/>
      <c r="C92" s="31"/>
      <c r="D92" s="32"/>
      <c r="E92" s="32"/>
      <c r="F92" s="32"/>
      <c r="G92" s="31"/>
      <c r="H92" s="31"/>
      <c r="I92" s="29"/>
      <c r="J92" s="33"/>
      <c r="K92" s="32"/>
      <c r="L92" s="35"/>
      <c r="M92" s="35"/>
      <c r="N92" s="35"/>
      <c r="O92" s="32"/>
      <c r="P92" s="32"/>
      <c r="Q92" s="35"/>
      <c r="R92" s="35"/>
      <c r="S92" s="35"/>
      <c r="T92" s="40">
        <f t="shared" si="57"/>
        <v>0</v>
      </c>
      <c r="U92" s="35"/>
      <c r="V92" s="35"/>
      <c r="W92" s="35"/>
      <c r="X92" s="40">
        <f t="shared" si="58"/>
        <v>0</v>
      </c>
      <c r="Y92" s="35"/>
      <c r="Z92" s="35"/>
      <c r="AA92" s="35"/>
      <c r="AB92" s="40">
        <f t="shared" si="59"/>
        <v>0</v>
      </c>
      <c r="AC92" s="35"/>
      <c r="AD92" s="35"/>
      <c r="AE92" s="35"/>
      <c r="AF92" s="40">
        <f t="shared" si="60"/>
        <v>0</v>
      </c>
      <c r="AG92" s="40">
        <f t="shared" si="55"/>
        <v>0</v>
      </c>
      <c r="AH92" s="41">
        <f t="shared" si="61"/>
        <v>0</v>
      </c>
      <c r="AI92" s="42">
        <f t="shared" si="56"/>
        <v>0</v>
      </c>
    </row>
    <row r="93" spans="1:35" ht="12.75" hidden="1" customHeight="1" outlineLevel="1">
      <c r="A93" s="16">
        <v>6</v>
      </c>
      <c r="B93" s="32"/>
      <c r="C93" s="31"/>
      <c r="D93" s="32"/>
      <c r="E93" s="32"/>
      <c r="F93" s="32"/>
      <c r="G93" s="31"/>
      <c r="H93" s="31"/>
      <c r="I93" s="29"/>
      <c r="J93" s="33"/>
      <c r="K93" s="32"/>
      <c r="L93" s="35"/>
      <c r="M93" s="35"/>
      <c r="N93" s="35"/>
      <c r="O93" s="32"/>
      <c r="P93" s="32"/>
      <c r="Q93" s="35"/>
      <c r="R93" s="35"/>
      <c r="S93" s="35"/>
      <c r="T93" s="40">
        <f t="shared" si="57"/>
        <v>0</v>
      </c>
      <c r="U93" s="35"/>
      <c r="V93" s="35"/>
      <c r="W93" s="35"/>
      <c r="X93" s="40">
        <f t="shared" si="58"/>
        <v>0</v>
      </c>
      <c r="Y93" s="35"/>
      <c r="Z93" s="35"/>
      <c r="AA93" s="35"/>
      <c r="AB93" s="40">
        <f t="shared" si="59"/>
        <v>0</v>
      </c>
      <c r="AC93" s="35"/>
      <c r="AD93" s="35"/>
      <c r="AE93" s="35"/>
      <c r="AF93" s="40">
        <f t="shared" si="60"/>
        <v>0</v>
      </c>
      <c r="AG93" s="40">
        <f t="shared" si="55"/>
        <v>0</v>
      </c>
      <c r="AH93" s="41">
        <f t="shared" si="61"/>
        <v>0</v>
      </c>
      <c r="AI93" s="42">
        <f t="shared" si="56"/>
        <v>0</v>
      </c>
    </row>
    <row r="94" spans="1:35" ht="12.75" hidden="1" customHeight="1" outlineLevel="1">
      <c r="A94" s="16">
        <v>7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si="57"/>
        <v>0</v>
      </c>
      <c r="U94" s="35"/>
      <c r="V94" s="35"/>
      <c r="W94" s="35"/>
      <c r="X94" s="40">
        <f t="shared" si="58"/>
        <v>0</v>
      </c>
      <c r="Y94" s="35"/>
      <c r="Z94" s="35"/>
      <c r="AA94" s="35"/>
      <c r="AB94" s="40">
        <f t="shared" si="59"/>
        <v>0</v>
      </c>
      <c r="AC94" s="35"/>
      <c r="AD94" s="35"/>
      <c r="AE94" s="35"/>
      <c r="AF94" s="40">
        <f t="shared" si="60"/>
        <v>0</v>
      </c>
      <c r="AG94" s="40">
        <f t="shared" si="55"/>
        <v>0</v>
      </c>
      <c r="AH94" s="41">
        <f t="shared" si="61"/>
        <v>0</v>
      </c>
      <c r="AI94" s="42">
        <f t="shared" si="56"/>
        <v>0</v>
      </c>
    </row>
    <row r="95" spans="1:35" ht="12.75" hidden="1" customHeight="1" outlineLevel="1">
      <c r="A95" s="16">
        <v>8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7"/>
        <v>0</v>
      </c>
      <c r="U95" s="35"/>
      <c r="V95" s="35"/>
      <c r="W95" s="35"/>
      <c r="X95" s="40">
        <f t="shared" si="58"/>
        <v>0</v>
      </c>
      <c r="Y95" s="35"/>
      <c r="Z95" s="35"/>
      <c r="AA95" s="35"/>
      <c r="AB95" s="40">
        <f t="shared" si="59"/>
        <v>0</v>
      </c>
      <c r="AC95" s="35"/>
      <c r="AD95" s="35"/>
      <c r="AE95" s="35"/>
      <c r="AF95" s="40">
        <f t="shared" si="60"/>
        <v>0</v>
      </c>
      <c r="AG95" s="40">
        <f t="shared" si="55"/>
        <v>0</v>
      </c>
      <c r="AH95" s="41">
        <f t="shared" si="61"/>
        <v>0</v>
      </c>
      <c r="AI95" s="42">
        <f t="shared" si="56"/>
        <v>0</v>
      </c>
    </row>
    <row r="96" spans="1:35" ht="12.75" hidden="1" customHeight="1" outlineLevel="1">
      <c r="A96" s="16">
        <v>9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7"/>
        <v>0</v>
      </c>
      <c r="U96" s="35"/>
      <c r="V96" s="35"/>
      <c r="W96" s="35"/>
      <c r="X96" s="40">
        <f t="shared" si="58"/>
        <v>0</v>
      </c>
      <c r="Y96" s="35"/>
      <c r="Z96" s="35"/>
      <c r="AA96" s="35"/>
      <c r="AB96" s="40">
        <f t="shared" si="59"/>
        <v>0</v>
      </c>
      <c r="AC96" s="35"/>
      <c r="AD96" s="35"/>
      <c r="AE96" s="35"/>
      <c r="AF96" s="40">
        <f t="shared" si="60"/>
        <v>0</v>
      </c>
      <c r="AG96" s="40">
        <f t="shared" si="55"/>
        <v>0</v>
      </c>
      <c r="AH96" s="41">
        <f t="shared" si="61"/>
        <v>0</v>
      </c>
      <c r="AI96" s="42">
        <f t="shared" si="56"/>
        <v>0</v>
      </c>
    </row>
    <row r="97" spans="1:35" ht="12.75" hidden="1" customHeight="1" outlineLevel="1">
      <c r="A97" s="16">
        <v>10</v>
      </c>
      <c r="B97" s="32"/>
      <c r="C97" s="31"/>
      <c r="D97" s="32"/>
      <c r="E97" s="32"/>
      <c r="F97" s="32"/>
      <c r="G97" s="31"/>
      <c r="H97" s="31"/>
      <c r="I97" s="29"/>
      <c r="J97" s="34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7"/>
        <v>0</v>
      </c>
      <c r="U97" s="35"/>
      <c r="V97" s="35"/>
      <c r="W97" s="35"/>
      <c r="X97" s="40">
        <f t="shared" si="58"/>
        <v>0</v>
      </c>
      <c r="Y97" s="35"/>
      <c r="Z97" s="35"/>
      <c r="AA97" s="35"/>
      <c r="AB97" s="40">
        <f t="shared" si="59"/>
        <v>0</v>
      </c>
      <c r="AC97" s="35"/>
      <c r="AD97" s="35"/>
      <c r="AE97" s="35"/>
      <c r="AF97" s="40">
        <f t="shared" si="60"/>
        <v>0</v>
      </c>
      <c r="AG97" s="40">
        <f t="shared" si="55"/>
        <v>0</v>
      </c>
      <c r="AH97" s="41">
        <f t="shared" si="61"/>
        <v>0</v>
      </c>
      <c r="AI97" s="42">
        <f t="shared" si="56"/>
        <v>0</v>
      </c>
    </row>
    <row r="98" spans="1:35" ht="12.75" customHeight="1" collapsed="1">
      <c r="A98" s="223" t="s">
        <v>66</v>
      </c>
      <c r="B98" s="224"/>
      <c r="C98" s="224"/>
      <c r="D98" s="224"/>
      <c r="E98" s="224"/>
      <c r="F98" s="224"/>
      <c r="G98" s="224"/>
      <c r="H98" s="225"/>
      <c r="I98" s="55">
        <f>SUM(I88:I97)</f>
        <v>0</v>
      </c>
      <c r="J98" s="55">
        <f>SUM(J88:J97)</f>
        <v>0</v>
      </c>
      <c r="K98" s="56"/>
      <c r="L98" s="55">
        <f>SUM(L88:L97)</f>
        <v>0</v>
      </c>
      <c r="M98" s="55">
        <f>SUM(M88:M97)</f>
        <v>0</v>
      </c>
      <c r="N98" s="55">
        <f>SUM(N88:N97)</f>
        <v>0</v>
      </c>
      <c r="O98" s="57"/>
      <c r="P98" s="59"/>
      <c r="Q98" s="55">
        <f t="shared" ref="Q98:AG98" si="62">SUM(Q88:Q97)</f>
        <v>0</v>
      </c>
      <c r="R98" s="55">
        <f t="shared" si="62"/>
        <v>0</v>
      </c>
      <c r="S98" s="55">
        <f t="shared" si="62"/>
        <v>0</v>
      </c>
      <c r="T98" s="60">
        <f t="shared" si="62"/>
        <v>0</v>
      </c>
      <c r="U98" s="55">
        <f t="shared" si="62"/>
        <v>0</v>
      </c>
      <c r="V98" s="55">
        <f t="shared" si="62"/>
        <v>0</v>
      </c>
      <c r="W98" s="55">
        <f t="shared" si="62"/>
        <v>0</v>
      </c>
      <c r="X98" s="60">
        <f t="shared" si="62"/>
        <v>0</v>
      </c>
      <c r="Y98" s="55">
        <f t="shared" si="62"/>
        <v>0</v>
      </c>
      <c r="Z98" s="55">
        <f t="shared" si="62"/>
        <v>0</v>
      </c>
      <c r="AA98" s="55">
        <f t="shared" si="62"/>
        <v>0</v>
      </c>
      <c r="AB98" s="60">
        <f t="shared" si="62"/>
        <v>0</v>
      </c>
      <c r="AC98" s="55">
        <f t="shared" si="62"/>
        <v>0</v>
      </c>
      <c r="AD98" s="55">
        <f t="shared" si="62"/>
        <v>0</v>
      </c>
      <c r="AE98" s="55">
        <f t="shared" si="62"/>
        <v>0</v>
      </c>
      <c r="AF98" s="60">
        <f t="shared" si="62"/>
        <v>0</v>
      </c>
      <c r="AG98" s="53">
        <f t="shared" si="62"/>
        <v>0</v>
      </c>
      <c r="AH98" s="54">
        <f>IF(ISERROR(AG98/I98),0,AG98/I98)</f>
        <v>0</v>
      </c>
      <c r="AI98" s="54">
        <f>IF(ISERROR(AG98/$AG$284),0,AG98/$AG$284)</f>
        <v>0</v>
      </c>
    </row>
    <row r="99" spans="1:35" ht="12.75" customHeight="1">
      <c r="A99" s="36"/>
      <c r="B99" s="229" t="s">
        <v>17</v>
      </c>
      <c r="C99" s="230"/>
      <c r="D99" s="231"/>
      <c r="E99" s="18"/>
      <c r="F99" s="19"/>
      <c r="G99" s="20"/>
      <c r="H99" s="20"/>
      <c r="I99" s="21"/>
      <c r="J99" s="22"/>
      <c r="K99" s="23"/>
      <c r="L99" s="24"/>
      <c r="M99" s="24"/>
      <c r="N99" s="24"/>
      <c r="O99" s="19"/>
      <c r="P99" s="25"/>
      <c r="Q99" s="22"/>
      <c r="R99" s="22"/>
      <c r="S99" s="22"/>
      <c r="T99" s="22"/>
      <c r="U99" s="22"/>
      <c r="V99" s="22"/>
      <c r="W99" s="22"/>
      <c r="X99" s="22"/>
      <c r="Y99" s="22"/>
      <c r="Z99" s="22"/>
      <c r="AA99" s="22"/>
      <c r="AB99" s="22"/>
      <c r="AC99" s="22"/>
      <c r="AD99" s="22"/>
      <c r="AE99" s="22"/>
      <c r="AF99" s="22"/>
      <c r="AG99" s="22"/>
      <c r="AH99" s="26"/>
      <c r="AI99" s="26"/>
    </row>
    <row r="100" spans="1:35" ht="12.75" hidden="1" customHeight="1" outlineLevel="1">
      <c r="A100" s="16">
        <v>1</v>
      </c>
      <c r="B100" s="28"/>
      <c r="C100" s="27"/>
      <c r="D100" s="37"/>
      <c r="E100" s="39"/>
      <c r="F100" s="38"/>
      <c r="G100" s="27"/>
      <c r="H100" s="27"/>
      <c r="I100" s="29"/>
      <c r="J100" s="30"/>
      <c r="K100" s="28"/>
      <c r="L100" s="35"/>
      <c r="M100" s="35"/>
      <c r="N100" s="35"/>
      <c r="O100" s="28"/>
      <c r="P100" s="28"/>
      <c r="Q100" s="35"/>
      <c r="R100" s="35"/>
      <c r="S100" s="35"/>
      <c r="T100" s="40">
        <f>SUM(Q100:S100)</f>
        <v>0</v>
      </c>
      <c r="U100" s="35"/>
      <c r="V100" s="35"/>
      <c r="W100" s="35"/>
      <c r="X100" s="40">
        <f>SUM(U100:W100)</f>
        <v>0</v>
      </c>
      <c r="Y100" s="35"/>
      <c r="Z100" s="35"/>
      <c r="AA100" s="35"/>
      <c r="AB100" s="40">
        <f>SUM(Y100:AA100)</f>
        <v>0</v>
      </c>
      <c r="AC100" s="35"/>
      <c r="AD100" s="35"/>
      <c r="AE100" s="35"/>
      <c r="AF100" s="40">
        <f>SUM(AC100:AE100)</f>
        <v>0</v>
      </c>
      <c r="AG100" s="40">
        <f t="shared" ref="AG100:AG109" si="63">SUM(T100,X100,AB100,AF100)</f>
        <v>0</v>
      </c>
      <c r="AH100" s="41">
        <f>IF(ISERROR(AG100/I100),0,AG100/I100)</f>
        <v>0</v>
      </c>
      <c r="AI100" s="42">
        <f t="shared" ref="AI100:AI109" si="64">IF(ISERROR(AG100/$AG$284),"-",AG100/$AG$284)</f>
        <v>0</v>
      </c>
    </row>
    <row r="101" spans="1:35" ht="12.75" hidden="1" customHeight="1" outlineLevel="1">
      <c r="A101" s="16">
        <v>2</v>
      </c>
      <c r="B101" s="32"/>
      <c r="C101" s="31"/>
      <c r="D101" s="32"/>
      <c r="E101" s="28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ref="T101:T109" si="65">SUM(Q101:S101)</f>
        <v>0</v>
      </c>
      <c r="U101" s="35"/>
      <c r="V101" s="35"/>
      <c r="W101" s="35"/>
      <c r="X101" s="40">
        <f t="shared" ref="X101:X109" si="66">SUM(U101:W101)</f>
        <v>0</v>
      </c>
      <c r="Y101" s="35"/>
      <c r="Z101" s="35"/>
      <c r="AA101" s="35"/>
      <c r="AB101" s="40">
        <f t="shared" ref="AB101:AB109" si="67">SUM(Y101:AA101)</f>
        <v>0</v>
      </c>
      <c r="AC101" s="35"/>
      <c r="AD101" s="35"/>
      <c r="AE101" s="35"/>
      <c r="AF101" s="40">
        <f t="shared" ref="AF101:AF109" si="68">SUM(AC101:AE101)</f>
        <v>0</v>
      </c>
      <c r="AG101" s="40">
        <f t="shared" si="63"/>
        <v>0</v>
      </c>
      <c r="AH101" s="41">
        <f t="shared" ref="AH101:AH109" si="69">IF(ISERROR(AG101/I101),0,AG101/I101)</f>
        <v>0</v>
      </c>
      <c r="AI101" s="42">
        <f t="shared" si="64"/>
        <v>0</v>
      </c>
    </row>
    <row r="102" spans="1:35" ht="12.75" hidden="1" customHeight="1" outlineLevel="1">
      <c r="A102" s="16">
        <v>3</v>
      </c>
      <c r="B102" s="32"/>
      <c r="C102" s="31"/>
      <c r="D102" s="32"/>
      <c r="E102" s="32"/>
      <c r="F102" s="32"/>
      <c r="G102" s="31"/>
      <c r="H102" s="31"/>
      <c r="I102" s="29"/>
      <c r="J102" s="33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65"/>
        <v>0</v>
      </c>
      <c r="U102" s="35"/>
      <c r="V102" s="35"/>
      <c r="W102" s="35"/>
      <c r="X102" s="40">
        <f t="shared" si="66"/>
        <v>0</v>
      </c>
      <c r="Y102" s="35"/>
      <c r="Z102" s="35"/>
      <c r="AA102" s="35"/>
      <c r="AB102" s="40">
        <f t="shared" si="67"/>
        <v>0</v>
      </c>
      <c r="AC102" s="35"/>
      <c r="AD102" s="35"/>
      <c r="AE102" s="35"/>
      <c r="AF102" s="40">
        <f t="shared" si="68"/>
        <v>0</v>
      </c>
      <c r="AG102" s="40">
        <f t="shared" si="63"/>
        <v>0</v>
      </c>
      <c r="AH102" s="41">
        <f t="shared" si="69"/>
        <v>0</v>
      </c>
      <c r="AI102" s="42">
        <f t="shared" si="64"/>
        <v>0</v>
      </c>
    </row>
    <row r="103" spans="1:35" ht="12.75" hidden="1" customHeight="1" outlineLevel="1">
      <c r="A103" s="16">
        <v>4</v>
      </c>
      <c r="B103" s="32"/>
      <c r="C103" s="31"/>
      <c r="D103" s="32"/>
      <c r="E103" s="32"/>
      <c r="F103" s="32"/>
      <c r="G103" s="31"/>
      <c r="H103" s="31"/>
      <c r="I103" s="29"/>
      <c r="J103" s="33"/>
      <c r="K103" s="32"/>
      <c r="L103" s="35"/>
      <c r="M103" s="35"/>
      <c r="N103" s="35"/>
      <c r="O103" s="32"/>
      <c r="P103" s="32"/>
      <c r="Q103" s="35"/>
      <c r="R103" s="35"/>
      <c r="S103" s="35"/>
      <c r="T103" s="40">
        <f t="shared" si="65"/>
        <v>0</v>
      </c>
      <c r="U103" s="35"/>
      <c r="V103" s="35"/>
      <c r="W103" s="35"/>
      <c r="X103" s="40">
        <f t="shared" si="66"/>
        <v>0</v>
      </c>
      <c r="Y103" s="35"/>
      <c r="Z103" s="35"/>
      <c r="AA103" s="35"/>
      <c r="AB103" s="40">
        <f t="shared" si="67"/>
        <v>0</v>
      </c>
      <c r="AC103" s="35"/>
      <c r="AD103" s="35"/>
      <c r="AE103" s="35"/>
      <c r="AF103" s="40">
        <f t="shared" si="68"/>
        <v>0</v>
      </c>
      <c r="AG103" s="40">
        <f t="shared" si="63"/>
        <v>0</v>
      </c>
      <c r="AH103" s="41">
        <f t="shared" si="69"/>
        <v>0</v>
      </c>
      <c r="AI103" s="42">
        <f t="shared" si="64"/>
        <v>0</v>
      </c>
    </row>
    <row r="104" spans="1:35" ht="12.75" hidden="1" customHeight="1" outlineLevel="1">
      <c r="A104" s="16">
        <v>5</v>
      </c>
      <c r="B104" s="32"/>
      <c r="C104" s="31"/>
      <c r="D104" s="32"/>
      <c r="E104" s="32"/>
      <c r="F104" s="32"/>
      <c r="G104" s="31"/>
      <c r="H104" s="31"/>
      <c r="I104" s="29"/>
      <c r="J104" s="33"/>
      <c r="K104" s="32"/>
      <c r="L104" s="35"/>
      <c r="M104" s="35"/>
      <c r="N104" s="35"/>
      <c r="O104" s="32"/>
      <c r="P104" s="32"/>
      <c r="Q104" s="35"/>
      <c r="R104" s="35"/>
      <c r="S104" s="35"/>
      <c r="T104" s="40">
        <f t="shared" si="65"/>
        <v>0</v>
      </c>
      <c r="U104" s="35"/>
      <c r="V104" s="35"/>
      <c r="W104" s="35"/>
      <c r="X104" s="40">
        <f t="shared" si="66"/>
        <v>0</v>
      </c>
      <c r="Y104" s="35"/>
      <c r="Z104" s="35"/>
      <c r="AA104" s="35"/>
      <c r="AB104" s="40">
        <f t="shared" si="67"/>
        <v>0</v>
      </c>
      <c r="AC104" s="35"/>
      <c r="AD104" s="35"/>
      <c r="AE104" s="35"/>
      <c r="AF104" s="40">
        <f t="shared" si="68"/>
        <v>0</v>
      </c>
      <c r="AG104" s="40">
        <f t="shared" si="63"/>
        <v>0</v>
      </c>
      <c r="AH104" s="41">
        <f t="shared" si="69"/>
        <v>0</v>
      </c>
      <c r="AI104" s="42">
        <f t="shared" si="64"/>
        <v>0</v>
      </c>
    </row>
    <row r="105" spans="1:35" ht="12.75" hidden="1" customHeight="1" outlineLevel="1">
      <c r="A105" s="16">
        <v>6</v>
      </c>
      <c r="B105" s="32"/>
      <c r="C105" s="31"/>
      <c r="D105" s="32"/>
      <c r="E105" s="32"/>
      <c r="F105" s="32"/>
      <c r="G105" s="31"/>
      <c r="H105" s="31"/>
      <c r="I105" s="29"/>
      <c r="J105" s="33"/>
      <c r="K105" s="32"/>
      <c r="L105" s="35"/>
      <c r="M105" s="35"/>
      <c r="N105" s="35"/>
      <c r="O105" s="32"/>
      <c r="P105" s="32"/>
      <c r="Q105" s="35"/>
      <c r="R105" s="35"/>
      <c r="S105" s="35"/>
      <c r="T105" s="40">
        <f t="shared" si="65"/>
        <v>0</v>
      </c>
      <c r="U105" s="35"/>
      <c r="V105" s="35"/>
      <c r="W105" s="35"/>
      <c r="X105" s="40">
        <f t="shared" si="66"/>
        <v>0</v>
      </c>
      <c r="Y105" s="35"/>
      <c r="Z105" s="35"/>
      <c r="AA105" s="35"/>
      <c r="AB105" s="40">
        <f t="shared" si="67"/>
        <v>0</v>
      </c>
      <c r="AC105" s="35"/>
      <c r="AD105" s="35"/>
      <c r="AE105" s="35"/>
      <c r="AF105" s="40">
        <f t="shared" si="68"/>
        <v>0</v>
      </c>
      <c r="AG105" s="40">
        <f t="shared" si="63"/>
        <v>0</v>
      </c>
      <c r="AH105" s="41">
        <f t="shared" si="69"/>
        <v>0</v>
      </c>
      <c r="AI105" s="42">
        <f t="shared" si="64"/>
        <v>0</v>
      </c>
    </row>
    <row r="106" spans="1:35" ht="12.75" hidden="1" customHeight="1" outlineLevel="1">
      <c r="A106" s="16">
        <v>7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si="65"/>
        <v>0</v>
      </c>
      <c r="U106" s="35"/>
      <c r="V106" s="35"/>
      <c r="W106" s="35"/>
      <c r="X106" s="40">
        <f t="shared" si="66"/>
        <v>0</v>
      </c>
      <c r="Y106" s="35"/>
      <c r="Z106" s="35"/>
      <c r="AA106" s="35"/>
      <c r="AB106" s="40">
        <f t="shared" si="67"/>
        <v>0</v>
      </c>
      <c r="AC106" s="35"/>
      <c r="AD106" s="35"/>
      <c r="AE106" s="35"/>
      <c r="AF106" s="40">
        <f t="shared" si="68"/>
        <v>0</v>
      </c>
      <c r="AG106" s="40">
        <f t="shared" si="63"/>
        <v>0</v>
      </c>
      <c r="AH106" s="41">
        <f t="shared" si="69"/>
        <v>0</v>
      </c>
      <c r="AI106" s="42">
        <f t="shared" si="64"/>
        <v>0</v>
      </c>
    </row>
    <row r="107" spans="1:35" ht="12.75" hidden="1" customHeight="1" outlineLevel="1">
      <c r="A107" s="16">
        <v>8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5"/>
        <v>0</v>
      </c>
      <c r="U107" s="35"/>
      <c r="V107" s="35"/>
      <c r="W107" s="35"/>
      <c r="X107" s="40">
        <f t="shared" si="66"/>
        <v>0</v>
      </c>
      <c r="Y107" s="35"/>
      <c r="Z107" s="35"/>
      <c r="AA107" s="35"/>
      <c r="AB107" s="40">
        <f t="shared" si="67"/>
        <v>0</v>
      </c>
      <c r="AC107" s="35"/>
      <c r="AD107" s="35"/>
      <c r="AE107" s="35"/>
      <c r="AF107" s="40">
        <f t="shared" si="68"/>
        <v>0</v>
      </c>
      <c r="AG107" s="40">
        <f t="shared" si="63"/>
        <v>0</v>
      </c>
      <c r="AH107" s="41">
        <f t="shared" si="69"/>
        <v>0</v>
      </c>
      <c r="AI107" s="42">
        <f t="shared" si="64"/>
        <v>0</v>
      </c>
    </row>
    <row r="108" spans="1:35" ht="12.75" hidden="1" customHeight="1" outlineLevel="1">
      <c r="A108" s="16">
        <v>9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5"/>
        <v>0</v>
      </c>
      <c r="U108" s="35"/>
      <c r="V108" s="35"/>
      <c r="W108" s="35"/>
      <c r="X108" s="40">
        <f t="shared" si="66"/>
        <v>0</v>
      </c>
      <c r="Y108" s="35"/>
      <c r="Z108" s="35"/>
      <c r="AA108" s="35"/>
      <c r="AB108" s="40">
        <f t="shared" si="67"/>
        <v>0</v>
      </c>
      <c r="AC108" s="35"/>
      <c r="AD108" s="35"/>
      <c r="AE108" s="35"/>
      <c r="AF108" s="40">
        <f t="shared" si="68"/>
        <v>0</v>
      </c>
      <c r="AG108" s="40">
        <f t="shared" si="63"/>
        <v>0</v>
      </c>
      <c r="AH108" s="41">
        <f t="shared" si="69"/>
        <v>0</v>
      </c>
      <c r="AI108" s="42">
        <f t="shared" si="64"/>
        <v>0</v>
      </c>
    </row>
    <row r="109" spans="1:35" ht="12.75" hidden="1" customHeight="1" outlineLevel="1">
      <c r="A109" s="16">
        <v>10</v>
      </c>
      <c r="B109" s="32"/>
      <c r="C109" s="31"/>
      <c r="D109" s="32"/>
      <c r="E109" s="32"/>
      <c r="F109" s="32"/>
      <c r="G109" s="31"/>
      <c r="H109" s="31"/>
      <c r="I109" s="29"/>
      <c r="J109" s="34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5"/>
        <v>0</v>
      </c>
      <c r="U109" s="35"/>
      <c r="V109" s="35"/>
      <c r="W109" s="35"/>
      <c r="X109" s="40">
        <f t="shared" si="66"/>
        <v>0</v>
      </c>
      <c r="Y109" s="35"/>
      <c r="Z109" s="35"/>
      <c r="AA109" s="35"/>
      <c r="AB109" s="40">
        <f t="shared" si="67"/>
        <v>0</v>
      </c>
      <c r="AC109" s="35"/>
      <c r="AD109" s="35"/>
      <c r="AE109" s="35"/>
      <c r="AF109" s="40">
        <f t="shared" si="68"/>
        <v>0</v>
      </c>
      <c r="AG109" s="40">
        <f t="shared" si="63"/>
        <v>0</v>
      </c>
      <c r="AH109" s="41">
        <f t="shared" si="69"/>
        <v>0</v>
      </c>
      <c r="AI109" s="42">
        <f t="shared" si="64"/>
        <v>0</v>
      </c>
    </row>
    <row r="110" spans="1:35" ht="12.75" customHeight="1" collapsed="1">
      <c r="A110" s="223" t="s">
        <v>67</v>
      </c>
      <c r="B110" s="224"/>
      <c r="C110" s="224"/>
      <c r="D110" s="224"/>
      <c r="E110" s="224"/>
      <c r="F110" s="224"/>
      <c r="G110" s="224"/>
      <c r="H110" s="225"/>
      <c r="I110" s="55">
        <f>SUM(I100:I109)</f>
        <v>0</v>
      </c>
      <c r="J110" s="55">
        <f>SUM(J100:J109)</f>
        <v>0</v>
      </c>
      <c r="K110" s="56"/>
      <c r="L110" s="55">
        <f>SUM(L100:L109)</f>
        <v>0</v>
      </c>
      <c r="M110" s="55">
        <f>SUM(M100:M109)</f>
        <v>0</v>
      </c>
      <c r="N110" s="55">
        <f>SUM(N100:N109)</f>
        <v>0</v>
      </c>
      <c r="O110" s="57"/>
      <c r="P110" s="59"/>
      <c r="Q110" s="55">
        <f t="shared" ref="Q110:AG110" si="70">SUM(Q100:Q109)</f>
        <v>0</v>
      </c>
      <c r="R110" s="55">
        <f t="shared" si="70"/>
        <v>0</v>
      </c>
      <c r="S110" s="55">
        <f t="shared" si="70"/>
        <v>0</v>
      </c>
      <c r="T110" s="60">
        <f t="shared" si="70"/>
        <v>0</v>
      </c>
      <c r="U110" s="55">
        <f t="shared" si="70"/>
        <v>0</v>
      </c>
      <c r="V110" s="55">
        <f t="shared" si="70"/>
        <v>0</v>
      </c>
      <c r="W110" s="55">
        <f t="shared" si="70"/>
        <v>0</v>
      </c>
      <c r="X110" s="60">
        <f t="shared" si="70"/>
        <v>0</v>
      </c>
      <c r="Y110" s="55">
        <f t="shared" si="70"/>
        <v>0</v>
      </c>
      <c r="Z110" s="55">
        <f t="shared" si="70"/>
        <v>0</v>
      </c>
      <c r="AA110" s="55">
        <f t="shared" si="70"/>
        <v>0</v>
      </c>
      <c r="AB110" s="60">
        <f t="shared" si="70"/>
        <v>0</v>
      </c>
      <c r="AC110" s="55">
        <f t="shared" si="70"/>
        <v>0</v>
      </c>
      <c r="AD110" s="55">
        <f t="shared" si="70"/>
        <v>0</v>
      </c>
      <c r="AE110" s="55">
        <f t="shared" si="70"/>
        <v>0</v>
      </c>
      <c r="AF110" s="60">
        <f t="shared" si="70"/>
        <v>0</v>
      </c>
      <c r="AG110" s="53">
        <f t="shared" si="70"/>
        <v>0</v>
      </c>
      <c r="AH110" s="54">
        <f>IF(ISERROR(AG110/I110),0,AG110/I110)</f>
        <v>0</v>
      </c>
      <c r="AI110" s="54">
        <f>IF(ISERROR(AG110/$AG$284),0,AG110/$AG$284)</f>
        <v>0</v>
      </c>
    </row>
    <row r="111" spans="1:35" ht="12.75" customHeight="1">
      <c r="A111" s="36"/>
      <c r="B111" s="229" t="s">
        <v>68</v>
      </c>
      <c r="C111" s="230"/>
      <c r="D111" s="231"/>
      <c r="E111" s="18"/>
      <c r="F111" s="19"/>
      <c r="G111" s="20"/>
      <c r="H111" s="20"/>
      <c r="I111" s="21"/>
      <c r="J111" s="22"/>
      <c r="K111" s="23"/>
      <c r="L111" s="24"/>
      <c r="M111" s="24"/>
      <c r="N111" s="24"/>
      <c r="O111" s="19"/>
      <c r="P111" s="25"/>
      <c r="Q111" s="22"/>
      <c r="R111" s="22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  <c r="AF111" s="22"/>
      <c r="AG111" s="22"/>
      <c r="AH111" s="26"/>
      <c r="AI111" s="26"/>
    </row>
    <row r="112" spans="1:35" ht="12.75" hidden="1" customHeight="1" outlineLevel="1">
      <c r="A112" s="16">
        <v>1</v>
      </c>
      <c r="B112" s="28"/>
      <c r="C112" s="27"/>
      <c r="D112" s="28"/>
      <c r="E112" s="28"/>
      <c r="F112" s="28"/>
      <c r="G112" s="27"/>
      <c r="H112" s="27"/>
      <c r="I112" s="29"/>
      <c r="J112" s="30"/>
      <c r="K112" s="28"/>
      <c r="L112" s="35"/>
      <c r="M112" s="35"/>
      <c r="N112" s="35"/>
      <c r="O112" s="28"/>
      <c r="P112" s="28"/>
      <c r="Q112" s="35"/>
      <c r="R112" s="35"/>
      <c r="S112" s="35"/>
      <c r="T112" s="40">
        <f>SUM(Q112:S112)</f>
        <v>0</v>
      </c>
      <c r="U112" s="35"/>
      <c r="V112" s="35"/>
      <c r="W112" s="35"/>
      <c r="X112" s="40">
        <f>SUM(U112:W112)</f>
        <v>0</v>
      </c>
      <c r="Y112" s="35"/>
      <c r="Z112" s="35"/>
      <c r="AA112" s="35"/>
      <c r="AB112" s="40">
        <f>SUM(Y112:AA112)</f>
        <v>0</v>
      </c>
      <c r="AC112" s="35"/>
      <c r="AD112" s="35"/>
      <c r="AE112" s="35"/>
      <c r="AF112" s="40">
        <f>SUM(AC112:AE112)</f>
        <v>0</v>
      </c>
      <c r="AG112" s="40">
        <f t="shared" ref="AG112:AG121" si="71">SUM(T112,X112,AB112,AF112)</f>
        <v>0</v>
      </c>
      <c r="AH112" s="41">
        <f>IF(ISERROR(AG112/I112),0,AG112/I112)</f>
        <v>0</v>
      </c>
      <c r="AI112" s="42">
        <f t="shared" ref="AI112:AI121" si="72">IF(ISERROR(AG112/$AG$284),"-",AG112/$AG$284)</f>
        <v>0</v>
      </c>
    </row>
    <row r="113" spans="1:35" ht="12.75" hidden="1" customHeight="1" outlineLevel="1">
      <c r="A113" s="16">
        <v>2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ref="T113:T121" si="73">SUM(Q113:S113)</f>
        <v>0</v>
      </c>
      <c r="U113" s="35"/>
      <c r="V113" s="35"/>
      <c r="W113" s="35"/>
      <c r="X113" s="40">
        <f t="shared" ref="X113:X121" si="74">SUM(U113:W113)</f>
        <v>0</v>
      </c>
      <c r="Y113" s="35"/>
      <c r="Z113" s="35"/>
      <c r="AA113" s="35"/>
      <c r="AB113" s="40">
        <f t="shared" ref="AB113:AB121" si="75">SUM(Y113:AA113)</f>
        <v>0</v>
      </c>
      <c r="AC113" s="35"/>
      <c r="AD113" s="35"/>
      <c r="AE113" s="35"/>
      <c r="AF113" s="40">
        <f t="shared" ref="AF113:AF121" si="76">SUM(AC113:AE113)</f>
        <v>0</v>
      </c>
      <c r="AG113" s="40">
        <f t="shared" si="71"/>
        <v>0</v>
      </c>
      <c r="AH113" s="41">
        <f t="shared" ref="AH113:AH121" si="77">IF(ISERROR(AG113/I113),0,AG113/I113)</f>
        <v>0</v>
      </c>
      <c r="AI113" s="42">
        <f t="shared" si="72"/>
        <v>0</v>
      </c>
    </row>
    <row r="114" spans="1:35" ht="12.75" hidden="1" customHeight="1" outlineLevel="1">
      <c r="A114" s="16">
        <v>3</v>
      </c>
      <c r="B114" s="32"/>
      <c r="C114" s="31"/>
      <c r="D114" s="32"/>
      <c r="E114" s="32"/>
      <c r="F114" s="32"/>
      <c r="G114" s="31"/>
      <c r="H114" s="31"/>
      <c r="I114" s="29"/>
      <c r="J114" s="33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73"/>
        <v>0</v>
      </c>
      <c r="U114" s="35"/>
      <c r="V114" s="35"/>
      <c r="W114" s="35"/>
      <c r="X114" s="40">
        <f t="shared" si="74"/>
        <v>0</v>
      </c>
      <c r="Y114" s="35"/>
      <c r="Z114" s="35"/>
      <c r="AA114" s="35"/>
      <c r="AB114" s="40">
        <f t="shared" si="75"/>
        <v>0</v>
      </c>
      <c r="AC114" s="35"/>
      <c r="AD114" s="35"/>
      <c r="AE114" s="35"/>
      <c r="AF114" s="40">
        <f t="shared" si="76"/>
        <v>0</v>
      </c>
      <c r="AG114" s="40">
        <f t="shared" si="71"/>
        <v>0</v>
      </c>
      <c r="AH114" s="41">
        <f t="shared" si="77"/>
        <v>0</v>
      </c>
      <c r="AI114" s="42">
        <f t="shared" si="72"/>
        <v>0</v>
      </c>
    </row>
    <row r="115" spans="1:35" ht="12.75" hidden="1" customHeight="1" outlineLevel="1">
      <c r="A115" s="16">
        <v>4</v>
      </c>
      <c r="B115" s="32"/>
      <c r="C115" s="31"/>
      <c r="D115" s="32"/>
      <c r="E115" s="32"/>
      <c r="F115" s="32"/>
      <c r="G115" s="31"/>
      <c r="H115" s="31"/>
      <c r="I115" s="29"/>
      <c r="J115" s="33"/>
      <c r="K115" s="32"/>
      <c r="L115" s="35"/>
      <c r="M115" s="35"/>
      <c r="N115" s="35"/>
      <c r="O115" s="32"/>
      <c r="P115" s="32"/>
      <c r="Q115" s="35"/>
      <c r="R115" s="35"/>
      <c r="S115" s="35"/>
      <c r="T115" s="40">
        <f t="shared" si="73"/>
        <v>0</v>
      </c>
      <c r="U115" s="35"/>
      <c r="V115" s="35"/>
      <c r="W115" s="35"/>
      <c r="X115" s="40">
        <f t="shared" si="74"/>
        <v>0</v>
      </c>
      <c r="Y115" s="35"/>
      <c r="Z115" s="35"/>
      <c r="AA115" s="35"/>
      <c r="AB115" s="40">
        <f t="shared" si="75"/>
        <v>0</v>
      </c>
      <c r="AC115" s="35"/>
      <c r="AD115" s="35"/>
      <c r="AE115" s="35"/>
      <c r="AF115" s="40">
        <f t="shared" si="76"/>
        <v>0</v>
      </c>
      <c r="AG115" s="40">
        <f t="shared" si="71"/>
        <v>0</v>
      </c>
      <c r="AH115" s="41">
        <f t="shared" si="77"/>
        <v>0</v>
      </c>
      <c r="AI115" s="42">
        <f t="shared" si="72"/>
        <v>0</v>
      </c>
    </row>
    <row r="116" spans="1:35" ht="12.75" hidden="1" customHeight="1" outlineLevel="1">
      <c r="A116" s="16">
        <v>5</v>
      </c>
      <c r="B116" s="32"/>
      <c r="C116" s="31"/>
      <c r="D116" s="32"/>
      <c r="E116" s="32"/>
      <c r="F116" s="32"/>
      <c r="G116" s="31"/>
      <c r="H116" s="31"/>
      <c r="I116" s="29"/>
      <c r="J116" s="33"/>
      <c r="K116" s="32"/>
      <c r="L116" s="35"/>
      <c r="M116" s="35"/>
      <c r="N116" s="35"/>
      <c r="O116" s="32"/>
      <c r="P116" s="32"/>
      <c r="Q116" s="35"/>
      <c r="R116" s="35"/>
      <c r="S116" s="35"/>
      <c r="T116" s="40">
        <f t="shared" si="73"/>
        <v>0</v>
      </c>
      <c r="U116" s="35"/>
      <c r="V116" s="35"/>
      <c r="W116" s="35"/>
      <c r="X116" s="40">
        <f t="shared" si="74"/>
        <v>0</v>
      </c>
      <c r="Y116" s="35"/>
      <c r="Z116" s="35"/>
      <c r="AA116" s="35"/>
      <c r="AB116" s="40">
        <f t="shared" si="75"/>
        <v>0</v>
      </c>
      <c r="AC116" s="35"/>
      <c r="AD116" s="35"/>
      <c r="AE116" s="35"/>
      <c r="AF116" s="40">
        <f t="shared" si="76"/>
        <v>0</v>
      </c>
      <c r="AG116" s="40">
        <f t="shared" si="71"/>
        <v>0</v>
      </c>
      <c r="AH116" s="41">
        <f t="shared" si="77"/>
        <v>0</v>
      </c>
      <c r="AI116" s="42">
        <f t="shared" si="72"/>
        <v>0</v>
      </c>
    </row>
    <row r="117" spans="1:35" ht="12.75" hidden="1" customHeight="1" outlineLevel="1">
      <c r="A117" s="16">
        <v>6</v>
      </c>
      <c r="B117" s="32"/>
      <c r="C117" s="31"/>
      <c r="D117" s="32"/>
      <c r="E117" s="32"/>
      <c r="F117" s="32"/>
      <c r="G117" s="31"/>
      <c r="H117" s="31"/>
      <c r="I117" s="29"/>
      <c r="J117" s="33"/>
      <c r="K117" s="32"/>
      <c r="L117" s="35"/>
      <c r="M117" s="35"/>
      <c r="N117" s="35"/>
      <c r="O117" s="32"/>
      <c r="P117" s="32"/>
      <c r="Q117" s="35"/>
      <c r="R117" s="35"/>
      <c r="S117" s="35"/>
      <c r="T117" s="40">
        <f t="shared" si="73"/>
        <v>0</v>
      </c>
      <c r="U117" s="35"/>
      <c r="V117" s="35"/>
      <c r="W117" s="35"/>
      <c r="X117" s="40">
        <f t="shared" si="74"/>
        <v>0</v>
      </c>
      <c r="Y117" s="35"/>
      <c r="Z117" s="35"/>
      <c r="AA117" s="35"/>
      <c r="AB117" s="40">
        <f t="shared" si="75"/>
        <v>0</v>
      </c>
      <c r="AC117" s="35"/>
      <c r="AD117" s="35"/>
      <c r="AE117" s="35"/>
      <c r="AF117" s="40">
        <f t="shared" si="76"/>
        <v>0</v>
      </c>
      <c r="AG117" s="40">
        <f t="shared" si="71"/>
        <v>0</v>
      </c>
      <c r="AH117" s="41">
        <f t="shared" si="77"/>
        <v>0</v>
      </c>
      <c r="AI117" s="42">
        <f t="shared" si="72"/>
        <v>0</v>
      </c>
    </row>
    <row r="118" spans="1:35" ht="12.75" hidden="1" customHeight="1" outlineLevel="1">
      <c r="A118" s="16">
        <v>7</v>
      </c>
      <c r="B118" s="32"/>
      <c r="C118" s="31"/>
      <c r="D118" s="32"/>
      <c r="E118" s="32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si="73"/>
        <v>0</v>
      </c>
      <c r="U118" s="35"/>
      <c r="V118" s="35"/>
      <c r="W118" s="35"/>
      <c r="X118" s="40">
        <f t="shared" si="74"/>
        <v>0</v>
      </c>
      <c r="Y118" s="35"/>
      <c r="Z118" s="35"/>
      <c r="AA118" s="35"/>
      <c r="AB118" s="40">
        <f t="shared" si="75"/>
        <v>0</v>
      </c>
      <c r="AC118" s="35"/>
      <c r="AD118" s="35"/>
      <c r="AE118" s="35"/>
      <c r="AF118" s="40">
        <f t="shared" si="76"/>
        <v>0</v>
      </c>
      <c r="AG118" s="40">
        <f t="shared" si="71"/>
        <v>0</v>
      </c>
      <c r="AH118" s="41">
        <f t="shared" si="77"/>
        <v>0</v>
      </c>
      <c r="AI118" s="42">
        <f t="shared" si="72"/>
        <v>0</v>
      </c>
    </row>
    <row r="119" spans="1:35" ht="12.75" hidden="1" customHeight="1" outlineLevel="1">
      <c r="A119" s="16">
        <v>8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3"/>
        <v>0</v>
      </c>
      <c r="U119" s="35"/>
      <c r="V119" s="35"/>
      <c r="W119" s="35"/>
      <c r="X119" s="40">
        <f t="shared" si="74"/>
        <v>0</v>
      </c>
      <c r="Y119" s="35"/>
      <c r="Z119" s="35"/>
      <c r="AA119" s="35"/>
      <c r="AB119" s="40">
        <f t="shared" si="75"/>
        <v>0</v>
      </c>
      <c r="AC119" s="35"/>
      <c r="AD119" s="35"/>
      <c r="AE119" s="35"/>
      <c r="AF119" s="40">
        <f t="shared" si="76"/>
        <v>0</v>
      </c>
      <c r="AG119" s="40">
        <f t="shared" si="71"/>
        <v>0</v>
      </c>
      <c r="AH119" s="41">
        <f t="shared" si="77"/>
        <v>0</v>
      </c>
      <c r="AI119" s="42">
        <f t="shared" si="72"/>
        <v>0</v>
      </c>
    </row>
    <row r="120" spans="1:35" ht="12.75" hidden="1" customHeight="1" outlineLevel="1">
      <c r="A120" s="16">
        <v>9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3"/>
        <v>0</v>
      </c>
      <c r="U120" s="35"/>
      <c r="V120" s="35"/>
      <c r="W120" s="35"/>
      <c r="X120" s="40">
        <f t="shared" si="74"/>
        <v>0</v>
      </c>
      <c r="Y120" s="35"/>
      <c r="Z120" s="35"/>
      <c r="AA120" s="35"/>
      <c r="AB120" s="40">
        <f t="shared" si="75"/>
        <v>0</v>
      </c>
      <c r="AC120" s="35"/>
      <c r="AD120" s="35"/>
      <c r="AE120" s="35"/>
      <c r="AF120" s="40">
        <f t="shared" si="76"/>
        <v>0</v>
      </c>
      <c r="AG120" s="40">
        <f t="shared" si="71"/>
        <v>0</v>
      </c>
      <c r="AH120" s="41">
        <f t="shared" si="77"/>
        <v>0</v>
      </c>
      <c r="AI120" s="42">
        <f t="shared" si="72"/>
        <v>0</v>
      </c>
    </row>
    <row r="121" spans="1:35" ht="12.75" hidden="1" customHeight="1" outlineLevel="1">
      <c r="A121" s="16">
        <v>10</v>
      </c>
      <c r="B121" s="32"/>
      <c r="C121" s="31"/>
      <c r="D121" s="32"/>
      <c r="E121" s="32"/>
      <c r="F121" s="32"/>
      <c r="G121" s="31"/>
      <c r="H121" s="31"/>
      <c r="I121" s="29"/>
      <c r="J121" s="34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3"/>
        <v>0</v>
      </c>
      <c r="U121" s="35"/>
      <c r="V121" s="35"/>
      <c r="W121" s="35"/>
      <c r="X121" s="40">
        <f t="shared" si="74"/>
        <v>0</v>
      </c>
      <c r="Y121" s="35"/>
      <c r="Z121" s="35"/>
      <c r="AA121" s="35"/>
      <c r="AB121" s="40">
        <f t="shared" si="75"/>
        <v>0</v>
      </c>
      <c r="AC121" s="35"/>
      <c r="AD121" s="35"/>
      <c r="AE121" s="35"/>
      <c r="AF121" s="40">
        <f t="shared" si="76"/>
        <v>0</v>
      </c>
      <c r="AG121" s="40">
        <f t="shared" si="71"/>
        <v>0</v>
      </c>
      <c r="AH121" s="41">
        <f t="shared" si="77"/>
        <v>0</v>
      </c>
      <c r="AI121" s="42">
        <f t="shared" si="72"/>
        <v>0</v>
      </c>
    </row>
    <row r="122" spans="1:35" ht="12.75" customHeight="1" collapsed="1">
      <c r="A122" s="223" t="s">
        <v>69</v>
      </c>
      <c r="B122" s="224"/>
      <c r="C122" s="224"/>
      <c r="D122" s="224"/>
      <c r="E122" s="224"/>
      <c r="F122" s="224"/>
      <c r="G122" s="224"/>
      <c r="H122" s="225"/>
      <c r="I122" s="55">
        <f>SUM(I112:I121)</f>
        <v>0</v>
      </c>
      <c r="J122" s="55">
        <f>SUM(J112:J121)</f>
        <v>0</v>
      </c>
      <c r="K122" s="56"/>
      <c r="L122" s="55">
        <f>SUM(L112:L121)</f>
        <v>0</v>
      </c>
      <c r="M122" s="55">
        <f>SUM(M112:M121)</f>
        <v>0</v>
      </c>
      <c r="N122" s="55">
        <f>SUM(N112:N121)</f>
        <v>0</v>
      </c>
      <c r="O122" s="57"/>
      <c r="P122" s="59"/>
      <c r="Q122" s="55">
        <f t="shared" ref="Q122:AG122" si="78">SUM(Q112:Q121)</f>
        <v>0</v>
      </c>
      <c r="R122" s="55">
        <f t="shared" si="78"/>
        <v>0</v>
      </c>
      <c r="S122" s="55">
        <f t="shared" si="78"/>
        <v>0</v>
      </c>
      <c r="T122" s="60">
        <f t="shared" si="78"/>
        <v>0</v>
      </c>
      <c r="U122" s="55">
        <f t="shared" si="78"/>
        <v>0</v>
      </c>
      <c r="V122" s="55">
        <f t="shared" si="78"/>
        <v>0</v>
      </c>
      <c r="W122" s="55">
        <f t="shared" si="78"/>
        <v>0</v>
      </c>
      <c r="X122" s="60">
        <f t="shared" si="78"/>
        <v>0</v>
      </c>
      <c r="Y122" s="55">
        <f t="shared" si="78"/>
        <v>0</v>
      </c>
      <c r="Z122" s="55">
        <f t="shared" si="78"/>
        <v>0</v>
      </c>
      <c r="AA122" s="55">
        <f t="shared" si="78"/>
        <v>0</v>
      </c>
      <c r="AB122" s="60">
        <f t="shared" si="78"/>
        <v>0</v>
      </c>
      <c r="AC122" s="55">
        <f t="shared" si="78"/>
        <v>0</v>
      </c>
      <c r="AD122" s="55">
        <f t="shared" si="78"/>
        <v>0</v>
      </c>
      <c r="AE122" s="55">
        <f t="shared" si="78"/>
        <v>0</v>
      </c>
      <c r="AF122" s="60">
        <f t="shared" si="78"/>
        <v>0</v>
      </c>
      <c r="AG122" s="53">
        <f t="shared" si="78"/>
        <v>0</v>
      </c>
      <c r="AH122" s="54">
        <f>IF(ISERROR(AG122/I122),0,AG122/I122)</f>
        <v>0</v>
      </c>
      <c r="AI122" s="54">
        <f>IF(ISERROR(AG122/$AG$284),0,AG122/$AG$284)</f>
        <v>0</v>
      </c>
    </row>
    <row r="123" spans="1:35" ht="12.75" customHeight="1">
      <c r="A123" s="36"/>
      <c r="B123" s="229" t="s">
        <v>18</v>
      </c>
      <c r="C123" s="230"/>
      <c r="D123" s="231"/>
      <c r="E123" s="18"/>
      <c r="F123" s="19"/>
      <c r="G123" s="20"/>
      <c r="H123" s="20"/>
      <c r="I123" s="21"/>
      <c r="J123" s="22"/>
      <c r="K123" s="23"/>
      <c r="L123" s="24"/>
      <c r="M123" s="24"/>
      <c r="N123" s="24"/>
      <c r="O123" s="19"/>
      <c r="P123" s="25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6"/>
      <c r="AI123" s="26"/>
    </row>
    <row r="124" spans="1:35" ht="12.75" hidden="1" customHeight="1" outlineLevel="1">
      <c r="A124" s="16">
        <v>1</v>
      </c>
      <c r="B124" s="28"/>
      <c r="C124" s="27"/>
      <c r="D124" s="28"/>
      <c r="E124" s="28"/>
      <c r="F124" s="28"/>
      <c r="G124" s="27"/>
      <c r="H124" s="27"/>
      <c r="I124" s="29"/>
      <c r="J124" s="30"/>
      <c r="K124" s="28"/>
      <c r="L124" s="35"/>
      <c r="M124" s="35"/>
      <c r="N124" s="35"/>
      <c r="O124" s="28"/>
      <c r="P124" s="28"/>
      <c r="Q124" s="35"/>
      <c r="R124" s="35"/>
      <c r="S124" s="35"/>
      <c r="T124" s="40">
        <f>SUM(Q124:S124)</f>
        <v>0</v>
      </c>
      <c r="U124" s="35"/>
      <c r="V124" s="35"/>
      <c r="W124" s="35"/>
      <c r="X124" s="40">
        <f>SUM(U124:W124)</f>
        <v>0</v>
      </c>
      <c r="Y124" s="35"/>
      <c r="Z124" s="35"/>
      <c r="AA124" s="35"/>
      <c r="AB124" s="40">
        <f>SUM(Y124:AA124)</f>
        <v>0</v>
      </c>
      <c r="AC124" s="35"/>
      <c r="AD124" s="35"/>
      <c r="AE124" s="35"/>
      <c r="AF124" s="40">
        <f>SUM(AC124:AE124)</f>
        <v>0</v>
      </c>
      <c r="AG124" s="40">
        <f t="shared" ref="AG124:AG133" si="79">SUM(T124,X124,AB124,AF124)</f>
        <v>0</v>
      </c>
      <c r="AH124" s="41">
        <f>IF(ISERROR(AG124/I124),0,AG124/I124)</f>
        <v>0</v>
      </c>
      <c r="AI124" s="42">
        <f t="shared" ref="AI124:AI133" si="80">IF(ISERROR(AG124/$AG$284),"-",AG124/$AG$284)</f>
        <v>0</v>
      </c>
    </row>
    <row r="125" spans="1:35" ht="12.75" hidden="1" customHeight="1" outlineLevel="1">
      <c r="A125" s="16">
        <v>2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ref="T125:T133" si="81">SUM(Q125:S125)</f>
        <v>0</v>
      </c>
      <c r="U125" s="35"/>
      <c r="V125" s="35"/>
      <c r="W125" s="35"/>
      <c r="X125" s="40">
        <f t="shared" ref="X125:X133" si="82">SUM(U125:W125)</f>
        <v>0</v>
      </c>
      <c r="Y125" s="35"/>
      <c r="Z125" s="35"/>
      <c r="AA125" s="35"/>
      <c r="AB125" s="40">
        <f t="shared" ref="AB125:AB133" si="83">SUM(Y125:AA125)</f>
        <v>0</v>
      </c>
      <c r="AC125" s="35"/>
      <c r="AD125" s="35"/>
      <c r="AE125" s="35"/>
      <c r="AF125" s="40">
        <f t="shared" ref="AF125:AF133" si="84">SUM(AC125:AE125)</f>
        <v>0</v>
      </c>
      <c r="AG125" s="40">
        <f t="shared" si="79"/>
        <v>0</v>
      </c>
      <c r="AH125" s="41">
        <f t="shared" ref="AH125:AH133" si="85">IF(ISERROR(AG125/I125),0,AG125/I125)</f>
        <v>0</v>
      </c>
      <c r="AI125" s="42">
        <f t="shared" si="80"/>
        <v>0</v>
      </c>
    </row>
    <row r="126" spans="1:35" ht="12.75" hidden="1" customHeight="1" outlineLevel="1">
      <c r="A126" s="16">
        <v>3</v>
      </c>
      <c r="B126" s="32"/>
      <c r="C126" s="31"/>
      <c r="D126" s="32"/>
      <c r="E126" s="32"/>
      <c r="F126" s="32"/>
      <c r="G126" s="31"/>
      <c r="H126" s="31"/>
      <c r="I126" s="29"/>
      <c r="J126" s="33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81"/>
        <v>0</v>
      </c>
      <c r="U126" s="35"/>
      <c r="V126" s="35"/>
      <c r="W126" s="35"/>
      <c r="X126" s="40">
        <f t="shared" si="82"/>
        <v>0</v>
      </c>
      <c r="Y126" s="35"/>
      <c r="Z126" s="35"/>
      <c r="AA126" s="35"/>
      <c r="AB126" s="40">
        <f t="shared" si="83"/>
        <v>0</v>
      </c>
      <c r="AC126" s="35"/>
      <c r="AD126" s="35"/>
      <c r="AE126" s="35"/>
      <c r="AF126" s="40">
        <f t="shared" si="84"/>
        <v>0</v>
      </c>
      <c r="AG126" s="40">
        <f t="shared" si="79"/>
        <v>0</v>
      </c>
      <c r="AH126" s="41">
        <f t="shared" si="85"/>
        <v>0</v>
      </c>
      <c r="AI126" s="42">
        <f t="shared" si="80"/>
        <v>0</v>
      </c>
    </row>
    <row r="127" spans="1:35" ht="12.75" hidden="1" customHeight="1" outlineLevel="1">
      <c r="A127" s="16">
        <v>4</v>
      </c>
      <c r="B127" s="32"/>
      <c r="C127" s="31"/>
      <c r="D127" s="32"/>
      <c r="E127" s="32"/>
      <c r="F127" s="32"/>
      <c r="G127" s="31"/>
      <c r="H127" s="31"/>
      <c r="I127" s="29"/>
      <c r="J127" s="33"/>
      <c r="K127" s="32"/>
      <c r="L127" s="35"/>
      <c r="M127" s="35"/>
      <c r="N127" s="35"/>
      <c r="O127" s="32"/>
      <c r="P127" s="32"/>
      <c r="Q127" s="35"/>
      <c r="R127" s="35"/>
      <c r="S127" s="35"/>
      <c r="T127" s="40">
        <f t="shared" si="81"/>
        <v>0</v>
      </c>
      <c r="U127" s="35"/>
      <c r="V127" s="35"/>
      <c r="W127" s="35"/>
      <c r="X127" s="40">
        <f t="shared" si="82"/>
        <v>0</v>
      </c>
      <c r="Y127" s="35"/>
      <c r="Z127" s="35"/>
      <c r="AA127" s="35"/>
      <c r="AB127" s="40">
        <f t="shared" si="83"/>
        <v>0</v>
      </c>
      <c r="AC127" s="35"/>
      <c r="AD127" s="35"/>
      <c r="AE127" s="35"/>
      <c r="AF127" s="40">
        <f t="shared" si="84"/>
        <v>0</v>
      </c>
      <c r="AG127" s="40">
        <f t="shared" si="79"/>
        <v>0</v>
      </c>
      <c r="AH127" s="41">
        <f t="shared" si="85"/>
        <v>0</v>
      </c>
      <c r="AI127" s="42">
        <f t="shared" si="80"/>
        <v>0</v>
      </c>
    </row>
    <row r="128" spans="1:35" ht="12.75" hidden="1" customHeight="1" outlineLevel="1">
      <c r="A128" s="16">
        <v>5</v>
      </c>
      <c r="B128" s="32"/>
      <c r="C128" s="31"/>
      <c r="D128" s="32"/>
      <c r="E128" s="32"/>
      <c r="F128" s="32"/>
      <c r="G128" s="31"/>
      <c r="H128" s="31"/>
      <c r="I128" s="29"/>
      <c r="J128" s="33"/>
      <c r="K128" s="32"/>
      <c r="L128" s="35"/>
      <c r="M128" s="35"/>
      <c r="N128" s="35"/>
      <c r="O128" s="32"/>
      <c r="P128" s="32"/>
      <c r="Q128" s="35"/>
      <c r="R128" s="35"/>
      <c r="S128" s="35"/>
      <c r="T128" s="40">
        <f t="shared" si="81"/>
        <v>0</v>
      </c>
      <c r="U128" s="35"/>
      <c r="V128" s="35"/>
      <c r="W128" s="35"/>
      <c r="X128" s="40">
        <f t="shared" si="82"/>
        <v>0</v>
      </c>
      <c r="Y128" s="35"/>
      <c r="Z128" s="35"/>
      <c r="AA128" s="35"/>
      <c r="AB128" s="40">
        <f t="shared" si="83"/>
        <v>0</v>
      </c>
      <c r="AC128" s="35"/>
      <c r="AD128" s="35"/>
      <c r="AE128" s="35"/>
      <c r="AF128" s="40">
        <f t="shared" si="84"/>
        <v>0</v>
      </c>
      <c r="AG128" s="40">
        <f t="shared" si="79"/>
        <v>0</v>
      </c>
      <c r="AH128" s="41">
        <f t="shared" si="85"/>
        <v>0</v>
      </c>
      <c r="AI128" s="42">
        <f t="shared" si="80"/>
        <v>0</v>
      </c>
    </row>
    <row r="129" spans="1:35" ht="12.75" hidden="1" customHeight="1" outlineLevel="1">
      <c r="A129" s="16">
        <v>6</v>
      </c>
      <c r="B129" s="32"/>
      <c r="C129" s="31"/>
      <c r="D129" s="32"/>
      <c r="E129" s="32"/>
      <c r="F129" s="32"/>
      <c r="G129" s="31"/>
      <c r="H129" s="31"/>
      <c r="I129" s="29"/>
      <c r="J129" s="33"/>
      <c r="K129" s="32"/>
      <c r="L129" s="35"/>
      <c r="M129" s="35"/>
      <c r="N129" s="35"/>
      <c r="O129" s="32"/>
      <c r="P129" s="32"/>
      <c r="Q129" s="35"/>
      <c r="R129" s="35"/>
      <c r="S129" s="35"/>
      <c r="T129" s="40">
        <f t="shared" si="81"/>
        <v>0</v>
      </c>
      <c r="U129" s="35"/>
      <c r="V129" s="35"/>
      <c r="W129" s="35"/>
      <c r="X129" s="40">
        <f t="shared" si="82"/>
        <v>0</v>
      </c>
      <c r="Y129" s="35"/>
      <c r="Z129" s="35"/>
      <c r="AA129" s="35"/>
      <c r="AB129" s="40">
        <f t="shared" si="83"/>
        <v>0</v>
      </c>
      <c r="AC129" s="35"/>
      <c r="AD129" s="35"/>
      <c r="AE129" s="35"/>
      <c r="AF129" s="40">
        <f t="shared" si="84"/>
        <v>0</v>
      </c>
      <c r="AG129" s="40">
        <f t="shared" si="79"/>
        <v>0</v>
      </c>
      <c r="AH129" s="41">
        <f t="shared" si="85"/>
        <v>0</v>
      </c>
      <c r="AI129" s="42">
        <f t="shared" si="80"/>
        <v>0</v>
      </c>
    </row>
    <row r="130" spans="1:35" ht="12.75" hidden="1" customHeight="1" outlineLevel="1">
      <c r="A130" s="16">
        <v>7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si="81"/>
        <v>0</v>
      </c>
      <c r="U130" s="35"/>
      <c r="V130" s="35"/>
      <c r="W130" s="35"/>
      <c r="X130" s="40">
        <f t="shared" si="82"/>
        <v>0</v>
      </c>
      <c r="Y130" s="35"/>
      <c r="Z130" s="35"/>
      <c r="AA130" s="35"/>
      <c r="AB130" s="40">
        <f t="shared" si="83"/>
        <v>0</v>
      </c>
      <c r="AC130" s="35"/>
      <c r="AD130" s="35"/>
      <c r="AE130" s="35"/>
      <c r="AF130" s="40">
        <f t="shared" si="84"/>
        <v>0</v>
      </c>
      <c r="AG130" s="40">
        <f t="shared" si="79"/>
        <v>0</v>
      </c>
      <c r="AH130" s="41">
        <f t="shared" si="85"/>
        <v>0</v>
      </c>
      <c r="AI130" s="42">
        <f t="shared" si="80"/>
        <v>0</v>
      </c>
    </row>
    <row r="131" spans="1:35" ht="12.75" hidden="1" customHeight="1" outlineLevel="1">
      <c r="A131" s="16">
        <v>8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1"/>
        <v>0</v>
      </c>
      <c r="U131" s="35"/>
      <c r="V131" s="35"/>
      <c r="W131" s="35"/>
      <c r="X131" s="40">
        <f t="shared" si="82"/>
        <v>0</v>
      </c>
      <c r="Y131" s="35"/>
      <c r="Z131" s="35"/>
      <c r="AA131" s="35"/>
      <c r="AB131" s="40">
        <f t="shared" si="83"/>
        <v>0</v>
      </c>
      <c r="AC131" s="35"/>
      <c r="AD131" s="35"/>
      <c r="AE131" s="35"/>
      <c r="AF131" s="40">
        <f t="shared" si="84"/>
        <v>0</v>
      </c>
      <c r="AG131" s="40">
        <f t="shared" si="79"/>
        <v>0</v>
      </c>
      <c r="AH131" s="41">
        <f t="shared" si="85"/>
        <v>0</v>
      </c>
      <c r="AI131" s="42">
        <f t="shared" si="80"/>
        <v>0</v>
      </c>
    </row>
    <row r="132" spans="1:35" ht="12.75" hidden="1" customHeight="1" outlineLevel="1">
      <c r="A132" s="16">
        <v>9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1"/>
        <v>0</v>
      </c>
      <c r="U132" s="35"/>
      <c r="V132" s="35"/>
      <c r="W132" s="35"/>
      <c r="X132" s="40">
        <f t="shared" si="82"/>
        <v>0</v>
      </c>
      <c r="Y132" s="35"/>
      <c r="Z132" s="35"/>
      <c r="AA132" s="35"/>
      <c r="AB132" s="40">
        <f t="shared" si="83"/>
        <v>0</v>
      </c>
      <c r="AC132" s="35"/>
      <c r="AD132" s="35"/>
      <c r="AE132" s="35"/>
      <c r="AF132" s="40">
        <f t="shared" si="84"/>
        <v>0</v>
      </c>
      <c r="AG132" s="40">
        <f t="shared" si="79"/>
        <v>0</v>
      </c>
      <c r="AH132" s="41">
        <f t="shared" si="85"/>
        <v>0</v>
      </c>
      <c r="AI132" s="42">
        <f t="shared" si="80"/>
        <v>0</v>
      </c>
    </row>
    <row r="133" spans="1:35" ht="12.75" hidden="1" customHeight="1" outlineLevel="1">
      <c r="A133" s="16">
        <v>10</v>
      </c>
      <c r="B133" s="32"/>
      <c r="C133" s="31"/>
      <c r="D133" s="32"/>
      <c r="E133" s="32"/>
      <c r="F133" s="32"/>
      <c r="G133" s="31"/>
      <c r="H133" s="31"/>
      <c r="I133" s="29"/>
      <c r="J133" s="34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1"/>
        <v>0</v>
      </c>
      <c r="U133" s="35"/>
      <c r="V133" s="35"/>
      <c r="W133" s="35"/>
      <c r="X133" s="40">
        <f t="shared" si="82"/>
        <v>0</v>
      </c>
      <c r="Y133" s="35"/>
      <c r="Z133" s="35"/>
      <c r="AA133" s="35"/>
      <c r="AB133" s="40">
        <f t="shared" si="83"/>
        <v>0</v>
      </c>
      <c r="AC133" s="35"/>
      <c r="AD133" s="35"/>
      <c r="AE133" s="35"/>
      <c r="AF133" s="40">
        <f t="shared" si="84"/>
        <v>0</v>
      </c>
      <c r="AG133" s="40">
        <f t="shared" si="79"/>
        <v>0</v>
      </c>
      <c r="AH133" s="41">
        <f t="shared" si="85"/>
        <v>0</v>
      </c>
      <c r="AI133" s="42">
        <f t="shared" si="80"/>
        <v>0</v>
      </c>
    </row>
    <row r="134" spans="1:35" ht="12.75" customHeight="1" collapsed="1">
      <c r="A134" s="223" t="s">
        <v>70</v>
      </c>
      <c r="B134" s="224"/>
      <c r="C134" s="224"/>
      <c r="D134" s="224"/>
      <c r="E134" s="224"/>
      <c r="F134" s="224"/>
      <c r="G134" s="224"/>
      <c r="H134" s="225"/>
      <c r="I134" s="55">
        <f>SUM(I124:I133)</f>
        <v>0</v>
      </c>
      <c r="J134" s="55">
        <f>SUM(J124:J133)</f>
        <v>0</v>
      </c>
      <c r="K134" s="56"/>
      <c r="L134" s="55">
        <f>SUM(L124:L133)</f>
        <v>0</v>
      </c>
      <c r="M134" s="55">
        <f>SUM(M124:M133)</f>
        <v>0</v>
      </c>
      <c r="N134" s="55">
        <f>SUM(N124:N133)</f>
        <v>0</v>
      </c>
      <c r="O134" s="57"/>
      <c r="P134" s="59"/>
      <c r="Q134" s="55">
        <f t="shared" ref="Q134:AG134" si="86">SUM(Q124:Q133)</f>
        <v>0</v>
      </c>
      <c r="R134" s="55">
        <f t="shared" si="86"/>
        <v>0</v>
      </c>
      <c r="S134" s="55">
        <f t="shared" si="86"/>
        <v>0</v>
      </c>
      <c r="T134" s="60">
        <f t="shared" si="86"/>
        <v>0</v>
      </c>
      <c r="U134" s="55">
        <f t="shared" si="86"/>
        <v>0</v>
      </c>
      <c r="V134" s="55">
        <f t="shared" si="86"/>
        <v>0</v>
      </c>
      <c r="W134" s="55">
        <f t="shared" si="86"/>
        <v>0</v>
      </c>
      <c r="X134" s="60">
        <f t="shared" si="86"/>
        <v>0</v>
      </c>
      <c r="Y134" s="55">
        <f t="shared" si="86"/>
        <v>0</v>
      </c>
      <c r="Z134" s="55">
        <f t="shared" si="86"/>
        <v>0</v>
      </c>
      <c r="AA134" s="55">
        <f t="shared" si="86"/>
        <v>0</v>
      </c>
      <c r="AB134" s="60">
        <f t="shared" si="86"/>
        <v>0</v>
      </c>
      <c r="AC134" s="55">
        <f t="shared" si="86"/>
        <v>0</v>
      </c>
      <c r="AD134" s="55">
        <f t="shared" si="86"/>
        <v>0</v>
      </c>
      <c r="AE134" s="55">
        <f t="shared" si="86"/>
        <v>0</v>
      </c>
      <c r="AF134" s="60">
        <f t="shared" si="86"/>
        <v>0</v>
      </c>
      <c r="AG134" s="53">
        <f t="shared" si="86"/>
        <v>0</v>
      </c>
      <c r="AH134" s="54">
        <f>IF(ISERROR(AG134/I134),0,AG134/I134)</f>
        <v>0</v>
      </c>
      <c r="AI134" s="54">
        <f>IF(ISERROR(AG134/$AG$284),0,AG134/$AG$284)</f>
        <v>0</v>
      </c>
    </row>
    <row r="135" spans="1:35" ht="12.75" customHeight="1">
      <c r="A135" s="36"/>
      <c r="B135" s="229" t="s">
        <v>71</v>
      </c>
      <c r="C135" s="230"/>
      <c r="D135" s="231"/>
      <c r="E135" s="18"/>
      <c r="F135" s="19"/>
      <c r="G135" s="20"/>
      <c r="H135" s="20"/>
      <c r="I135" s="21"/>
      <c r="J135" s="22"/>
      <c r="K135" s="23"/>
      <c r="L135" s="24"/>
      <c r="M135" s="24"/>
      <c r="N135" s="24"/>
      <c r="O135" s="19"/>
      <c r="P135" s="25"/>
      <c r="Q135" s="22"/>
      <c r="R135" s="22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  <c r="AF135" s="22"/>
      <c r="AG135" s="22"/>
      <c r="AH135" s="26"/>
      <c r="AI135" s="26"/>
    </row>
    <row r="136" spans="1:35" ht="12.75" hidden="1" customHeight="1" outlineLevel="1">
      <c r="A136" s="16">
        <v>1</v>
      </c>
      <c r="B136" s="28"/>
      <c r="C136" s="27"/>
      <c r="D136" s="28"/>
      <c r="E136" s="28"/>
      <c r="F136" s="28"/>
      <c r="G136" s="27"/>
      <c r="H136" s="27"/>
      <c r="I136" s="29"/>
      <c r="J136" s="30"/>
      <c r="K136" s="28"/>
      <c r="L136" s="35"/>
      <c r="M136" s="35"/>
      <c r="N136" s="35"/>
      <c r="O136" s="28"/>
      <c r="P136" s="28"/>
      <c r="Q136" s="35"/>
      <c r="R136" s="35"/>
      <c r="S136" s="35"/>
      <c r="T136" s="40">
        <f>SUM(Q136:S136)</f>
        <v>0</v>
      </c>
      <c r="U136" s="35"/>
      <c r="V136" s="35"/>
      <c r="W136" s="35"/>
      <c r="X136" s="40">
        <f>SUM(U136:W136)</f>
        <v>0</v>
      </c>
      <c r="Y136" s="35"/>
      <c r="Z136" s="35"/>
      <c r="AA136" s="35"/>
      <c r="AB136" s="40">
        <f>SUM(Y136:AA136)</f>
        <v>0</v>
      </c>
      <c r="AC136" s="35"/>
      <c r="AD136" s="35"/>
      <c r="AE136" s="35"/>
      <c r="AF136" s="40">
        <f>SUM(AC136:AE136)</f>
        <v>0</v>
      </c>
      <c r="AG136" s="40">
        <f t="shared" ref="AG136:AG145" si="87">SUM(T136,X136,AB136,AF136)</f>
        <v>0</v>
      </c>
      <c r="AH136" s="41">
        <f>IF(ISERROR(AG136/I136),0,AG136/I136)</f>
        <v>0</v>
      </c>
      <c r="AI136" s="42">
        <f t="shared" ref="AI136:AI145" si="88">IF(ISERROR(AG136/$AG$284),"-",AG136/$AG$284)</f>
        <v>0</v>
      </c>
    </row>
    <row r="137" spans="1:35" ht="12.75" hidden="1" customHeight="1" outlineLevel="1">
      <c r="A137" s="16">
        <v>2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ref="T137:T145" si="89">SUM(Q137:S137)</f>
        <v>0</v>
      </c>
      <c r="U137" s="35"/>
      <c r="V137" s="35"/>
      <c r="W137" s="35"/>
      <c r="X137" s="40">
        <f t="shared" ref="X137:X145" si="90">SUM(U137:W137)</f>
        <v>0</v>
      </c>
      <c r="Y137" s="35"/>
      <c r="Z137" s="35"/>
      <c r="AA137" s="35"/>
      <c r="AB137" s="40">
        <f t="shared" ref="AB137:AB145" si="91">SUM(Y137:AA137)</f>
        <v>0</v>
      </c>
      <c r="AC137" s="35"/>
      <c r="AD137" s="35"/>
      <c r="AE137" s="35"/>
      <c r="AF137" s="40">
        <f t="shared" ref="AF137:AF145" si="92">SUM(AC137:AE137)</f>
        <v>0</v>
      </c>
      <c r="AG137" s="40">
        <f t="shared" si="87"/>
        <v>0</v>
      </c>
      <c r="AH137" s="41">
        <f t="shared" ref="AH137:AH145" si="93">IF(ISERROR(AG137/I137),0,AG137/I137)</f>
        <v>0</v>
      </c>
      <c r="AI137" s="42">
        <f t="shared" si="88"/>
        <v>0</v>
      </c>
    </row>
    <row r="138" spans="1:35" ht="12.75" hidden="1" customHeight="1" outlineLevel="1">
      <c r="A138" s="16">
        <v>3</v>
      </c>
      <c r="B138" s="32"/>
      <c r="C138" s="31"/>
      <c r="D138" s="32"/>
      <c r="E138" s="32"/>
      <c r="F138" s="32"/>
      <c r="G138" s="31"/>
      <c r="H138" s="31"/>
      <c r="I138" s="29"/>
      <c r="J138" s="33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9"/>
        <v>0</v>
      </c>
      <c r="U138" s="35"/>
      <c r="V138" s="35"/>
      <c r="W138" s="35"/>
      <c r="X138" s="40">
        <f t="shared" si="90"/>
        <v>0</v>
      </c>
      <c r="Y138" s="35"/>
      <c r="Z138" s="35"/>
      <c r="AA138" s="35"/>
      <c r="AB138" s="40">
        <f t="shared" si="91"/>
        <v>0</v>
      </c>
      <c r="AC138" s="35"/>
      <c r="AD138" s="35"/>
      <c r="AE138" s="35"/>
      <c r="AF138" s="40">
        <f t="shared" si="92"/>
        <v>0</v>
      </c>
      <c r="AG138" s="40">
        <f t="shared" si="87"/>
        <v>0</v>
      </c>
      <c r="AH138" s="41">
        <f t="shared" si="93"/>
        <v>0</v>
      </c>
      <c r="AI138" s="42">
        <f t="shared" si="88"/>
        <v>0</v>
      </c>
    </row>
    <row r="139" spans="1:35" ht="12.75" hidden="1" customHeight="1" outlineLevel="1">
      <c r="A139" s="16">
        <v>4</v>
      </c>
      <c r="B139" s="32"/>
      <c r="C139" s="31"/>
      <c r="D139" s="32"/>
      <c r="E139" s="32"/>
      <c r="F139" s="32"/>
      <c r="G139" s="31"/>
      <c r="H139" s="31"/>
      <c r="I139" s="29"/>
      <c r="J139" s="33"/>
      <c r="K139" s="32"/>
      <c r="L139" s="35"/>
      <c r="M139" s="35"/>
      <c r="N139" s="35"/>
      <c r="O139" s="32"/>
      <c r="P139" s="32"/>
      <c r="Q139" s="35"/>
      <c r="R139" s="35"/>
      <c r="S139" s="35"/>
      <c r="T139" s="40">
        <f t="shared" si="89"/>
        <v>0</v>
      </c>
      <c r="U139" s="35"/>
      <c r="V139" s="35"/>
      <c r="W139" s="35"/>
      <c r="X139" s="40">
        <f t="shared" si="90"/>
        <v>0</v>
      </c>
      <c r="Y139" s="35"/>
      <c r="Z139" s="35"/>
      <c r="AA139" s="35"/>
      <c r="AB139" s="40">
        <f t="shared" si="91"/>
        <v>0</v>
      </c>
      <c r="AC139" s="35"/>
      <c r="AD139" s="35"/>
      <c r="AE139" s="35"/>
      <c r="AF139" s="40">
        <f t="shared" si="92"/>
        <v>0</v>
      </c>
      <c r="AG139" s="40">
        <f t="shared" si="87"/>
        <v>0</v>
      </c>
      <c r="AH139" s="41">
        <f t="shared" si="93"/>
        <v>0</v>
      </c>
      <c r="AI139" s="42">
        <f t="shared" si="88"/>
        <v>0</v>
      </c>
    </row>
    <row r="140" spans="1:35" ht="12.75" hidden="1" customHeight="1" outlineLevel="1">
      <c r="A140" s="16">
        <v>5</v>
      </c>
      <c r="B140" s="32"/>
      <c r="C140" s="31"/>
      <c r="D140" s="32"/>
      <c r="E140" s="32"/>
      <c r="F140" s="32"/>
      <c r="G140" s="31"/>
      <c r="H140" s="31"/>
      <c r="I140" s="29"/>
      <c r="J140" s="33"/>
      <c r="K140" s="32"/>
      <c r="L140" s="35"/>
      <c r="M140" s="35"/>
      <c r="N140" s="35"/>
      <c r="O140" s="32"/>
      <c r="P140" s="32"/>
      <c r="Q140" s="35"/>
      <c r="R140" s="35"/>
      <c r="S140" s="35"/>
      <c r="T140" s="40">
        <f t="shared" si="89"/>
        <v>0</v>
      </c>
      <c r="U140" s="35"/>
      <c r="V140" s="35"/>
      <c r="W140" s="35"/>
      <c r="X140" s="40">
        <f t="shared" si="90"/>
        <v>0</v>
      </c>
      <c r="Y140" s="35"/>
      <c r="Z140" s="35"/>
      <c r="AA140" s="35"/>
      <c r="AB140" s="40">
        <f t="shared" si="91"/>
        <v>0</v>
      </c>
      <c r="AC140" s="35"/>
      <c r="AD140" s="35"/>
      <c r="AE140" s="35"/>
      <c r="AF140" s="40">
        <f t="shared" si="92"/>
        <v>0</v>
      </c>
      <c r="AG140" s="40">
        <f t="shared" si="87"/>
        <v>0</v>
      </c>
      <c r="AH140" s="41">
        <f t="shared" si="93"/>
        <v>0</v>
      </c>
      <c r="AI140" s="42">
        <f t="shared" si="88"/>
        <v>0</v>
      </c>
    </row>
    <row r="141" spans="1:35" ht="12.75" hidden="1" customHeight="1" outlineLevel="1">
      <c r="A141" s="16">
        <v>6</v>
      </c>
      <c r="B141" s="32"/>
      <c r="C141" s="31"/>
      <c r="D141" s="32"/>
      <c r="E141" s="32"/>
      <c r="F141" s="32"/>
      <c r="G141" s="31"/>
      <c r="H141" s="31"/>
      <c r="I141" s="29"/>
      <c r="J141" s="33"/>
      <c r="K141" s="32"/>
      <c r="L141" s="35"/>
      <c r="M141" s="35"/>
      <c r="N141" s="35"/>
      <c r="O141" s="32"/>
      <c r="P141" s="32"/>
      <c r="Q141" s="35"/>
      <c r="R141" s="35"/>
      <c r="S141" s="35"/>
      <c r="T141" s="40">
        <f t="shared" si="89"/>
        <v>0</v>
      </c>
      <c r="U141" s="35"/>
      <c r="V141" s="35"/>
      <c r="W141" s="35"/>
      <c r="X141" s="40">
        <f t="shared" si="90"/>
        <v>0</v>
      </c>
      <c r="Y141" s="35"/>
      <c r="Z141" s="35"/>
      <c r="AA141" s="35"/>
      <c r="AB141" s="40">
        <f t="shared" si="91"/>
        <v>0</v>
      </c>
      <c r="AC141" s="35"/>
      <c r="AD141" s="35"/>
      <c r="AE141" s="35"/>
      <c r="AF141" s="40">
        <f t="shared" si="92"/>
        <v>0</v>
      </c>
      <c r="AG141" s="40">
        <f t="shared" si="87"/>
        <v>0</v>
      </c>
      <c r="AH141" s="41">
        <f t="shared" si="93"/>
        <v>0</v>
      </c>
      <c r="AI141" s="42">
        <f t="shared" si="88"/>
        <v>0</v>
      </c>
    </row>
    <row r="142" spans="1:35" ht="12.75" hidden="1" customHeight="1" outlineLevel="1">
      <c r="A142" s="16">
        <v>7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si="89"/>
        <v>0</v>
      </c>
      <c r="U142" s="35"/>
      <c r="V142" s="35"/>
      <c r="W142" s="35"/>
      <c r="X142" s="40">
        <f t="shared" si="90"/>
        <v>0</v>
      </c>
      <c r="Y142" s="35"/>
      <c r="Z142" s="35"/>
      <c r="AA142" s="35"/>
      <c r="AB142" s="40">
        <f t="shared" si="91"/>
        <v>0</v>
      </c>
      <c r="AC142" s="35"/>
      <c r="AD142" s="35"/>
      <c r="AE142" s="35"/>
      <c r="AF142" s="40">
        <f t="shared" si="92"/>
        <v>0</v>
      </c>
      <c r="AG142" s="40">
        <f t="shared" si="87"/>
        <v>0</v>
      </c>
      <c r="AH142" s="41">
        <f t="shared" si="93"/>
        <v>0</v>
      </c>
      <c r="AI142" s="42">
        <f t="shared" si="88"/>
        <v>0</v>
      </c>
    </row>
    <row r="143" spans="1:35" ht="12.75" hidden="1" customHeight="1" outlineLevel="1">
      <c r="A143" s="16">
        <v>8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89"/>
        <v>0</v>
      </c>
      <c r="U143" s="35"/>
      <c r="V143" s="35"/>
      <c r="W143" s="35"/>
      <c r="X143" s="40">
        <f t="shared" si="90"/>
        <v>0</v>
      </c>
      <c r="Y143" s="35"/>
      <c r="Z143" s="35"/>
      <c r="AA143" s="35"/>
      <c r="AB143" s="40">
        <f t="shared" si="91"/>
        <v>0</v>
      </c>
      <c r="AC143" s="35"/>
      <c r="AD143" s="35"/>
      <c r="AE143" s="35"/>
      <c r="AF143" s="40">
        <f t="shared" si="92"/>
        <v>0</v>
      </c>
      <c r="AG143" s="40">
        <f t="shared" si="87"/>
        <v>0</v>
      </c>
      <c r="AH143" s="41">
        <f t="shared" si="93"/>
        <v>0</v>
      </c>
      <c r="AI143" s="42">
        <f t="shared" si="88"/>
        <v>0</v>
      </c>
    </row>
    <row r="144" spans="1:35" ht="12.75" hidden="1" customHeight="1" outlineLevel="1">
      <c r="A144" s="16">
        <v>9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89"/>
        <v>0</v>
      </c>
      <c r="U144" s="35"/>
      <c r="V144" s="35"/>
      <c r="W144" s="35"/>
      <c r="X144" s="40">
        <f t="shared" si="90"/>
        <v>0</v>
      </c>
      <c r="Y144" s="35"/>
      <c r="Z144" s="35"/>
      <c r="AA144" s="35"/>
      <c r="AB144" s="40">
        <f t="shared" si="91"/>
        <v>0</v>
      </c>
      <c r="AC144" s="35"/>
      <c r="AD144" s="35"/>
      <c r="AE144" s="35"/>
      <c r="AF144" s="40">
        <f t="shared" si="92"/>
        <v>0</v>
      </c>
      <c r="AG144" s="40">
        <f t="shared" si="87"/>
        <v>0</v>
      </c>
      <c r="AH144" s="41">
        <f t="shared" si="93"/>
        <v>0</v>
      </c>
      <c r="AI144" s="42">
        <f t="shared" si="88"/>
        <v>0</v>
      </c>
    </row>
    <row r="145" spans="1:35" ht="12.75" hidden="1" customHeight="1" outlineLevel="1">
      <c r="A145" s="16">
        <v>10</v>
      </c>
      <c r="B145" s="32"/>
      <c r="C145" s="31"/>
      <c r="D145" s="32"/>
      <c r="E145" s="32"/>
      <c r="F145" s="32"/>
      <c r="G145" s="31"/>
      <c r="H145" s="31"/>
      <c r="I145" s="29"/>
      <c r="J145" s="34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89"/>
        <v>0</v>
      </c>
      <c r="U145" s="35"/>
      <c r="V145" s="35"/>
      <c r="W145" s="35"/>
      <c r="X145" s="40">
        <f t="shared" si="90"/>
        <v>0</v>
      </c>
      <c r="Y145" s="35"/>
      <c r="Z145" s="35"/>
      <c r="AA145" s="35"/>
      <c r="AB145" s="40">
        <f t="shared" si="91"/>
        <v>0</v>
      </c>
      <c r="AC145" s="35"/>
      <c r="AD145" s="35"/>
      <c r="AE145" s="35"/>
      <c r="AF145" s="40">
        <f t="shared" si="92"/>
        <v>0</v>
      </c>
      <c r="AG145" s="40">
        <f t="shared" si="87"/>
        <v>0</v>
      </c>
      <c r="AH145" s="41">
        <f t="shared" si="93"/>
        <v>0</v>
      </c>
      <c r="AI145" s="42">
        <f t="shared" si="88"/>
        <v>0</v>
      </c>
    </row>
    <row r="146" spans="1:35" ht="12.75" customHeight="1" collapsed="1">
      <c r="A146" s="223" t="s">
        <v>72</v>
      </c>
      <c r="B146" s="224"/>
      <c r="C146" s="224"/>
      <c r="D146" s="224"/>
      <c r="E146" s="224"/>
      <c r="F146" s="224"/>
      <c r="G146" s="224"/>
      <c r="H146" s="225"/>
      <c r="I146" s="55">
        <f>SUM(I136:I145)</f>
        <v>0</v>
      </c>
      <c r="J146" s="55">
        <f>SUM(J136:J145)</f>
        <v>0</v>
      </c>
      <c r="K146" s="56"/>
      <c r="L146" s="55">
        <f>SUM(L136:L145)</f>
        <v>0</v>
      </c>
      <c r="M146" s="55">
        <f>SUM(M136:M145)</f>
        <v>0</v>
      </c>
      <c r="N146" s="55">
        <f>SUM(N136:N145)</f>
        <v>0</v>
      </c>
      <c r="O146" s="57"/>
      <c r="P146" s="59"/>
      <c r="Q146" s="55">
        <f t="shared" ref="Q146:AG146" si="94">SUM(Q136:Q145)</f>
        <v>0</v>
      </c>
      <c r="R146" s="55">
        <f t="shared" si="94"/>
        <v>0</v>
      </c>
      <c r="S146" s="55">
        <f t="shared" si="94"/>
        <v>0</v>
      </c>
      <c r="T146" s="60">
        <f t="shared" si="94"/>
        <v>0</v>
      </c>
      <c r="U146" s="55">
        <f t="shared" si="94"/>
        <v>0</v>
      </c>
      <c r="V146" s="55">
        <f t="shared" si="94"/>
        <v>0</v>
      </c>
      <c r="W146" s="55">
        <f t="shared" si="94"/>
        <v>0</v>
      </c>
      <c r="X146" s="60">
        <f t="shared" si="94"/>
        <v>0</v>
      </c>
      <c r="Y146" s="55">
        <f t="shared" si="94"/>
        <v>0</v>
      </c>
      <c r="Z146" s="55">
        <f t="shared" si="94"/>
        <v>0</v>
      </c>
      <c r="AA146" s="55">
        <f t="shared" si="94"/>
        <v>0</v>
      </c>
      <c r="AB146" s="60">
        <f t="shared" si="94"/>
        <v>0</v>
      </c>
      <c r="AC146" s="55">
        <f t="shared" si="94"/>
        <v>0</v>
      </c>
      <c r="AD146" s="55">
        <f t="shared" si="94"/>
        <v>0</v>
      </c>
      <c r="AE146" s="55">
        <f t="shared" si="94"/>
        <v>0</v>
      </c>
      <c r="AF146" s="60">
        <f t="shared" si="94"/>
        <v>0</v>
      </c>
      <c r="AG146" s="53">
        <f t="shared" si="94"/>
        <v>0</v>
      </c>
      <c r="AH146" s="54">
        <f>IF(ISERROR(AG146/I146),0,AG146/I146)</f>
        <v>0</v>
      </c>
      <c r="AI146" s="54">
        <f>IF(ISERROR(AG146/$AG$284),0,AG146/$AG$284)</f>
        <v>0</v>
      </c>
    </row>
    <row r="147" spans="1:35" ht="12.75" customHeight="1">
      <c r="A147" s="36"/>
      <c r="B147" s="229" t="s">
        <v>20</v>
      </c>
      <c r="C147" s="230"/>
      <c r="D147" s="231"/>
      <c r="E147" s="18"/>
      <c r="F147" s="19"/>
      <c r="G147" s="20"/>
      <c r="H147" s="20"/>
      <c r="I147" s="21"/>
      <c r="J147" s="22"/>
      <c r="K147" s="23"/>
      <c r="L147" s="24"/>
      <c r="M147" s="24"/>
      <c r="N147" s="24"/>
      <c r="O147" s="19"/>
      <c r="P147" s="25"/>
      <c r="Q147" s="22"/>
      <c r="R147" s="22"/>
      <c r="S147" s="22"/>
      <c r="T147" s="22"/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F147" s="22"/>
      <c r="AG147" s="22"/>
      <c r="AH147" s="26"/>
      <c r="AI147" s="26"/>
    </row>
    <row r="148" spans="1:35" ht="12.75" hidden="1" customHeight="1" outlineLevel="1">
      <c r="A148" s="16">
        <v>1</v>
      </c>
      <c r="B148" s="28"/>
      <c r="C148" s="27"/>
      <c r="D148" s="28"/>
      <c r="E148" s="28"/>
      <c r="F148" s="28"/>
      <c r="G148" s="27"/>
      <c r="H148" s="27"/>
      <c r="I148" s="29"/>
      <c r="J148" s="30"/>
      <c r="K148" s="28"/>
      <c r="L148" s="35"/>
      <c r="M148" s="35"/>
      <c r="N148" s="35"/>
      <c r="O148" s="28"/>
      <c r="P148" s="28"/>
      <c r="Q148" s="35"/>
      <c r="R148" s="35"/>
      <c r="S148" s="35"/>
      <c r="T148" s="40">
        <f>SUM(Q148:S148)</f>
        <v>0</v>
      </c>
      <c r="U148" s="35"/>
      <c r="V148" s="35"/>
      <c r="W148" s="35"/>
      <c r="X148" s="40">
        <f>SUM(U148:W148)</f>
        <v>0</v>
      </c>
      <c r="Y148" s="35"/>
      <c r="Z148" s="35"/>
      <c r="AA148" s="35"/>
      <c r="AB148" s="40">
        <f>SUM(Y148:AA148)</f>
        <v>0</v>
      </c>
      <c r="AC148" s="35"/>
      <c r="AD148" s="35"/>
      <c r="AE148" s="35"/>
      <c r="AF148" s="40">
        <f>SUM(AC148:AE148)</f>
        <v>0</v>
      </c>
      <c r="AG148" s="40">
        <f t="shared" ref="AG148:AG157" si="95">SUM(T148,X148,AB148,AF148)</f>
        <v>0</v>
      </c>
      <c r="AH148" s="41">
        <f>IF(ISERROR(AG148/I148),0,AG148/I148)</f>
        <v>0</v>
      </c>
      <c r="AI148" s="42">
        <f t="shared" ref="AI148:AI157" si="96">IF(ISERROR(AG148/$AG$284),"-",AG148/$AG$284)</f>
        <v>0</v>
      </c>
    </row>
    <row r="149" spans="1:35" ht="12.75" hidden="1" customHeight="1" outlineLevel="1">
      <c r="A149" s="16">
        <v>2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ref="T149:T157" si="97">SUM(Q149:S149)</f>
        <v>0</v>
      </c>
      <c r="U149" s="35"/>
      <c r="V149" s="35"/>
      <c r="W149" s="35"/>
      <c r="X149" s="40">
        <f t="shared" ref="X149:X157" si="98">SUM(U149:W149)</f>
        <v>0</v>
      </c>
      <c r="Y149" s="35"/>
      <c r="Z149" s="35"/>
      <c r="AA149" s="35"/>
      <c r="AB149" s="40">
        <f t="shared" ref="AB149:AB157" si="99">SUM(Y149:AA149)</f>
        <v>0</v>
      </c>
      <c r="AC149" s="35"/>
      <c r="AD149" s="35"/>
      <c r="AE149" s="35"/>
      <c r="AF149" s="40">
        <f t="shared" ref="AF149:AF157" si="100">SUM(AC149:AE149)</f>
        <v>0</v>
      </c>
      <c r="AG149" s="40">
        <f t="shared" si="95"/>
        <v>0</v>
      </c>
      <c r="AH149" s="41">
        <f t="shared" ref="AH149:AH157" si="101">IF(ISERROR(AG149/I149),0,AG149/I149)</f>
        <v>0</v>
      </c>
      <c r="AI149" s="42">
        <f t="shared" si="96"/>
        <v>0</v>
      </c>
    </row>
    <row r="150" spans="1:35" ht="12.75" hidden="1" customHeight="1" outlineLevel="1">
      <c r="A150" s="16">
        <v>3</v>
      </c>
      <c r="B150" s="32"/>
      <c r="C150" s="31"/>
      <c r="D150" s="32"/>
      <c r="E150" s="32"/>
      <c r="F150" s="32"/>
      <c r="G150" s="31"/>
      <c r="H150" s="31"/>
      <c r="I150" s="29"/>
      <c r="J150" s="33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7"/>
        <v>0</v>
      </c>
      <c r="U150" s="35"/>
      <c r="V150" s="35"/>
      <c r="W150" s="35"/>
      <c r="X150" s="40">
        <f t="shared" si="98"/>
        <v>0</v>
      </c>
      <c r="Y150" s="35"/>
      <c r="Z150" s="35"/>
      <c r="AA150" s="35"/>
      <c r="AB150" s="40">
        <f t="shared" si="99"/>
        <v>0</v>
      </c>
      <c r="AC150" s="35"/>
      <c r="AD150" s="35"/>
      <c r="AE150" s="35"/>
      <c r="AF150" s="40">
        <f t="shared" si="100"/>
        <v>0</v>
      </c>
      <c r="AG150" s="40">
        <f t="shared" si="95"/>
        <v>0</v>
      </c>
      <c r="AH150" s="41">
        <f t="shared" si="101"/>
        <v>0</v>
      </c>
      <c r="AI150" s="42">
        <f t="shared" si="96"/>
        <v>0</v>
      </c>
    </row>
    <row r="151" spans="1:35" ht="12.75" hidden="1" customHeight="1" outlineLevel="1">
      <c r="A151" s="16">
        <v>4</v>
      </c>
      <c r="B151" s="32"/>
      <c r="C151" s="31"/>
      <c r="D151" s="32"/>
      <c r="E151" s="32"/>
      <c r="F151" s="32"/>
      <c r="G151" s="31"/>
      <c r="H151" s="31"/>
      <c r="I151" s="29"/>
      <c r="J151" s="33"/>
      <c r="K151" s="32"/>
      <c r="L151" s="35"/>
      <c r="M151" s="35"/>
      <c r="N151" s="35"/>
      <c r="O151" s="32"/>
      <c r="P151" s="32"/>
      <c r="Q151" s="35"/>
      <c r="R151" s="35"/>
      <c r="S151" s="35"/>
      <c r="T151" s="40">
        <f t="shared" si="97"/>
        <v>0</v>
      </c>
      <c r="U151" s="35"/>
      <c r="V151" s="35"/>
      <c r="W151" s="35"/>
      <c r="X151" s="40">
        <f t="shared" si="98"/>
        <v>0</v>
      </c>
      <c r="Y151" s="35"/>
      <c r="Z151" s="35"/>
      <c r="AA151" s="35"/>
      <c r="AB151" s="40">
        <f t="shared" si="99"/>
        <v>0</v>
      </c>
      <c r="AC151" s="35"/>
      <c r="AD151" s="35"/>
      <c r="AE151" s="35"/>
      <c r="AF151" s="40">
        <f t="shared" si="100"/>
        <v>0</v>
      </c>
      <c r="AG151" s="40">
        <f t="shared" si="95"/>
        <v>0</v>
      </c>
      <c r="AH151" s="41">
        <f t="shared" si="101"/>
        <v>0</v>
      </c>
      <c r="AI151" s="42">
        <f t="shared" si="96"/>
        <v>0</v>
      </c>
    </row>
    <row r="152" spans="1:35" ht="12.75" hidden="1" customHeight="1" outlineLevel="1">
      <c r="A152" s="16">
        <v>5</v>
      </c>
      <c r="B152" s="32"/>
      <c r="C152" s="31"/>
      <c r="D152" s="32"/>
      <c r="E152" s="32"/>
      <c r="F152" s="32"/>
      <c r="G152" s="31"/>
      <c r="H152" s="31"/>
      <c r="I152" s="29"/>
      <c r="J152" s="33"/>
      <c r="K152" s="32"/>
      <c r="L152" s="35"/>
      <c r="M152" s="35"/>
      <c r="N152" s="35"/>
      <c r="O152" s="32"/>
      <c r="P152" s="32"/>
      <c r="Q152" s="35"/>
      <c r="R152" s="35"/>
      <c r="S152" s="35"/>
      <c r="T152" s="40">
        <f t="shared" si="97"/>
        <v>0</v>
      </c>
      <c r="U152" s="35"/>
      <c r="V152" s="35"/>
      <c r="W152" s="35"/>
      <c r="X152" s="40">
        <f t="shared" si="98"/>
        <v>0</v>
      </c>
      <c r="Y152" s="35"/>
      <c r="Z152" s="35"/>
      <c r="AA152" s="35"/>
      <c r="AB152" s="40">
        <f t="shared" si="99"/>
        <v>0</v>
      </c>
      <c r="AC152" s="35"/>
      <c r="AD152" s="35"/>
      <c r="AE152" s="35"/>
      <c r="AF152" s="40">
        <f t="shared" si="100"/>
        <v>0</v>
      </c>
      <c r="AG152" s="40">
        <f t="shared" si="95"/>
        <v>0</v>
      </c>
      <c r="AH152" s="41">
        <f t="shared" si="101"/>
        <v>0</v>
      </c>
      <c r="AI152" s="42">
        <f t="shared" si="96"/>
        <v>0</v>
      </c>
    </row>
    <row r="153" spans="1:35" ht="12.75" hidden="1" customHeight="1" outlineLevel="1">
      <c r="A153" s="16">
        <v>6</v>
      </c>
      <c r="B153" s="32"/>
      <c r="C153" s="31"/>
      <c r="D153" s="32"/>
      <c r="E153" s="32"/>
      <c r="F153" s="32"/>
      <c r="G153" s="31"/>
      <c r="H153" s="31"/>
      <c r="I153" s="29"/>
      <c r="J153" s="33"/>
      <c r="K153" s="32"/>
      <c r="L153" s="35"/>
      <c r="M153" s="35"/>
      <c r="N153" s="35"/>
      <c r="O153" s="32"/>
      <c r="P153" s="32"/>
      <c r="Q153" s="35"/>
      <c r="R153" s="35"/>
      <c r="S153" s="35"/>
      <c r="T153" s="40">
        <f t="shared" si="97"/>
        <v>0</v>
      </c>
      <c r="U153" s="35"/>
      <c r="V153" s="35"/>
      <c r="W153" s="35"/>
      <c r="X153" s="40">
        <f t="shared" si="98"/>
        <v>0</v>
      </c>
      <c r="Y153" s="35"/>
      <c r="Z153" s="35"/>
      <c r="AA153" s="35"/>
      <c r="AB153" s="40">
        <f t="shared" si="99"/>
        <v>0</v>
      </c>
      <c r="AC153" s="35"/>
      <c r="AD153" s="35"/>
      <c r="AE153" s="35"/>
      <c r="AF153" s="40">
        <f t="shared" si="100"/>
        <v>0</v>
      </c>
      <c r="AG153" s="40">
        <f t="shared" si="95"/>
        <v>0</v>
      </c>
      <c r="AH153" s="41">
        <f t="shared" si="101"/>
        <v>0</v>
      </c>
      <c r="AI153" s="42">
        <f t="shared" si="96"/>
        <v>0</v>
      </c>
    </row>
    <row r="154" spans="1:35" ht="12.75" hidden="1" customHeight="1" outlineLevel="1">
      <c r="A154" s="16">
        <v>7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si="97"/>
        <v>0</v>
      </c>
      <c r="U154" s="35"/>
      <c r="V154" s="35"/>
      <c r="W154" s="35"/>
      <c r="X154" s="40">
        <f t="shared" si="98"/>
        <v>0</v>
      </c>
      <c r="Y154" s="35"/>
      <c r="Z154" s="35"/>
      <c r="AA154" s="35"/>
      <c r="AB154" s="40">
        <f t="shared" si="99"/>
        <v>0</v>
      </c>
      <c r="AC154" s="35"/>
      <c r="AD154" s="35"/>
      <c r="AE154" s="35"/>
      <c r="AF154" s="40">
        <f t="shared" si="100"/>
        <v>0</v>
      </c>
      <c r="AG154" s="40">
        <f t="shared" si="95"/>
        <v>0</v>
      </c>
      <c r="AH154" s="41">
        <f t="shared" si="101"/>
        <v>0</v>
      </c>
      <c r="AI154" s="42">
        <f t="shared" si="96"/>
        <v>0</v>
      </c>
    </row>
    <row r="155" spans="1:35" ht="12.75" hidden="1" customHeight="1" outlineLevel="1">
      <c r="A155" s="16">
        <v>8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7"/>
        <v>0</v>
      </c>
      <c r="U155" s="35"/>
      <c r="V155" s="35"/>
      <c r="W155" s="35"/>
      <c r="X155" s="40">
        <f t="shared" si="98"/>
        <v>0</v>
      </c>
      <c r="Y155" s="35"/>
      <c r="Z155" s="35"/>
      <c r="AA155" s="35"/>
      <c r="AB155" s="40">
        <f t="shared" si="99"/>
        <v>0</v>
      </c>
      <c r="AC155" s="35"/>
      <c r="AD155" s="35"/>
      <c r="AE155" s="35"/>
      <c r="AF155" s="40">
        <f t="shared" si="100"/>
        <v>0</v>
      </c>
      <c r="AG155" s="40">
        <f t="shared" si="95"/>
        <v>0</v>
      </c>
      <c r="AH155" s="41">
        <f t="shared" si="101"/>
        <v>0</v>
      </c>
      <c r="AI155" s="42">
        <f t="shared" si="96"/>
        <v>0</v>
      </c>
    </row>
    <row r="156" spans="1:35" ht="12.75" hidden="1" customHeight="1" outlineLevel="1">
      <c r="A156" s="16">
        <v>9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7"/>
        <v>0</v>
      </c>
      <c r="U156" s="35"/>
      <c r="V156" s="35"/>
      <c r="W156" s="35"/>
      <c r="X156" s="40">
        <f t="shared" si="98"/>
        <v>0</v>
      </c>
      <c r="Y156" s="35"/>
      <c r="Z156" s="35"/>
      <c r="AA156" s="35"/>
      <c r="AB156" s="40">
        <f t="shared" si="99"/>
        <v>0</v>
      </c>
      <c r="AC156" s="35"/>
      <c r="AD156" s="35"/>
      <c r="AE156" s="35"/>
      <c r="AF156" s="40">
        <f t="shared" si="100"/>
        <v>0</v>
      </c>
      <c r="AG156" s="40">
        <f t="shared" si="95"/>
        <v>0</v>
      </c>
      <c r="AH156" s="41">
        <f t="shared" si="101"/>
        <v>0</v>
      </c>
      <c r="AI156" s="42">
        <f t="shared" si="96"/>
        <v>0</v>
      </c>
    </row>
    <row r="157" spans="1:35" ht="12.75" hidden="1" customHeight="1" outlineLevel="1">
      <c r="A157" s="16">
        <v>10</v>
      </c>
      <c r="B157" s="32"/>
      <c r="C157" s="31"/>
      <c r="D157" s="32"/>
      <c r="E157" s="32"/>
      <c r="F157" s="32"/>
      <c r="G157" s="31"/>
      <c r="H157" s="31"/>
      <c r="I157" s="29"/>
      <c r="J157" s="34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7"/>
        <v>0</v>
      </c>
      <c r="U157" s="35"/>
      <c r="V157" s="35"/>
      <c r="W157" s="35"/>
      <c r="X157" s="40">
        <f t="shared" si="98"/>
        <v>0</v>
      </c>
      <c r="Y157" s="35"/>
      <c r="Z157" s="35"/>
      <c r="AA157" s="35"/>
      <c r="AB157" s="40">
        <f t="shared" si="99"/>
        <v>0</v>
      </c>
      <c r="AC157" s="35"/>
      <c r="AD157" s="35"/>
      <c r="AE157" s="35"/>
      <c r="AF157" s="40">
        <f t="shared" si="100"/>
        <v>0</v>
      </c>
      <c r="AG157" s="40">
        <f t="shared" si="95"/>
        <v>0</v>
      </c>
      <c r="AH157" s="41">
        <f t="shared" si="101"/>
        <v>0</v>
      </c>
      <c r="AI157" s="42">
        <f t="shared" si="96"/>
        <v>0</v>
      </c>
    </row>
    <row r="158" spans="1:35" ht="12.75" customHeight="1" collapsed="1">
      <c r="A158" s="223" t="s">
        <v>73</v>
      </c>
      <c r="B158" s="224"/>
      <c r="C158" s="224"/>
      <c r="D158" s="224"/>
      <c r="E158" s="224"/>
      <c r="F158" s="224"/>
      <c r="G158" s="224"/>
      <c r="H158" s="225"/>
      <c r="I158" s="55">
        <f>SUM(I148:I157)</f>
        <v>0</v>
      </c>
      <c r="J158" s="55">
        <f>SUM(J148:J157)</f>
        <v>0</v>
      </c>
      <c r="K158" s="56"/>
      <c r="L158" s="55">
        <f>SUM(L148:L157)</f>
        <v>0</v>
      </c>
      <c r="M158" s="55">
        <f>SUM(M148:M157)</f>
        <v>0</v>
      </c>
      <c r="N158" s="55">
        <f>SUM(N148:N157)</f>
        <v>0</v>
      </c>
      <c r="O158" s="57"/>
      <c r="P158" s="59"/>
      <c r="Q158" s="55">
        <f t="shared" ref="Q158:AG158" si="102">SUM(Q148:Q157)</f>
        <v>0</v>
      </c>
      <c r="R158" s="55">
        <f t="shared" si="102"/>
        <v>0</v>
      </c>
      <c r="S158" s="55">
        <f t="shared" si="102"/>
        <v>0</v>
      </c>
      <c r="T158" s="60">
        <f t="shared" si="102"/>
        <v>0</v>
      </c>
      <c r="U158" s="55">
        <f t="shared" si="102"/>
        <v>0</v>
      </c>
      <c r="V158" s="55">
        <f t="shared" si="102"/>
        <v>0</v>
      </c>
      <c r="W158" s="55">
        <f t="shared" si="102"/>
        <v>0</v>
      </c>
      <c r="X158" s="60">
        <f t="shared" si="102"/>
        <v>0</v>
      </c>
      <c r="Y158" s="55">
        <f t="shared" si="102"/>
        <v>0</v>
      </c>
      <c r="Z158" s="55">
        <f t="shared" si="102"/>
        <v>0</v>
      </c>
      <c r="AA158" s="55">
        <f t="shared" si="102"/>
        <v>0</v>
      </c>
      <c r="AB158" s="60">
        <f t="shared" si="102"/>
        <v>0</v>
      </c>
      <c r="AC158" s="55">
        <f t="shared" si="102"/>
        <v>0</v>
      </c>
      <c r="AD158" s="55">
        <f t="shared" si="102"/>
        <v>0</v>
      </c>
      <c r="AE158" s="55">
        <f t="shared" si="102"/>
        <v>0</v>
      </c>
      <c r="AF158" s="60">
        <f t="shared" si="102"/>
        <v>0</v>
      </c>
      <c r="AG158" s="53">
        <f t="shared" si="102"/>
        <v>0</v>
      </c>
      <c r="AH158" s="54">
        <f>IF(ISERROR(AG158/I158),0,AG158/I158)</f>
        <v>0</v>
      </c>
      <c r="AI158" s="54">
        <f>IF(ISERROR(AG158/$AG$284),0,AG158/$AG$284)</f>
        <v>0</v>
      </c>
    </row>
    <row r="159" spans="1:35" ht="12.75" customHeight="1">
      <c r="A159" s="36"/>
      <c r="B159" s="229" t="s">
        <v>19</v>
      </c>
      <c r="C159" s="230"/>
      <c r="D159" s="231"/>
      <c r="E159" s="18"/>
      <c r="F159" s="19"/>
      <c r="G159" s="20"/>
      <c r="H159" s="20"/>
      <c r="I159" s="21"/>
      <c r="J159" s="22"/>
      <c r="K159" s="23"/>
      <c r="L159" s="24"/>
      <c r="M159" s="24"/>
      <c r="N159" s="24"/>
      <c r="O159" s="19"/>
      <c r="P159" s="25"/>
      <c r="Q159" s="22"/>
      <c r="R159" s="22"/>
      <c r="S159" s="22"/>
      <c r="T159" s="22"/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F159" s="22"/>
      <c r="AG159" s="22"/>
      <c r="AH159" s="26"/>
      <c r="AI159" s="26"/>
    </row>
    <row r="160" spans="1:35" ht="12.75" hidden="1" customHeight="1" outlineLevel="1">
      <c r="A160" s="16">
        <v>1</v>
      </c>
      <c r="B160" s="28"/>
      <c r="C160" s="27"/>
      <c r="D160" s="28"/>
      <c r="E160" s="28"/>
      <c r="F160" s="28"/>
      <c r="G160" s="27"/>
      <c r="H160" s="27"/>
      <c r="I160" s="29"/>
      <c r="J160" s="30"/>
      <c r="K160" s="28"/>
      <c r="L160" s="35"/>
      <c r="M160" s="35"/>
      <c r="N160" s="35"/>
      <c r="O160" s="28"/>
      <c r="P160" s="28"/>
      <c r="Q160" s="35"/>
      <c r="R160" s="35"/>
      <c r="S160" s="35"/>
      <c r="T160" s="40">
        <f>SUM(Q160:S160)</f>
        <v>0</v>
      </c>
      <c r="U160" s="35"/>
      <c r="V160" s="35"/>
      <c r="W160" s="35"/>
      <c r="X160" s="40">
        <f>SUM(U160:W160)</f>
        <v>0</v>
      </c>
      <c r="Y160" s="35"/>
      <c r="Z160" s="35"/>
      <c r="AA160" s="35"/>
      <c r="AB160" s="40">
        <f>SUM(Y160:AA160)</f>
        <v>0</v>
      </c>
      <c r="AC160" s="35"/>
      <c r="AD160" s="35"/>
      <c r="AE160" s="35"/>
      <c r="AF160" s="40">
        <f>SUM(AC160:AE160)</f>
        <v>0</v>
      </c>
      <c r="AG160" s="40">
        <f t="shared" ref="AG160:AG169" si="103">SUM(T160,X160,AB160,AF160)</f>
        <v>0</v>
      </c>
      <c r="AH160" s="41">
        <f>IF(ISERROR(AG160/I160),0,AG160/I160)</f>
        <v>0</v>
      </c>
      <c r="AI160" s="42">
        <f t="shared" ref="AI160:AI169" si="104">IF(ISERROR(AG160/$AG$284),"-",AG160/$AG$284)</f>
        <v>0</v>
      </c>
    </row>
    <row r="161" spans="1:36" ht="12.75" hidden="1" customHeight="1" outlineLevel="1">
      <c r="A161" s="16">
        <v>2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ref="T161:T169" si="105">SUM(Q161:S161)</f>
        <v>0</v>
      </c>
      <c r="U161" s="35"/>
      <c r="V161" s="35"/>
      <c r="W161" s="35"/>
      <c r="X161" s="40">
        <f t="shared" ref="X161:X169" si="106">SUM(U161:W161)</f>
        <v>0</v>
      </c>
      <c r="Y161" s="35"/>
      <c r="Z161" s="35"/>
      <c r="AA161" s="35"/>
      <c r="AB161" s="40">
        <f t="shared" ref="AB161:AB169" si="107">SUM(Y161:AA161)</f>
        <v>0</v>
      </c>
      <c r="AC161" s="35"/>
      <c r="AD161" s="35"/>
      <c r="AE161" s="35"/>
      <c r="AF161" s="40">
        <f t="shared" ref="AF161:AF169" si="108">SUM(AC161:AE161)</f>
        <v>0</v>
      </c>
      <c r="AG161" s="40">
        <f t="shared" si="103"/>
        <v>0</v>
      </c>
      <c r="AH161" s="41">
        <f t="shared" ref="AH161:AH169" si="109">IF(ISERROR(AG161/I161),0,AG161/I161)</f>
        <v>0</v>
      </c>
      <c r="AI161" s="42">
        <f t="shared" si="104"/>
        <v>0</v>
      </c>
    </row>
    <row r="162" spans="1:36" ht="12.75" hidden="1" customHeight="1" outlineLevel="1">
      <c r="A162" s="16">
        <v>3</v>
      </c>
      <c r="B162" s="32"/>
      <c r="C162" s="31"/>
      <c r="D162" s="32"/>
      <c r="E162" s="32"/>
      <c r="F162" s="32"/>
      <c r="G162" s="31"/>
      <c r="H162" s="31"/>
      <c r="I162" s="29"/>
      <c r="J162" s="33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05"/>
        <v>0</v>
      </c>
      <c r="U162" s="35"/>
      <c r="V162" s="35"/>
      <c r="W162" s="35"/>
      <c r="X162" s="40">
        <f t="shared" si="106"/>
        <v>0</v>
      </c>
      <c r="Y162" s="35"/>
      <c r="Z162" s="35"/>
      <c r="AA162" s="35"/>
      <c r="AB162" s="40">
        <f t="shared" si="107"/>
        <v>0</v>
      </c>
      <c r="AC162" s="35"/>
      <c r="AD162" s="35"/>
      <c r="AE162" s="35"/>
      <c r="AF162" s="40">
        <f t="shared" si="108"/>
        <v>0</v>
      </c>
      <c r="AG162" s="40">
        <f t="shared" si="103"/>
        <v>0</v>
      </c>
      <c r="AH162" s="41">
        <f t="shared" si="109"/>
        <v>0</v>
      </c>
      <c r="AI162" s="42">
        <f t="shared" si="104"/>
        <v>0</v>
      </c>
    </row>
    <row r="163" spans="1:36" ht="12.75" hidden="1" customHeight="1" outlineLevel="1">
      <c r="A163" s="16">
        <v>4</v>
      </c>
      <c r="B163" s="32"/>
      <c r="C163" s="31"/>
      <c r="D163" s="32"/>
      <c r="E163" s="32"/>
      <c r="F163" s="32"/>
      <c r="G163" s="31"/>
      <c r="H163" s="31"/>
      <c r="I163" s="29"/>
      <c r="J163" s="33"/>
      <c r="K163" s="32"/>
      <c r="L163" s="35"/>
      <c r="M163" s="35"/>
      <c r="N163" s="35"/>
      <c r="O163" s="32"/>
      <c r="P163" s="32"/>
      <c r="Q163" s="35"/>
      <c r="R163" s="35"/>
      <c r="S163" s="35"/>
      <c r="T163" s="40">
        <f t="shared" si="105"/>
        <v>0</v>
      </c>
      <c r="U163" s="35"/>
      <c r="V163" s="35"/>
      <c r="W163" s="35"/>
      <c r="X163" s="40">
        <f t="shared" si="106"/>
        <v>0</v>
      </c>
      <c r="Y163" s="35"/>
      <c r="Z163" s="35"/>
      <c r="AA163" s="35"/>
      <c r="AB163" s="40">
        <f t="shared" si="107"/>
        <v>0</v>
      </c>
      <c r="AC163" s="35"/>
      <c r="AD163" s="35"/>
      <c r="AE163" s="35"/>
      <c r="AF163" s="40">
        <f t="shared" si="108"/>
        <v>0</v>
      </c>
      <c r="AG163" s="40">
        <f t="shared" si="103"/>
        <v>0</v>
      </c>
      <c r="AH163" s="41">
        <f t="shared" si="109"/>
        <v>0</v>
      </c>
      <c r="AI163" s="42">
        <f t="shared" si="104"/>
        <v>0</v>
      </c>
    </row>
    <row r="164" spans="1:36" ht="12.75" hidden="1" customHeight="1" outlineLevel="1">
      <c r="A164" s="16">
        <v>5</v>
      </c>
      <c r="B164" s="32"/>
      <c r="C164" s="31"/>
      <c r="D164" s="32"/>
      <c r="E164" s="32"/>
      <c r="F164" s="32"/>
      <c r="G164" s="31"/>
      <c r="H164" s="31"/>
      <c r="I164" s="29"/>
      <c r="J164" s="33"/>
      <c r="K164" s="32"/>
      <c r="L164" s="35"/>
      <c r="M164" s="35"/>
      <c r="N164" s="35"/>
      <c r="O164" s="32"/>
      <c r="P164" s="32"/>
      <c r="Q164" s="35"/>
      <c r="R164" s="35"/>
      <c r="S164" s="35"/>
      <c r="T164" s="40">
        <f t="shared" si="105"/>
        <v>0</v>
      </c>
      <c r="U164" s="35"/>
      <c r="V164" s="35"/>
      <c r="W164" s="35"/>
      <c r="X164" s="40">
        <f t="shared" si="106"/>
        <v>0</v>
      </c>
      <c r="Y164" s="35"/>
      <c r="Z164" s="35"/>
      <c r="AA164" s="35"/>
      <c r="AB164" s="40">
        <f t="shared" si="107"/>
        <v>0</v>
      </c>
      <c r="AC164" s="35"/>
      <c r="AD164" s="35"/>
      <c r="AE164" s="35"/>
      <c r="AF164" s="40">
        <f t="shared" si="108"/>
        <v>0</v>
      </c>
      <c r="AG164" s="40">
        <f t="shared" si="103"/>
        <v>0</v>
      </c>
      <c r="AH164" s="41">
        <f t="shared" si="109"/>
        <v>0</v>
      </c>
      <c r="AI164" s="42">
        <f t="shared" si="104"/>
        <v>0</v>
      </c>
    </row>
    <row r="165" spans="1:36" ht="12.75" hidden="1" customHeight="1" outlineLevel="1">
      <c r="A165" s="16">
        <v>6</v>
      </c>
      <c r="B165" s="32"/>
      <c r="C165" s="31"/>
      <c r="D165" s="32"/>
      <c r="E165" s="32"/>
      <c r="F165" s="32"/>
      <c r="G165" s="31"/>
      <c r="H165" s="31"/>
      <c r="I165" s="29"/>
      <c r="J165" s="33"/>
      <c r="K165" s="32"/>
      <c r="L165" s="35"/>
      <c r="M165" s="35"/>
      <c r="N165" s="35"/>
      <c r="O165" s="32"/>
      <c r="P165" s="32"/>
      <c r="Q165" s="35"/>
      <c r="R165" s="35"/>
      <c r="S165" s="35"/>
      <c r="T165" s="40">
        <f t="shared" si="105"/>
        <v>0</v>
      </c>
      <c r="U165" s="35"/>
      <c r="V165" s="35"/>
      <c r="W165" s="35"/>
      <c r="X165" s="40">
        <f t="shared" si="106"/>
        <v>0</v>
      </c>
      <c r="Y165" s="35"/>
      <c r="Z165" s="35"/>
      <c r="AA165" s="35"/>
      <c r="AB165" s="40">
        <f t="shared" si="107"/>
        <v>0</v>
      </c>
      <c r="AC165" s="35"/>
      <c r="AD165" s="35"/>
      <c r="AE165" s="35"/>
      <c r="AF165" s="40">
        <f t="shared" si="108"/>
        <v>0</v>
      </c>
      <c r="AG165" s="40">
        <f t="shared" si="103"/>
        <v>0</v>
      </c>
      <c r="AH165" s="41">
        <f t="shared" si="109"/>
        <v>0</v>
      </c>
      <c r="AI165" s="42">
        <f t="shared" si="104"/>
        <v>0</v>
      </c>
    </row>
    <row r="166" spans="1:36" ht="12.75" hidden="1" customHeight="1" outlineLevel="1">
      <c r="A166" s="16">
        <v>7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si="105"/>
        <v>0</v>
      </c>
      <c r="U166" s="35"/>
      <c r="V166" s="35"/>
      <c r="W166" s="35"/>
      <c r="X166" s="40">
        <f t="shared" si="106"/>
        <v>0</v>
      </c>
      <c r="Y166" s="35"/>
      <c r="Z166" s="35"/>
      <c r="AA166" s="35"/>
      <c r="AB166" s="40">
        <f t="shared" si="107"/>
        <v>0</v>
      </c>
      <c r="AC166" s="35"/>
      <c r="AD166" s="35"/>
      <c r="AE166" s="35"/>
      <c r="AF166" s="40">
        <f t="shared" si="108"/>
        <v>0</v>
      </c>
      <c r="AG166" s="40">
        <f t="shared" si="103"/>
        <v>0</v>
      </c>
      <c r="AH166" s="41">
        <f t="shared" si="109"/>
        <v>0</v>
      </c>
      <c r="AI166" s="42">
        <f t="shared" si="104"/>
        <v>0</v>
      </c>
    </row>
    <row r="167" spans="1:36" ht="12.75" hidden="1" customHeight="1" outlineLevel="1">
      <c r="A167" s="16">
        <v>8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5"/>
        <v>0</v>
      </c>
      <c r="U167" s="35"/>
      <c r="V167" s="35"/>
      <c r="W167" s="35"/>
      <c r="X167" s="40">
        <f t="shared" si="106"/>
        <v>0</v>
      </c>
      <c r="Y167" s="35"/>
      <c r="Z167" s="35"/>
      <c r="AA167" s="35"/>
      <c r="AB167" s="40">
        <f t="shared" si="107"/>
        <v>0</v>
      </c>
      <c r="AC167" s="35"/>
      <c r="AD167" s="35"/>
      <c r="AE167" s="35"/>
      <c r="AF167" s="40">
        <f t="shared" si="108"/>
        <v>0</v>
      </c>
      <c r="AG167" s="40">
        <f t="shared" si="103"/>
        <v>0</v>
      </c>
      <c r="AH167" s="41">
        <f t="shared" si="109"/>
        <v>0</v>
      </c>
      <c r="AI167" s="42">
        <f t="shared" si="104"/>
        <v>0</v>
      </c>
    </row>
    <row r="168" spans="1:36" ht="12.75" hidden="1" customHeight="1" outlineLevel="1">
      <c r="A168" s="16">
        <v>9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5"/>
        <v>0</v>
      </c>
      <c r="U168" s="35"/>
      <c r="V168" s="35"/>
      <c r="W168" s="35"/>
      <c r="X168" s="40">
        <f t="shared" si="106"/>
        <v>0</v>
      </c>
      <c r="Y168" s="35"/>
      <c r="Z168" s="35"/>
      <c r="AA168" s="35"/>
      <c r="AB168" s="40">
        <f t="shared" si="107"/>
        <v>0</v>
      </c>
      <c r="AC168" s="35"/>
      <c r="AD168" s="35"/>
      <c r="AE168" s="35"/>
      <c r="AF168" s="40">
        <f t="shared" si="108"/>
        <v>0</v>
      </c>
      <c r="AG168" s="40">
        <f t="shared" si="103"/>
        <v>0</v>
      </c>
      <c r="AH168" s="41">
        <f t="shared" si="109"/>
        <v>0</v>
      </c>
      <c r="AI168" s="42">
        <f t="shared" si="104"/>
        <v>0</v>
      </c>
    </row>
    <row r="169" spans="1:36" ht="12.75" hidden="1" customHeight="1" outlineLevel="1">
      <c r="A169" s="16">
        <v>10</v>
      </c>
      <c r="B169" s="32"/>
      <c r="C169" s="31"/>
      <c r="D169" s="32"/>
      <c r="E169" s="32"/>
      <c r="F169" s="32"/>
      <c r="G169" s="31"/>
      <c r="H169" s="31"/>
      <c r="I169" s="29"/>
      <c r="J169" s="34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5"/>
        <v>0</v>
      </c>
      <c r="U169" s="35"/>
      <c r="V169" s="35"/>
      <c r="W169" s="35"/>
      <c r="X169" s="40">
        <f t="shared" si="106"/>
        <v>0</v>
      </c>
      <c r="Y169" s="35"/>
      <c r="Z169" s="35"/>
      <c r="AA169" s="35"/>
      <c r="AB169" s="40">
        <f t="shared" si="107"/>
        <v>0</v>
      </c>
      <c r="AC169" s="35"/>
      <c r="AD169" s="35"/>
      <c r="AE169" s="35"/>
      <c r="AF169" s="40">
        <f t="shared" si="108"/>
        <v>0</v>
      </c>
      <c r="AG169" s="40">
        <f t="shared" si="103"/>
        <v>0</v>
      </c>
      <c r="AH169" s="41">
        <f t="shared" si="109"/>
        <v>0</v>
      </c>
      <c r="AI169" s="42">
        <f t="shared" si="104"/>
        <v>0</v>
      </c>
    </row>
    <row r="170" spans="1:36" ht="12.75" customHeight="1" collapsed="1">
      <c r="A170" s="223" t="s">
        <v>74</v>
      </c>
      <c r="B170" s="224"/>
      <c r="C170" s="224"/>
      <c r="D170" s="224"/>
      <c r="E170" s="224"/>
      <c r="F170" s="224"/>
      <c r="G170" s="224"/>
      <c r="H170" s="225"/>
      <c r="I170" s="55">
        <f>SUM(I160:I169)</f>
        <v>0</v>
      </c>
      <c r="J170" s="55">
        <f>SUM(J160:J169)</f>
        <v>0</v>
      </c>
      <c r="K170" s="56"/>
      <c r="L170" s="55">
        <f>SUM(L160:L169)</f>
        <v>0</v>
      </c>
      <c r="M170" s="55">
        <f>SUM(M160:M169)</f>
        <v>0</v>
      </c>
      <c r="N170" s="55">
        <f>SUM(N160:N169)</f>
        <v>0</v>
      </c>
      <c r="O170" s="57"/>
      <c r="P170" s="59"/>
      <c r="Q170" s="55">
        <f t="shared" ref="Q170:AG170" si="110">SUM(Q160:Q169)</f>
        <v>0</v>
      </c>
      <c r="R170" s="55">
        <f t="shared" si="110"/>
        <v>0</v>
      </c>
      <c r="S170" s="55">
        <f t="shared" si="110"/>
        <v>0</v>
      </c>
      <c r="T170" s="60">
        <f t="shared" si="110"/>
        <v>0</v>
      </c>
      <c r="U170" s="55">
        <f t="shared" si="110"/>
        <v>0</v>
      </c>
      <c r="V170" s="55">
        <f t="shared" si="110"/>
        <v>0</v>
      </c>
      <c r="W170" s="55">
        <f t="shared" si="110"/>
        <v>0</v>
      </c>
      <c r="X170" s="60">
        <f t="shared" si="110"/>
        <v>0</v>
      </c>
      <c r="Y170" s="55">
        <f t="shared" si="110"/>
        <v>0</v>
      </c>
      <c r="Z170" s="55">
        <f t="shared" si="110"/>
        <v>0</v>
      </c>
      <c r="AA170" s="55">
        <f t="shared" si="110"/>
        <v>0</v>
      </c>
      <c r="AB170" s="60">
        <f t="shared" si="110"/>
        <v>0</v>
      </c>
      <c r="AC170" s="55">
        <f t="shared" si="110"/>
        <v>0</v>
      </c>
      <c r="AD170" s="55">
        <f t="shared" si="110"/>
        <v>0</v>
      </c>
      <c r="AE170" s="55">
        <f t="shared" si="110"/>
        <v>0</v>
      </c>
      <c r="AF170" s="60">
        <f t="shared" si="110"/>
        <v>0</v>
      </c>
      <c r="AG170" s="53">
        <f t="shared" si="110"/>
        <v>0</v>
      </c>
      <c r="AH170" s="54">
        <f>IF(ISERROR(AG170/I170),0,AG170/I170)</f>
        <v>0</v>
      </c>
      <c r="AI170" s="54">
        <f>IF(ISERROR(AG170/$AG$284),0,AG170/$AG$284)</f>
        <v>0</v>
      </c>
    </row>
    <row r="171" spans="1:36" ht="12.75" customHeight="1">
      <c r="A171" s="36"/>
      <c r="B171" s="277" t="s">
        <v>49</v>
      </c>
      <c r="C171" s="278"/>
      <c r="D171" s="279"/>
      <c r="E171" s="167"/>
      <c r="F171" s="168"/>
      <c r="G171" s="169"/>
      <c r="H171" s="122"/>
      <c r="I171" s="222">
        <v>5832288642</v>
      </c>
      <c r="J171" s="170"/>
      <c r="K171" s="171"/>
      <c r="L171" s="172"/>
      <c r="M171" s="172"/>
      <c r="N171" s="172"/>
      <c r="O171" s="168"/>
      <c r="P171" s="173"/>
      <c r="Q171" s="22"/>
      <c r="R171" s="22"/>
      <c r="S171" s="22"/>
      <c r="T171" s="22"/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F171" s="22"/>
      <c r="AG171" s="22"/>
      <c r="AH171" s="26"/>
      <c r="AI171" s="26"/>
    </row>
    <row r="172" spans="1:36" ht="12.75">
      <c r="A172" s="16">
        <v>1</v>
      </c>
      <c r="B172" s="128" t="s">
        <v>688</v>
      </c>
      <c r="C172" s="175">
        <v>41781</v>
      </c>
      <c r="D172" s="176" t="s">
        <v>769</v>
      </c>
      <c r="E172" s="176" t="s">
        <v>686</v>
      </c>
      <c r="F172" s="128" t="s">
        <v>687</v>
      </c>
      <c r="G172" s="177"/>
      <c r="H172" s="177"/>
      <c r="I172" s="247"/>
      <c r="J172" s="74">
        <v>10643022</v>
      </c>
      <c r="K172" s="145"/>
      <c r="L172" s="74"/>
      <c r="M172" s="74"/>
      <c r="N172" s="74"/>
      <c r="O172" s="19" t="s">
        <v>294</v>
      </c>
      <c r="P172" s="162"/>
      <c r="Q172" s="165"/>
      <c r="R172" s="105"/>
      <c r="S172" s="104"/>
      <c r="T172" s="40">
        <f t="shared" ref="T172" si="111">SUM(Q172:S172)</f>
        <v>0</v>
      </c>
      <c r="U172" s="104"/>
      <c r="V172" s="104">
        <v>10643022</v>
      </c>
      <c r="W172" s="35"/>
      <c r="X172" s="40">
        <f t="shared" ref="X172:X208" si="112">SUM(U172:W172)</f>
        <v>10643022</v>
      </c>
      <c r="Y172" s="35"/>
      <c r="Z172" s="35"/>
      <c r="AA172" s="35"/>
      <c r="AB172" s="40">
        <f t="shared" ref="AB172:AF172" si="113">SUM(Y172:AA172)</f>
        <v>0</v>
      </c>
      <c r="AC172" s="40"/>
      <c r="AD172" s="40"/>
      <c r="AE172" s="40"/>
      <c r="AF172" s="40">
        <f t="shared" si="113"/>
        <v>0</v>
      </c>
      <c r="AG172" s="40">
        <f t="shared" ref="AG172:AG266" si="114">SUM(T172,X172,AB172,AF172)</f>
        <v>10643022</v>
      </c>
      <c r="AH172" s="41">
        <f t="shared" ref="AH172" si="115">IF(ISERROR(AG172/$I$171),0,AG172/$I$171)</f>
        <v>1.824844868506081E-3</v>
      </c>
      <c r="AI172" s="42">
        <f t="shared" ref="AI172:AI235" si="116">IF(ISERROR(AG172/$AG$284),"-",AG172/$AG$284)</f>
        <v>1.8429625560429871E-3</v>
      </c>
      <c r="AJ172" s="207"/>
    </row>
    <row r="173" spans="1:36" ht="12.75">
      <c r="A173" s="16">
        <v>2</v>
      </c>
      <c r="B173" s="128" t="s">
        <v>688</v>
      </c>
      <c r="C173" s="175">
        <v>41781</v>
      </c>
      <c r="D173" s="176" t="s">
        <v>777</v>
      </c>
      <c r="E173" s="176" t="s">
        <v>686</v>
      </c>
      <c r="F173" s="128" t="s">
        <v>687</v>
      </c>
      <c r="G173" s="177"/>
      <c r="H173" s="177"/>
      <c r="I173" s="247"/>
      <c r="J173" s="74">
        <v>45000000</v>
      </c>
      <c r="K173" s="145"/>
      <c r="L173" s="74"/>
      <c r="M173" s="74"/>
      <c r="N173" s="74"/>
      <c r="O173" s="19" t="s">
        <v>294</v>
      </c>
      <c r="P173" s="162"/>
      <c r="Q173" s="165"/>
      <c r="R173" s="105"/>
      <c r="S173" s="104"/>
      <c r="T173" s="40">
        <f t="shared" ref="T173:T205" si="117">SUM(Q173:S173)</f>
        <v>0</v>
      </c>
      <c r="U173" s="104"/>
      <c r="V173" s="160">
        <v>45000000</v>
      </c>
      <c r="W173" s="35"/>
      <c r="X173" s="40">
        <f t="shared" si="112"/>
        <v>45000000</v>
      </c>
      <c r="Y173" s="35"/>
      <c r="Z173" s="35"/>
      <c r="AA173" s="35"/>
      <c r="AB173" s="40">
        <f t="shared" ref="AB173:AF173" si="118">SUM(Y173:AA173)</f>
        <v>0</v>
      </c>
      <c r="AC173" s="40"/>
      <c r="AD173" s="40"/>
      <c r="AE173" s="40"/>
      <c r="AF173" s="40">
        <f t="shared" si="118"/>
        <v>0</v>
      </c>
      <c r="AG173" s="40">
        <f t="shared" ref="AG173:AG206" si="119">SUM(T173,X173,AB173,AF173)</f>
        <v>45000000</v>
      </c>
      <c r="AH173" s="41">
        <f t="shared" ref="AH173:AH236" si="120">IF(ISERROR(AG173/$I$171),0,AG173/$I$171)</f>
        <v>7.7156675127396752E-3</v>
      </c>
      <c r="AI173" s="42">
        <f t="shared" si="116"/>
        <v>7.7922713137240926E-3</v>
      </c>
      <c r="AJ173" s="207"/>
    </row>
    <row r="174" spans="1:36" ht="12.75">
      <c r="A174" s="16">
        <v>3</v>
      </c>
      <c r="B174" s="128" t="s">
        <v>688</v>
      </c>
      <c r="C174" s="175">
        <v>41781</v>
      </c>
      <c r="D174" s="176" t="s">
        <v>302</v>
      </c>
      <c r="E174" s="176" t="s">
        <v>686</v>
      </c>
      <c r="F174" s="128" t="s">
        <v>687</v>
      </c>
      <c r="G174" s="177"/>
      <c r="H174" s="177"/>
      <c r="I174" s="247"/>
      <c r="J174" s="74">
        <v>31181700</v>
      </c>
      <c r="K174" s="145"/>
      <c r="L174" s="74"/>
      <c r="M174" s="74"/>
      <c r="N174" s="74"/>
      <c r="O174" s="19" t="s">
        <v>294</v>
      </c>
      <c r="P174" s="162"/>
      <c r="Q174" s="165"/>
      <c r="R174" s="105"/>
      <c r="S174" s="104"/>
      <c r="T174" s="40">
        <f t="shared" si="117"/>
        <v>0</v>
      </c>
      <c r="U174" s="104"/>
      <c r="V174" s="160">
        <v>31181700</v>
      </c>
      <c r="W174" s="35"/>
      <c r="X174" s="40">
        <f t="shared" si="112"/>
        <v>31181700</v>
      </c>
      <c r="Y174" s="35"/>
      <c r="Z174" s="35"/>
      <c r="AA174" s="35"/>
      <c r="AB174" s="40">
        <f t="shared" ref="AB174:AF174" si="121">SUM(Y174:AA174)</f>
        <v>0</v>
      </c>
      <c r="AC174" s="40"/>
      <c r="AD174" s="40"/>
      <c r="AE174" s="40"/>
      <c r="AF174" s="40">
        <f t="shared" si="121"/>
        <v>0</v>
      </c>
      <c r="AG174" s="40">
        <f t="shared" si="119"/>
        <v>31181700</v>
      </c>
      <c r="AH174" s="41">
        <f t="shared" si="120"/>
        <v>5.346391770710994E-3</v>
      </c>
      <c r="AI174" s="42">
        <f t="shared" si="116"/>
        <v>5.3994725871811229E-3</v>
      </c>
      <c r="AJ174" s="207"/>
    </row>
    <row r="175" spans="1:36" ht="12.75">
      <c r="A175" s="16">
        <v>4</v>
      </c>
      <c r="B175" s="128" t="s">
        <v>688</v>
      </c>
      <c r="C175" s="175">
        <v>41781</v>
      </c>
      <c r="D175" s="176" t="s">
        <v>301</v>
      </c>
      <c r="E175" s="176" t="s">
        <v>686</v>
      </c>
      <c r="F175" s="128" t="s">
        <v>687</v>
      </c>
      <c r="G175" s="177"/>
      <c r="H175" s="177"/>
      <c r="I175" s="247"/>
      <c r="J175" s="74">
        <v>18148000</v>
      </c>
      <c r="K175" s="145"/>
      <c r="L175" s="74"/>
      <c r="M175" s="74"/>
      <c r="N175" s="74"/>
      <c r="O175" s="19" t="s">
        <v>294</v>
      </c>
      <c r="P175" s="162"/>
      <c r="Q175" s="165"/>
      <c r="R175" s="105"/>
      <c r="S175" s="104"/>
      <c r="T175" s="40">
        <f t="shared" si="117"/>
        <v>0</v>
      </c>
      <c r="U175" s="104"/>
      <c r="V175" s="160">
        <v>18148000</v>
      </c>
      <c r="W175" s="35"/>
      <c r="X175" s="40">
        <f t="shared" si="112"/>
        <v>18148000</v>
      </c>
      <c r="Y175" s="35"/>
      <c r="Z175" s="35"/>
      <c r="AA175" s="35"/>
      <c r="AB175" s="40">
        <f t="shared" ref="AB175:AF175" si="122">SUM(Y175:AA175)</f>
        <v>0</v>
      </c>
      <c r="AC175" s="40"/>
      <c r="AD175" s="40"/>
      <c r="AE175" s="40"/>
      <c r="AF175" s="40">
        <f t="shared" si="122"/>
        <v>0</v>
      </c>
      <c r="AG175" s="40">
        <f t="shared" si="119"/>
        <v>18148000</v>
      </c>
      <c r="AH175" s="41">
        <f t="shared" si="120"/>
        <v>3.1116429782488807E-3</v>
      </c>
      <c r="AI175" s="42">
        <f t="shared" si="116"/>
        <v>3.1425364400325521E-3</v>
      </c>
      <c r="AJ175" s="207"/>
    </row>
    <row r="176" spans="1:36">
      <c r="A176" s="16">
        <v>5</v>
      </c>
      <c r="B176" s="128" t="s">
        <v>688</v>
      </c>
      <c r="C176" s="175">
        <v>41781</v>
      </c>
      <c r="D176" s="176" t="s">
        <v>789</v>
      </c>
      <c r="E176" s="176" t="s">
        <v>686</v>
      </c>
      <c r="F176" s="128" t="s">
        <v>687</v>
      </c>
      <c r="G176" s="177"/>
      <c r="H176" s="177"/>
      <c r="I176" s="247"/>
      <c r="J176" s="74">
        <v>38000000</v>
      </c>
      <c r="K176" s="178"/>
      <c r="L176" s="74"/>
      <c r="M176" s="74"/>
      <c r="N176" s="74"/>
      <c r="O176" s="19" t="s">
        <v>294</v>
      </c>
      <c r="P176" s="162"/>
      <c r="Q176" s="165"/>
      <c r="R176" s="105"/>
      <c r="S176" s="104"/>
      <c r="T176" s="40">
        <f t="shared" si="117"/>
        <v>0</v>
      </c>
      <c r="U176" s="104"/>
      <c r="V176" s="35">
        <v>38000000</v>
      </c>
      <c r="W176" s="35"/>
      <c r="X176" s="40">
        <f t="shared" si="112"/>
        <v>38000000</v>
      </c>
      <c r="Y176" s="35"/>
      <c r="Z176" s="35"/>
      <c r="AA176" s="35"/>
      <c r="AB176" s="40">
        <f t="shared" ref="AB176:AF176" si="123">SUM(Y176:AA176)</f>
        <v>0</v>
      </c>
      <c r="AC176" s="40"/>
      <c r="AD176" s="40"/>
      <c r="AE176" s="40"/>
      <c r="AF176" s="40">
        <f t="shared" si="123"/>
        <v>0</v>
      </c>
      <c r="AG176" s="40">
        <f t="shared" si="119"/>
        <v>38000000</v>
      </c>
      <c r="AH176" s="41">
        <f t="shared" si="120"/>
        <v>6.5154525663135036E-3</v>
      </c>
      <c r="AI176" s="42">
        <f t="shared" si="116"/>
        <v>6.5801402204781227E-3</v>
      </c>
      <c r="AJ176" s="207"/>
    </row>
    <row r="177" spans="1:36" ht="12.75">
      <c r="A177" s="16">
        <v>6</v>
      </c>
      <c r="B177" s="128" t="s">
        <v>688</v>
      </c>
      <c r="C177" s="175">
        <v>41782</v>
      </c>
      <c r="D177" s="176" t="s">
        <v>786</v>
      </c>
      <c r="E177" s="176" t="s">
        <v>686</v>
      </c>
      <c r="F177" s="128" t="s">
        <v>687</v>
      </c>
      <c r="G177" s="177"/>
      <c r="H177" s="177"/>
      <c r="I177" s="247"/>
      <c r="J177" s="74">
        <v>22023615</v>
      </c>
      <c r="K177" s="145"/>
      <c r="L177" s="74"/>
      <c r="M177" s="74"/>
      <c r="N177" s="74"/>
      <c r="O177" s="19" t="s">
        <v>294</v>
      </c>
      <c r="P177" s="162"/>
      <c r="Q177" s="165"/>
      <c r="R177" s="105"/>
      <c r="S177" s="104"/>
      <c r="T177" s="40">
        <f t="shared" si="117"/>
        <v>0</v>
      </c>
      <c r="U177" s="104"/>
      <c r="V177" s="160">
        <v>22023615</v>
      </c>
      <c r="W177" s="35"/>
      <c r="X177" s="40">
        <f t="shared" si="112"/>
        <v>22023615</v>
      </c>
      <c r="Y177" s="35"/>
      <c r="Z177" s="35"/>
      <c r="AA177" s="35"/>
      <c r="AB177" s="40">
        <f t="shared" ref="AB177:AF177" si="124">SUM(Y177:AA177)</f>
        <v>0</v>
      </c>
      <c r="AC177" s="40"/>
      <c r="AD177" s="40"/>
      <c r="AE177" s="40"/>
      <c r="AF177" s="40">
        <f t="shared" si="124"/>
        <v>0</v>
      </c>
      <c r="AG177" s="40">
        <f t="shared" si="119"/>
        <v>22023615</v>
      </c>
      <c r="AH177" s="41">
        <f t="shared" si="120"/>
        <v>3.7761531281908047E-3</v>
      </c>
      <c r="AI177" s="42">
        <f t="shared" si="116"/>
        <v>3.8136440753111919E-3</v>
      </c>
      <c r="AJ177" s="207"/>
    </row>
    <row r="178" spans="1:36" ht="22.5">
      <c r="A178" s="16">
        <v>7</v>
      </c>
      <c r="B178" s="128" t="s">
        <v>688</v>
      </c>
      <c r="C178" s="175">
        <v>41782</v>
      </c>
      <c r="D178" s="176" t="s">
        <v>772</v>
      </c>
      <c r="E178" s="176" t="s">
        <v>686</v>
      </c>
      <c r="F178" s="128" t="s">
        <v>687</v>
      </c>
      <c r="G178" s="177"/>
      <c r="H178" s="177"/>
      <c r="I178" s="247"/>
      <c r="J178" s="74">
        <v>27495000</v>
      </c>
      <c r="K178" s="174"/>
      <c r="L178" s="74"/>
      <c r="M178" s="74"/>
      <c r="N178" s="74"/>
      <c r="O178" s="19" t="s">
        <v>294</v>
      </c>
      <c r="P178" s="162"/>
      <c r="Q178" s="165"/>
      <c r="R178" s="105"/>
      <c r="S178" s="104"/>
      <c r="T178" s="40">
        <f t="shared" si="117"/>
        <v>0</v>
      </c>
      <c r="U178" s="104"/>
      <c r="V178" s="104"/>
      <c r="W178" s="35">
        <v>27495000</v>
      </c>
      <c r="X178" s="40">
        <f t="shared" si="112"/>
        <v>27495000</v>
      </c>
      <c r="Y178" s="35"/>
      <c r="Z178" s="35"/>
      <c r="AA178" s="35"/>
      <c r="AB178" s="40">
        <f t="shared" ref="AB178:AF178" si="125">SUM(Y178:AA178)</f>
        <v>0</v>
      </c>
      <c r="AC178" s="40"/>
      <c r="AD178" s="40"/>
      <c r="AE178" s="40"/>
      <c r="AF178" s="40">
        <f t="shared" si="125"/>
        <v>0</v>
      </c>
      <c r="AG178" s="40">
        <f t="shared" si="119"/>
        <v>27495000</v>
      </c>
      <c r="AH178" s="41">
        <f t="shared" si="120"/>
        <v>4.7142728502839416E-3</v>
      </c>
      <c r="AI178" s="42">
        <f t="shared" si="116"/>
        <v>4.7610777726854207E-3</v>
      </c>
      <c r="AJ178" s="207"/>
    </row>
    <row r="179" spans="1:36">
      <c r="A179" s="16">
        <v>8</v>
      </c>
      <c r="B179" s="128" t="s">
        <v>761</v>
      </c>
      <c r="C179" s="175">
        <v>41782</v>
      </c>
      <c r="D179" s="176" t="s">
        <v>685</v>
      </c>
      <c r="E179" s="176" t="s">
        <v>686</v>
      </c>
      <c r="F179" s="128" t="s">
        <v>687</v>
      </c>
      <c r="G179" s="177"/>
      <c r="H179" s="177"/>
      <c r="I179" s="247"/>
      <c r="J179" s="74">
        <v>202666936</v>
      </c>
      <c r="K179" s="178"/>
      <c r="L179" s="74"/>
      <c r="M179" s="74"/>
      <c r="N179" s="74"/>
      <c r="O179" s="19" t="s">
        <v>294</v>
      </c>
      <c r="P179" s="162"/>
      <c r="Q179" s="165"/>
      <c r="R179" s="105"/>
      <c r="S179" s="104"/>
      <c r="T179" s="40">
        <f t="shared" si="117"/>
        <v>0</v>
      </c>
      <c r="U179" s="104"/>
      <c r="V179" s="35">
        <v>202666936</v>
      </c>
      <c r="W179" s="35"/>
      <c r="X179" s="40">
        <f t="shared" si="112"/>
        <v>202666936</v>
      </c>
      <c r="Y179" s="35"/>
      <c r="Z179" s="35"/>
      <c r="AA179" s="35"/>
      <c r="AB179" s="40">
        <f>SUM(Y179:AA179)</f>
        <v>0</v>
      </c>
      <c r="AC179" s="40"/>
      <c r="AD179" s="40"/>
      <c r="AE179" s="40"/>
      <c r="AF179" s="40">
        <f>SUM(AC179:AE179)</f>
        <v>0</v>
      </c>
      <c r="AG179" s="40">
        <f t="shared" si="119"/>
        <v>202666936</v>
      </c>
      <c r="AH179" s="41">
        <f t="shared" si="120"/>
        <v>3.4749126533370908E-2</v>
      </c>
      <c r="AI179" s="42">
        <f t="shared" si="116"/>
        <v>3.5094127814070147E-2</v>
      </c>
      <c r="AJ179" s="207"/>
    </row>
    <row r="180" spans="1:36" ht="12.75">
      <c r="A180" s="16">
        <v>9</v>
      </c>
      <c r="B180" s="128" t="s">
        <v>799</v>
      </c>
      <c r="C180" s="175">
        <v>41784</v>
      </c>
      <c r="D180" s="176" t="s">
        <v>300</v>
      </c>
      <c r="E180" s="176" t="s">
        <v>686</v>
      </c>
      <c r="F180" s="128" t="s">
        <v>687</v>
      </c>
      <c r="G180" s="177"/>
      <c r="H180" s="177"/>
      <c r="I180" s="247"/>
      <c r="J180" s="74">
        <v>21768189</v>
      </c>
      <c r="K180" s="145"/>
      <c r="L180" s="74"/>
      <c r="M180" s="74"/>
      <c r="N180" s="74"/>
      <c r="O180" s="19" t="s">
        <v>294</v>
      </c>
      <c r="P180" s="162"/>
      <c r="Q180" s="165"/>
      <c r="R180" s="105"/>
      <c r="S180" s="104"/>
      <c r="T180" s="40">
        <f t="shared" si="117"/>
        <v>0</v>
      </c>
      <c r="U180" s="104"/>
      <c r="V180" s="160">
        <v>21768189</v>
      </c>
      <c r="W180" s="35"/>
      <c r="X180" s="40">
        <f t="shared" si="112"/>
        <v>21768189</v>
      </c>
      <c r="Y180" s="35"/>
      <c r="Z180" s="35"/>
      <c r="AA180" s="35"/>
      <c r="AB180" s="40">
        <f t="shared" ref="AB180:AF180" si="126">SUM(Y180:AA180)</f>
        <v>0</v>
      </c>
      <c r="AC180" s="40"/>
      <c r="AD180" s="40"/>
      <c r="AE180" s="40"/>
      <c r="AF180" s="40">
        <f t="shared" si="126"/>
        <v>0</v>
      </c>
      <c r="AG180" s="40">
        <f t="shared" si="119"/>
        <v>21768189</v>
      </c>
      <c r="AH180" s="41">
        <f t="shared" si="120"/>
        <v>3.7323579706328258E-3</v>
      </c>
      <c r="AI180" s="42">
        <f t="shared" si="116"/>
        <v>3.7694141043649854E-3</v>
      </c>
      <c r="AJ180" s="207"/>
    </row>
    <row r="181" spans="1:36" ht="12.75">
      <c r="A181" s="16">
        <v>10</v>
      </c>
      <c r="B181" s="128" t="s">
        <v>688</v>
      </c>
      <c r="C181" s="175">
        <v>41785</v>
      </c>
      <c r="D181" s="176" t="s">
        <v>765</v>
      </c>
      <c r="E181" s="176" t="s">
        <v>686</v>
      </c>
      <c r="F181" s="128" t="s">
        <v>687</v>
      </c>
      <c r="G181" s="177"/>
      <c r="H181" s="177"/>
      <c r="I181" s="247"/>
      <c r="J181" s="74">
        <v>110468122</v>
      </c>
      <c r="K181" s="145"/>
      <c r="L181" s="74"/>
      <c r="M181" s="74"/>
      <c r="N181" s="74"/>
      <c r="O181" s="19" t="s">
        <v>294</v>
      </c>
      <c r="P181" s="162"/>
      <c r="Q181" s="165"/>
      <c r="R181" s="105"/>
      <c r="S181" s="104"/>
      <c r="T181" s="40">
        <f t="shared" si="117"/>
        <v>0</v>
      </c>
      <c r="U181" s="104"/>
      <c r="V181" s="104"/>
      <c r="W181" s="35">
        <v>110468122</v>
      </c>
      <c r="X181" s="40">
        <f t="shared" si="112"/>
        <v>110468122</v>
      </c>
      <c r="Y181" s="35"/>
      <c r="Z181" s="35"/>
      <c r="AA181" s="35"/>
      <c r="AB181" s="40">
        <f t="shared" ref="AB181:AF181" si="127">SUM(Y181:AA181)</f>
        <v>0</v>
      </c>
      <c r="AC181" s="40"/>
      <c r="AD181" s="40"/>
      <c r="AE181" s="40"/>
      <c r="AF181" s="40">
        <f t="shared" si="127"/>
        <v>0</v>
      </c>
      <c r="AG181" s="40">
        <f t="shared" si="119"/>
        <v>110468122</v>
      </c>
      <c r="AH181" s="41">
        <f t="shared" si="120"/>
        <v>1.8940784446861401E-2</v>
      </c>
      <c r="AI181" s="42">
        <f t="shared" si="116"/>
        <v>1.9128835069812743E-2</v>
      </c>
      <c r="AJ181" s="207"/>
    </row>
    <row r="182" spans="1:36" ht="12.75">
      <c r="A182" s="16">
        <v>11</v>
      </c>
      <c r="B182" s="128" t="s">
        <v>688</v>
      </c>
      <c r="C182" s="175">
        <v>41785</v>
      </c>
      <c r="D182" s="176" t="s">
        <v>771</v>
      </c>
      <c r="E182" s="176" t="s">
        <v>686</v>
      </c>
      <c r="F182" s="128" t="s">
        <v>687</v>
      </c>
      <c r="G182" s="177"/>
      <c r="H182" s="177"/>
      <c r="I182" s="247"/>
      <c r="J182" s="74">
        <v>122905074</v>
      </c>
      <c r="K182" s="145"/>
      <c r="L182" s="74"/>
      <c r="M182" s="74"/>
      <c r="N182" s="74"/>
      <c r="O182" s="19" t="s">
        <v>294</v>
      </c>
      <c r="P182" s="162"/>
      <c r="Q182" s="165"/>
      <c r="R182" s="105"/>
      <c r="S182" s="104"/>
      <c r="T182" s="40">
        <f t="shared" si="117"/>
        <v>0</v>
      </c>
      <c r="U182" s="104"/>
      <c r="V182" s="104">
        <v>122905074</v>
      </c>
      <c r="W182" s="35"/>
      <c r="X182" s="40">
        <f t="shared" si="112"/>
        <v>122905074</v>
      </c>
      <c r="Y182" s="35"/>
      <c r="Z182" s="35"/>
      <c r="AA182" s="35"/>
      <c r="AB182" s="40">
        <f t="shared" ref="AB182:AF182" si="128">SUM(Y182:AA182)</f>
        <v>0</v>
      </c>
      <c r="AC182" s="40"/>
      <c r="AD182" s="40"/>
      <c r="AE182" s="40"/>
      <c r="AF182" s="40">
        <f t="shared" si="128"/>
        <v>0</v>
      </c>
      <c r="AG182" s="40">
        <f t="shared" si="119"/>
        <v>122905074</v>
      </c>
      <c r="AH182" s="41">
        <f t="shared" si="120"/>
        <v>2.107321525805924E-2</v>
      </c>
      <c r="AI182" s="42">
        <f t="shared" si="116"/>
        <v>2.1282437387585264E-2</v>
      </c>
      <c r="AJ182" s="207"/>
    </row>
    <row r="183" spans="1:36">
      <c r="A183" s="16">
        <v>12</v>
      </c>
      <c r="B183" s="128" t="s">
        <v>761</v>
      </c>
      <c r="C183" s="175">
        <v>41785</v>
      </c>
      <c r="D183" s="176" t="s">
        <v>685</v>
      </c>
      <c r="E183" s="176" t="s">
        <v>686</v>
      </c>
      <c r="F183" s="128" t="s">
        <v>687</v>
      </c>
      <c r="G183" s="177"/>
      <c r="H183" s="177"/>
      <c r="I183" s="247"/>
      <c r="J183" s="74">
        <v>27954149</v>
      </c>
      <c r="K183" s="178"/>
      <c r="L183" s="74"/>
      <c r="M183" s="74"/>
      <c r="N183" s="74"/>
      <c r="O183" s="19" t="s">
        <v>294</v>
      </c>
      <c r="P183" s="162"/>
      <c r="Q183" s="165"/>
      <c r="R183" s="105"/>
      <c r="S183" s="104"/>
      <c r="T183" s="40">
        <f t="shared" si="117"/>
        <v>0</v>
      </c>
      <c r="U183" s="104"/>
      <c r="V183" s="35">
        <v>27954149</v>
      </c>
      <c r="W183" s="35"/>
      <c r="X183" s="40">
        <f t="shared" si="112"/>
        <v>27954149</v>
      </c>
      <c r="Y183" s="35"/>
      <c r="Z183" s="35"/>
      <c r="AA183" s="35"/>
      <c r="AB183" s="40">
        <f t="shared" ref="AB183:AB192" si="129">SUM(Y183:AA183)</f>
        <v>0</v>
      </c>
      <c r="AC183" s="40"/>
      <c r="AD183" s="40"/>
      <c r="AE183" s="40"/>
      <c r="AF183" s="40">
        <f t="shared" ref="AF183:AF192" si="130">SUM(AC183:AE183)</f>
        <v>0</v>
      </c>
      <c r="AG183" s="40">
        <f t="shared" si="119"/>
        <v>27954149</v>
      </c>
      <c r="AH183" s="41">
        <f t="shared" si="120"/>
        <v>4.7929982063463173E-3</v>
      </c>
      <c r="AI183" s="42">
        <f t="shared" si="116"/>
        <v>4.8405847411615343E-3</v>
      </c>
      <c r="AJ183" s="207"/>
    </row>
    <row r="184" spans="1:36">
      <c r="A184" s="16">
        <v>13</v>
      </c>
      <c r="B184" s="128" t="s">
        <v>761</v>
      </c>
      <c r="C184" s="175">
        <v>41785</v>
      </c>
      <c r="D184" s="176" t="s">
        <v>685</v>
      </c>
      <c r="E184" s="176" t="s">
        <v>686</v>
      </c>
      <c r="F184" s="128" t="s">
        <v>687</v>
      </c>
      <c r="G184" s="177"/>
      <c r="H184" s="177"/>
      <c r="I184" s="247"/>
      <c r="J184" s="74">
        <v>45000000</v>
      </c>
      <c r="K184" s="178"/>
      <c r="L184" s="74"/>
      <c r="M184" s="74"/>
      <c r="N184" s="74"/>
      <c r="O184" s="19" t="s">
        <v>294</v>
      </c>
      <c r="P184" s="162"/>
      <c r="Q184" s="165"/>
      <c r="R184" s="105"/>
      <c r="S184" s="104"/>
      <c r="T184" s="40">
        <f t="shared" si="117"/>
        <v>0</v>
      </c>
      <c r="U184" s="104"/>
      <c r="V184" s="35">
        <v>45000000</v>
      </c>
      <c r="W184" s="35"/>
      <c r="X184" s="40">
        <f t="shared" si="112"/>
        <v>45000000</v>
      </c>
      <c r="Y184" s="35"/>
      <c r="Z184" s="35"/>
      <c r="AA184" s="35"/>
      <c r="AB184" s="40">
        <f t="shared" si="129"/>
        <v>0</v>
      </c>
      <c r="AC184" s="40"/>
      <c r="AD184" s="40"/>
      <c r="AE184" s="40"/>
      <c r="AF184" s="40">
        <f t="shared" si="130"/>
        <v>0</v>
      </c>
      <c r="AG184" s="40">
        <f t="shared" si="119"/>
        <v>45000000</v>
      </c>
      <c r="AH184" s="41">
        <f t="shared" si="120"/>
        <v>7.7156675127396752E-3</v>
      </c>
      <c r="AI184" s="42">
        <f t="shared" si="116"/>
        <v>7.7922713137240926E-3</v>
      </c>
      <c r="AJ184" s="207"/>
    </row>
    <row r="185" spans="1:36">
      <c r="A185" s="16">
        <v>14</v>
      </c>
      <c r="B185" s="128" t="s">
        <v>761</v>
      </c>
      <c r="C185" s="175">
        <v>41785</v>
      </c>
      <c r="D185" s="176" t="s">
        <v>685</v>
      </c>
      <c r="E185" s="176" t="s">
        <v>686</v>
      </c>
      <c r="F185" s="128" t="s">
        <v>687</v>
      </c>
      <c r="G185" s="177"/>
      <c r="H185" s="177"/>
      <c r="I185" s="247"/>
      <c r="J185" s="74">
        <v>43071154</v>
      </c>
      <c r="K185" s="178"/>
      <c r="L185" s="74"/>
      <c r="M185" s="74"/>
      <c r="N185" s="74"/>
      <c r="O185" s="19" t="s">
        <v>294</v>
      </c>
      <c r="P185" s="162"/>
      <c r="Q185" s="165"/>
      <c r="R185" s="105"/>
      <c r="S185" s="104"/>
      <c r="T185" s="40">
        <f t="shared" si="117"/>
        <v>0</v>
      </c>
      <c r="U185" s="104"/>
      <c r="V185" s="35">
        <v>43071154</v>
      </c>
      <c r="W185" s="35"/>
      <c r="X185" s="40">
        <f t="shared" si="112"/>
        <v>43071154</v>
      </c>
      <c r="Y185" s="35"/>
      <c r="Z185" s="35"/>
      <c r="AA185" s="35"/>
      <c r="AB185" s="40">
        <f t="shared" si="129"/>
        <v>0</v>
      </c>
      <c r="AC185" s="40"/>
      <c r="AD185" s="40"/>
      <c r="AE185" s="40"/>
      <c r="AF185" s="40">
        <f t="shared" si="130"/>
        <v>0</v>
      </c>
      <c r="AG185" s="40">
        <f t="shared" si="119"/>
        <v>43071154</v>
      </c>
      <c r="AH185" s="41">
        <f t="shared" si="120"/>
        <v>7.3849489700890565E-3</v>
      </c>
      <c r="AI185" s="42">
        <f t="shared" si="116"/>
        <v>7.4582692836265051E-3</v>
      </c>
      <c r="AJ185" s="207"/>
    </row>
    <row r="186" spans="1:36">
      <c r="A186" s="16">
        <v>15</v>
      </c>
      <c r="B186" s="128" t="s">
        <v>761</v>
      </c>
      <c r="C186" s="175">
        <v>41785</v>
      </c>
      <c r="D186" s="176" t="s">
        <v>685</v>
      </c>
      <c r="E186" s="176" t="s">
        <v>686</v>
      </c>
      <c r="F186" s="128" t="s">
        <v>687</v>
      </c>
      <c r="G186" s="177"/>
      <c r="H186" s="177"/>
      <c r="I186" s="247"/>
      <c r="J186" s="74">
        <v>21766974</v>
      </c>
      <c r="K186" s="178"/>
      <c r="L186" s="74"/>
      <c r="M186" s="74"/>
      <c r="N186" s="74"/>
      <c r="O186" s="19" t="s">
        <v>294</v>
      </c>
      <c r="P186" s="162"/>
      <c r="Q186" s="165"/>
      <c r="R186" s="105"/>
      <c r="S186" s="104"/>
      <c r="T186" s="40">
        <f t="shared" si="117"/>
        <v>0</v>
      </c>
      <c r="U186" s="104"/>
      <c r="V186" s="35">
        <v>21766974</v>
      </c>
      <c r="W186" s="35"/>
      <c r="X186" s="40">
        <f t="shared" si="112"/>
        <v>21766974</v>
      </c>
      <c r="Y186" s="35"/>
      <c r="Z186" s="35"/>
      <c r="AA186" s="35"/>
      <c r="AB186" s="40">
        <f t="shared" si="129"/>
        <v>0</v>
      </c>
      <c r="AC186" s="40"/>
      <c r="AD186" s="40"/>
      <c r="AE186" s="40"/>
      <c r="AF186" s="40">
        <f t="shared" si="130"/>
        <v>0</v>
      </c>
      <c r="AG186" s="40">
        <f t="shared" si="119"/>
        <v>21766974</v>
      </c>
      <c r="AH186" s="41">
        <f t="shared" si="120"/>
        <v>3.7321496476099818E-3</v>
      </c>
      <c r="AI186" s="42">
        <f t="shared" si="116"/>
        <v>3.7692037130395151E-3</v>
      </c>
      <c r="AJ186" s="207"/>
    </row>
    <row r="187" spans="1:36">
      <c r="A187" s="16">
        <v>16</v>
      </c>
      <c r="B187" s="128" t="s">
        <v>761</v>
      </c>
      <c r="C187" s="175">
        <v>41785</v>
      </c>
      <c r="D187" s="176" t="s">
        <v>685</v>
      </c>
      <c r="E187" s="176" t="s">
        <v>686</v>
      </c>
      <c r="F187" s="128" t="s">
        <v>687</v>
      </c>
      <c r="G187" s="177"/>
      <c r="H187" s="177"/>
      <c r="I187" s="247"/>
      <c r="J187" s="74">
        <v>74946548</v>
      </c>
      <c r="K187" s="178"/>
      <c r="L187" s="74"/>
      <c r="M187" s="74"/>
      <c r="N187" s="74"/>
      <c r="O187" s="19" t="s">
        <v>294</v>
      </c>
      <c r="P187" s="162"/>
      <c r="Q187" s="165"/>
      <c r="R187" s="105"/>
      <c r="S187" s="104"/>
      <c r="T187" s="40">
        <f t="shared" si="117"/>
        <v>0</v>
      </c>
      <c r="U187" s="104"/>
      <c r="V187" s="35">
        <v>74946548</v>
      </c>
      <c r="W187" s="35"/>
      <c r="X187" s="40">
        <f t="shared" si="112"/>
        <v>74946548</v>
      </c>
      <c r="Y187" s="35"/>
      <c r="Z187" s="35"/>
      <c r="AA187" s="35"/>
      <c r="AB187" s="40">
        <f t="shared" si="129"/>
        <v>0</v>
      </c>
      <c r="AC187" s="40"/>
      <c r="AD187" s="40"/>
      <c r="AE187" s="40"/>
      <c r="AF187" s="40">
        <f t="shared" si="130"/>
        <v>0</v>
      </c>
      <c r="AG187" s="40">
        <f t="shared" si="119"/>
        <v>74946548</v>
      </c>
      <c r="AH187" s="41">
        <f t="shared" si="120"/>
        <v>1.2850281013235215E-2</v>
      </c>
      <c r="AI187" s="42">
        <f t="shared" si="116"/>
        <v>1.2977863023178795E-2</v>
      </c>
      <c r="AJ187" s="207"/>
    </row>
    <row r="188" spans="1:36">
      <c r="A188" s="16">
        <v>17</v>
      </c>
      <c r="B188" s="128" t="s">
        <v>761</v>
      </c>
      <c r="C188" s="175">
        <v>41785</v>
      </c>
      <c r="D188" s="176" t="s">
        <v>685</v>
      </c>
      <c r="E188" s="176" t="s">
        <v>686</v>
      </c>
      <c r="F188" s="128" t="s">
        <v>687</v>
      </c>
      <c r="G188" s="177"/>
      <c r="H188" s="177"/>
      <c r="I188" s="247"/>
      <c r="J188" s="74">
        <v>68915295</v>
      </c>
      <c r="K188" s="178"/>
      <c r="L188" s="74"/>
      <c r="M188" s="74"/>
      <c r="N188" s="74"/>
      <c r="O188" s="19" t="s">
        <v>294</v>
      </c>
      <c r="P188" s="162"/>
      <c r="Q188" s="165"/>
      <c r="R188" s="105"/>
      <c r="S188" s="104"/>
      <c r="T188" s="40">
        <f t="shared" si="117"/>
        <v>0</v>
      </c>
      <c r="U188" s="104"/>
      <c r="V188" s="35">
        <v>68915295</v>
      </c>
      <c r="W188" s="35"/>
      <c r="X188" s="40">
        <f t="shared" si="112"/>
        <v>68915295</v>
      </c>
      <c r="Y188" s="35"/>
      <c r="Z188" s="35"/>
      <c r="AA188" s="35"/>
      <c r="AB188" s="40">
        <f t="shared" si="129"/>
        <v>0</v>
      </c>
      <c r="AC188" s="40"/>
      <c r="AD188" s="40"/>
      <c r="AE188" s="40"/>
      <c r="AF188" s="40">
        <f t="shared" si="130"/>
        <v>0</v>
      </c>
      <c r="AG188" s="40">
        <f t="shared" si="119"/>
        <v>68915295</v>
      </c>
      <c r="AH188" s="41">
        <f t="shared" si="120"/>
        <v>1.1816166728052689E-2</v>
      </c>
      <c r="AI188" s="42">
        <f t="shared" si="116"/>
        <v>1.1933481695674075E-2</v>
      </c>
      <c r="AJ188" s="207"/>
    </row>
    <row r="189" spans="1:36">
      <c r="A189" s="16">
        <v>18</v>
      </c>
      <c r="B189" s="128" t="s">
        <v>761</v>
      </c>
      <c r="C189" s="175">
        <v>41785</v>
      </c>
      <c r="D189" s="176" t="s">
        <v>685</v>
      </c>
      <c r="E189" s="176" t="s">
        <v>686</v>
      </c>
      <c r="F189" s="128" t="s">
        <v>687</v>
      </c>
      <c r="G189" s="177"/>
      <c r="H189" s="177"/>
      <c r="I189" s="247"/>
      <c r="J189" s="74">
        <v>83015621</v>
      </c>
      <c r="K189" s="178"/>
      <c r="L189" s="74"/>
      <c r="M189" s="74"/>
      <c r="N189" s="74"/>
      <c r="O189" s="19" t="s">
        <v>294</v>
      </c>
      <c r="P189" s="162"/>
      <c r="Q189" s="165"/>
      <c r="R189" s="105"/>
      <c r="S189" s="104"/>
      <c r="T189" s="40">
        <f t="shared" si="117"/>
        <v>0</v>
      </c>
      <c r="U189" s="104"/>
      <c r="V189" s="35">
        <v>83015621</v>
      </c>
      <c r="W189" s="35"/>
      <c r="X189" s="40">
        <f t="shared" si="112"/>
        <v>83015621</v>
      </c>
      <c r="Y189" s="35"/>
      <c r="Z189" s="35"/>
      <c r="AA189" s="35"/>
      <c r="AB189" s="40">
        <f t="shared" si="129"/>
        <v>0</v>
      </c>
      <c r="AC189" s="40"/>
      <c r="AD189" s="40"/>
      <c r="AE189" s="40"/>
      <c r="AF189" s="40">
        <f t="shared" si="130"/>
        <v>0</v>
      </c>
      <c r="AG189" s="40">
        <f t="shared" si="119"/>
        <v>83015621</v>
      </c>
      <c r="AH189" s="41">
        <f t="shared" si="120"/>
        <v>1.4233798444435768E-2</v>
      </c>
      <c r="AI189" s="42">
        <f t="shared" si="116"/>
        <v>1.4375116491317586E-2</v>
      </c>
      <c r="AJ189" s="207"/>
    </row>
    <row r="190" spans="1:36">
      <c r="A190" s="16">
        <v>19</v>
      </c>
      <c r="B190" s="128" t="s">
        <v>761</v>
      </c>
      <c r="C190" s="175">
        <v>41785</v>
      </c>
      <c r="D190" s="176" t="s">
        <v>685</v>
      </c>
      <c r="E190" s="176" t="s">
        <v>686</v>
      </c>
      <c r="F190" s="128" t="s">
        <v>687</v>
      </c>
      <c r="G190" s="177"/>
      <c r="H190" s="177"/>
      <c r="I190" s="247"/>
      <c r="J190" s="74">
        <v>68156400</v>
      </c>
      <c r="K190" s="178"/>
      <c r="L190" s="74"/>
      <c r="M190" s="74"/>
      <c r="N190" s="74"/>
      <c r="O190" s="19" t="s">
        <v>294</v>
      </c>
      <c r="P190" s="162"/>
      <c r="Q190" s="165"/>
      <c r="R190" s="105"/>
      <c r="S190" s="104"/>
      <c r="T190" s="40">
        <f t="shared" si="117"/>
        <v>0</v>
      </c>
      <c r="U190" s="104"/>
      <c r="V190" s="35">
        <v>68156400</v>
      </c>
      <c r="W190" s="35"/>
      <c r="X190" s="40">
        <f t="shared" si="112"/>
        <v>68156400</v>
      </c>
      <c r="Y190" s="35"/>
      <c r="Z190" s="35"/>
      <c r="AA190" s="35"/>
      <c r="AB190" s="40">
        <f t="shared" si="129"/>
        <v>0</v>
      </c>
      <c r="AC190" s="40"/>
      <c r="AD190" s="40"/>
      <c r="AE190" s="40"/>
      <c r="AF190" s="40">
        <f t="shared" si="130"/>
        <v>0</v>
      </c>
      <c r="AG190" s="40">
        <f t="shared" si="119"/>
        <v>68156400</v>
      </c>
      <c r="AH190" s="41">
        <f t="shared" si="120"/>
        <v>1.1686047139228675E-2</v>
      </c>
      <c r="AI190" s="42">
        <f t="shared" si="116"/>
        <v>1.1802070234815661E-2</v>
      </c>
      <c r="AJ190" s="207"/>
    </row>
    <row r="191" spans="1:36">
      <c r="A191" s="16">
        <v>20</v>
      </c>
      <c r="B191" s="128" t="s">
        <v>761</v>
      </c>
      <c r="C191" s="175">
        <v>41785</v>
      </c>
      <c r="D191" s="176" t="s">
        <v>797</v>
      </c>
      <c r="E191" s="176" t="s">
        <v>686</v>
      </c>
      <c r="F191" s="128" t="s">
        <v>687</v>
      </c>
      <c r="G191" s="177"/>
      <c r="H191" s="177"/>
      <c r="I191" s="247"/>
      <c r="J191" s="74">
        <v>116720282</v>
      </c>
      <c r="K191" s="178"/>
      <c r="L191" s="74"/>
      <c r="M191" s="74"/>
      <c r="N191" s="74"/>
      <c r="O191" s="19" t="s">
        <v>294</v>
      </c>
      <c r="P191" s="162"/>
      <c r="Q191" s="165"/>
      <c r="R191" s="105"/>
      <c r="S191" s="104"/>
      <c r="T191" s="40">
        <f t="shared" si="117"/>
        <v>0</v>
      </c>
      <c r="U191" s="104"/>
      <c r="V191" s="35">
        <v>116720282</v>
      </c>
      <c r="W191" s="35"/>
      <c r="X191" s="40">
        <f t="shared" si="112"/>
        <v>116720282</v>
      </c>
      <c r="Y191" s="35"/>
      <c r="Z191" s="35"/>
      <c r="AA191" s="35"/>
      <c r="AB191" s="40">
        <f t="shared" si="129"/>
        <v>0</v>
      </c>
      <c r="AC191" s="40"/>
      <c r="AD191" s="40"/>
      <c r="AE191" s="40"/>
      <c r="AF191" s="40">
        <f t="shared" si="130"/>
        <v>0</v>
      </c>
      <c r="AG191" s="40">
        <f t="shared" si="119"/>
        <v>116720282</v>
      </c>
      <c r="AH191" s="41">
        <f t="shared" si="120"/>
        <v>2.0012775286782521E-2</v>
      </c>
      <c r="AI191" s="42">
        <f t="shared" si="116"/>
        <v>2.0211469003519701E-2</v>
      </c>
      <c r="AJ191" s="207"/>
    </row>
    <row r="192" spans="1:36">
      <c r="A192" s="16">
        <v>21</v>
      </c>
      <c r="B192" s="128" t="s">
        <v>761</v>
      </c>
      <c r="C192" s="175">
        <v>41785</v>
      </c>
      <c r="D192" s="176" t="s">
        <v>798</v>
      </c>
      <c r="E192" s="176" t="s">
        <v>686</v>
      </c>
      <c r="F192" s="128" t="s">
        <v>687</v>
      </c>
      <c r="G192" s="177"/>
      <c r="H192" s="177"/>
      <c r="I192" s="247"/>
      <c r="J192" s="74">
        <v>37732480</v>
      </c>
      <c r="K192" s="178"/>
      <c r="L192" s="74"/>
      <c r="M192" s="74"/>
      <c r="N192" s="74"/>
      <c r="O192" s="19" t="s">
        <v>294</v>
      </c>
      <c r="P192" s="162"/>
      <c r="Q192" s="165"/>
      <c r="R192" s="105"/>
      <c r="S192" s="104"/>
      <c r="T192" s="40">
        <f t="shared" si="117"/>
        <v>0</v>
      </c>
      <c r="U192" s="104"/>
      <c r="V192" s="35">
        <v>37732480</v>
      </c>
      <c r="W192" s="35"/>
      <c r="X192" s="40">
        <f t="shared" si="112"/>
        <v>37732480</v>
      </c>
      <c r="Y192" s="35"/>
      <c r="Z192" s="35"/>
      <c r="AA192" s="35"/>
      <c r="AB192" s="40">
        <f t="shared" si="129"/>
        <v>0</v>
      </c>
      <c r="AC192" s="40"/>
      <c r="AD192" s="40"/>
      <c r="AE192" s="40"/>
      <c r="AF192" s="40">
        <f t="shared" si="130"/>
        <v>0</v>
      </c>
      <c r="AG192" s="40">
        <f t="shared" si="119"/>
        <v>37732480</v>
      </c>
      <c r="AH192" s="41">
        <f t="shared" si="120"/>
        <v>6.4695837802466565E-3</v>
      </c>
      <c r="AI192" s="42">
        <f t="shared" si="116"/>
        <v>6.533816033325957E-3</v>
      </c>
      <c r="AJ192" s="207"/>
    </row>
    <row r="193" spans="1:36" ht="22.5">
      <c r="A193" s="16">
        <v>22</v>
      </c>
      <c r="B193" s="128" t="s">
        <v>688</v>
      </c>
      <c r="C193" s="175">
        <v>41787</v>
      </c>
      <c r="D193" s="176" t="s">
        <v>778</v>
      </c>
      <c r="E193" s="176" t="s">
        <v>686</v>
      </c>
      <c r="F193" s="128" t="s">
        <v>687</v>
      </c>
      <c r="G193" s="177"/>
      <c r="H193" s="177"/>
      <c r="I193" s="247"/>
      <c r="J193" s="74">
        <v>53527241</v>
      </c>
      <c r="K193" s="174"/>
      <c r="L193" s="74"/>
      <c r="M193" s="74"/>
      <c r="N193" s="74"/>
      <c r="O193" s="19" t="s">
        <v>294</v>
      </c>
      <c r="P193" s="162"/>
      <c r="Q193" s="165"/>
      <c r="R193" s="105"/>
      <c r="S193" s="104"/>
      <c r="T193" s="40">
        <f t="shared" si="117"/>
        <v>0</v>
      </c>
      <c r="U193" s="104"/>
      <c r="V193" s="160">
        <v>53527241</v>
      </c>
      <c r="W193" s="35"/>
      <c r="X193" s="40">
        <f t="shared" si="112"/>
        <v>53527241</v>
      </c>
      <c r="Y193" s="35"/>
      <c r="Z193" s="35"/>
      <c r="AA193" s="35"/>
      <c r="AB193" s="40">
        <f t="shared" ref="AB193:AF193" si="131">SUM(Y193:AA193)</f>
        <v>0</v>
      </c>
      <c r="AC193" s="40"/>
      <c r="AD193" s="40"/>
      <c r="AE193" s="40"/>
      <c r="AF193" s="40">
        <f t="shared" si="131"/>
        <v>0</v>
      </c>
      <c r="AG193" s="40">
        <f t="shared" si="119"/>
        <v>53527241</v>
      </c>
      <c r="AH193" s="41">
        <f t="shared" si="120"/>
        <v>9.1777420984508265E-3</v>
      </c>
      <c r="AI193" s="42">
        <f t="shared" si="116"/>
        <v>9.2688618788243585E-3</v>
      </c>
      <c r="AJ193" s="207"/>
    </row>
    <row r="194" spans="1:36" ht="22.5">
      <c r="A194" s="16">
        <v>23</v>
      </c>
      <c r="B194" s="128" t="s">
        <v>688</v>
      </c>
      <c r="C194" s="175">
        <v>41788</v>
      </c>
      <c r="D194" s="176" t="s">
        <v>774</v>
      </c>
      <c r="E194" s="176" t="s">
        <v>686</v>
      </c>
      <c r="F194" s="128" t="s">
        <v>687</v>
      </c>
      <c r="G194" s="177"/>
      <c r="H194" s="177"/>
      <c r="I194" s="247"/>
      <c r="J194" s="74">
        <v>22518001</v>
      </c>
      <c r="K194" s="145"/>
      <c r="L194" s="74"/>
      <c r="M194" s="74"/>
      <c r="N194" s="74"/>
      <c r="O194" s="19" t="s">
        <v>294</v>
      </c>
      <c r="P194" s="162"/>
      <c r="Q194" s="166"/>
      <c r="R194" s="164"/>
      <c r="S194" s="163"/>
      <c r="T194" s="40">
        <f t="shared" si="117"/>
        <v>0</v>
      </c>
      <c r="U194" s="163"/>
      <c r="V194" s="163"/>
      <c r="W194" s="35">
        <v>22518001</v>
      </c>
      <c r="X194" s="40">
        <f t="shared" si="112"/>
        <v>22518001</v>
      </c>
      <c r="Y194" s="35"/>
      <c r="Z194" s="35"/>
      <c r="AA194" s="35"/>
      <c r="AB194" s="40">
        <f t="shared" ref="AB194:AF194" si="132">SUM(Y194:AA194)</f>
        <v>0</v>
      </c>
      <c r="AC194" s="40"/>
      <c r="AD194" s="40"/>
      <c r="AE194" s="40"/>
      <c r="AF194" s="40">
        <f t="shared" si="132"/>
        <v>0</v>
      </c>
      <c r="AG194" s="40">
        <f t="shared" si="119"/>
        <v>22518001</v>
      </c>
      <c r="AH194" s="41">
        <f t="shared" si="120"/>
        <v>3.8609201948342116E-3</v>
      </c>
      <c r="AI194" s="42">
        <f t="shared" si="116"/>
        <v>3.8992527385491209E-3</v>
      </c>
      <c r="AJ194" s="207"/>
    </row>
    <row r="195" spans="1:36" ht="12.75">
      <c r="A195" s="16">
        <v>24</v>
      </c>
      <c r="B195" s="128" t="s">
        <v>688</v>
      </c>
      <c r="C195" s="175">
        <v>41789</v>
      </c>
      <c r="D195" s="176" t="s">
        <v>765</v>
      </c>
      <c r="E195" s="176" t="s">
        <v>686</v>
      </c>
      <c r="F195" s="128" t="s">
        <v>687</v>
      </c>
      <c r="G195" s="177"/>
      <c r="H195" s="177"/>
      <c r="I195" s="247"/>
      <c r="J195" s="74">
        <v>41251181</v>
      </c>
      <c r="K195" s="145"/>
      <c r="L195" s="74"/>
      <c r="M195" s="74"/>
      <c r="N195" s="74"/>
      <c r="O195" s="19" t="s">
        <v>294</v>
      </c>
      <c r="P195" s="162"/>
      <c r="Q195" s="165"/>
      <c r="R195" s="105"/>
      <c r="S195" s="104"/>
      <c r="T195" s="40">
        <f t="shared" si="117"/>
        <v>0</v>
      </c>
      <c r="U195" s="104"/>
      <c r="V195" s="104">
        <v>41251181</v>
      </c>
      <c r="W195" s="35"/>
      <c r="X195" s="40">
        <f t="shared" si="112"/>
        <v>41251181</v>
      </c>
      <c r="Y195" s="35"/>
      <c r="Z195" s="35"/>
      <c r="AA195" s="35"/>
      <c r="AB195" s="40">
        <f t="shared" ref="AB195:AF195" si="133">SUM(Y195:AA195)</f>
        <v>0</v>
      </c>
      <c r="AC195" s="40"/>
      <c r="AD195" s="40"/>
      <c r="AE195" s="40"/>
      <c r="AF195" s="40">
        <f t="shared" si="133"/>
        <v>0</v>
      </c>
      <c r="AG195" s="40">
        <f t="shared" si="119"/>
        <v>41251181</v>
      </c>
      <c r="AH195" s="41">
        <f t="shared" si="120"/>
        <v>7.0728977134187588E-3</v>
      </c>
      <c r="AI195" s="42">
        <f t="shared" si="116"/>
        <v>7.1431198747453411E-3</v>
      </c>
      <c r="AJ195" s="207"/>
    </row>
    <row r="196" spans="1:36" ht="12.75">
      <c r="A196" s="16">
        <v>25</v>
      </c>
      <c r="B196" s="128" t="s">
        <v>688</v>
      </c>
      <c r="C196" s="175">
        <v>41789</v>
      </c>
      <c r="D196" s="176" t="s">
        <v>675</v>
      </c>
      <c r="E196" s="176" t="s">
        <v>686</v>
      </c>
      <c r="F196" s="128" t="s">
        <v>687</v>
      </c>
      <c r="G196" s="177"/>
      <c r="H196" s="177"/>
      <c r="I196" s="247"/>
      <c r="J196" s="74">
        <v>10113000</v>
      </c>
      <c r="K196" s="145"/>
      <c r="L196" s="74"/>
      <c r="M196" s="74"/>
      <c r="N196" s="74"/>
      <c r="O196" s="19" t="s">
        <v>294</v>
      </c>
      <c r="P196" s="162"/>
      <c r="Q196" s="165"/>
      <c r="R196" s="105"/>
      <c r="S196" s="104"/>
      <c r="T196" s="40">
        <f t="shared" si="117"/>
        <v>0</v>
      </c>
      <c r="U196" s="104"/>
      <c r="V196" s="35">
        <v>10113000</v>
      </c>
      <c r="W196" s="35"/>
      <c r="X196" s="40">
        <f t="shared" si="112"/>
        <v>10113000</v>
      </c>
      <c r="Y196" s="35"/>
      <c r="Z196" s="35"/>
      <c r="AA196" s="35"/>
      <c r="AB196" s="40">
        <f t="shared" ref="AB196:AF196" si="134">SUM(Y196:AA196)</f>
        <v>0</v>
      </c>
      <c r="AC196" s="40"/>
      <c r="AD196" s="40"/>
      <c r="AE196" s="40"/>
      <c r="AF196" s="40">
        <f t="shared" si="134"/>
        <v>0</v>
      </c>
      <c r="AG196" s="40">
        <f t="shared" si="119"/>
        <v>10113000</v>
      </c>
      <c r="AH196" s="41">
        <f t="shared" si="120"/>
        <v>1.7339676790296965E-3</v>
      </c>
      <c r="AI196" s="42">
        <f t="shared" si="116"/>
        <v>1.7511831065709278E-3</v>
      </c>
      <c r="AJ196" s="207"/>
    </row>
    <row r="197" spans="1:36" ht="12.75">
      <c r="A197" s="16">
        <v>26</v>
      </c>
      <c r="B197" s="128" t="s">
        <v>688</v>
      </c>
      <c r="C197" s="175">
        <v>41789</v>
      </c>
      <c r="D197" s="176" t="s">
        <v>675</v>
      </c>
      <c r="E197" s="176" t="s">
        <v>686</v>
      </c>
      <c r="F197" s="128" t="s">
        <v>687</v>
      </c>
      <c r="G197" s="177"/>
      <c r="H197" s="177"/>
      <c r="I197" s="247"/>
      <c r="J197" s="74">
        <v>7877419</v>
      </c>
      <c r="K197" s="145"/>
      <c r="L197" s="74"/>
      <c r="M197" s="74"/>
      <c r="N197" s="74"/>
      <c r="O197" s="19" t="s">
        <v>294</v>
      </c>
      <c r="P197" s="162"/>
      <c r="Q197" s="165"/>
      <c r="R197" s="105"/>
      <c r="S197" s="104"/>
      <c r="T197" s="40">
        <f t="shared" si="117"/>
        <v>0</v>
      </c>
      <c r="U197" s="104"/>
      <c r="V197" s="35"/>
      <c r="W197" s="35">
        <v>7877419</v>
      </c>
      <c r="X197" s="40">
        <f t="shared" si="112"/>
        <v>7877419</v>
      </c>
      <c r="Y197" s="35"/>
      <c r="Z197" s="35"/>
      <c r="AA197" s="35"/>
      <c r="AB197" s="40">
        <f t="shared" ref="AB197:AF197" si="135">SUM(Y197:AA197)</f>
        <v>0</v>
      </c>
      <c r="AC197" s="40"/>
      <c r="AD197" s="40"/>
      <c r="AE197" s="40"/>
      <c r="AF197" s="40">
        <f t="shared" si="135"/>
        <v>0</v>
      </c>
      <c r="AG197" s="40">
        <f t="shared" si="119"/>
        <v>7877419</v>
      </c>
      <c r="AH197" s="41">
        <f t="shared" si="120"/>
        <v>1.3506565747230725E-3</v>
      </c>
      <c r="AI197" s="42">
        <f t="shared" si="116"/>
        <v>1.3640663577752252E-3</v>
      </c>
      <c r="AJ197" s="207"/>
    </row>
    <row r="198" spans="1:36">
      <c r="A198" s="16">
        <v>27</v>
      </c>
      <c r="B198" s="128" t="s">
        <v>688</v>
      </c>
      <c r="C198" s="175">
        <v>41789</v>
      </c>
      <c r="D198" s="176" t="s">
        <v>781</v>
      </c>
      <c r="E198" s="176" t="s">
        <v>686</v>
      </c>
      <c r="F198" s="128" t="s">
        <v>687</v>
      </c>
      <c r="G198" s="177"/>
      <c r="H198" s="177"/>
      <c r="I198" s="247"/>
      <c r="J198" s="74">
        <v>41639127</v>
      </c>
      <c r="K198" s="174"/>
      <c r="L198" s="74"/>
      <c r="M198" s="74"/>
      <c r="N198" s="74"/>
      <c r="O198" s="19" t="s">
        <v>294</v>
      </c>
      <c r="P198" s="162"/>
      <c r="Q198" s="165"/>
      <c r="R198" s="105"/>
      <c r="S198" s="104"/>
      <c r="T198" s="40">
        <f t="shared" si="117"/>
        <v>0</v>
      </c>
      <c r="U198" s="104"/>
      <c r="V198" s="160">
        <v>41639127</v>
      </c>
      <c r="W198" s="35"/>
      <c r="X198" s="40">
        <f t="shared" si="112"/>
        <v>41639127</v>
      </c>
      <c r="Y198" s="35"/>
      <c r="Z198" s="35"/>
      <c r="AA198" s="35"/>
      <c r="AB198" s="40">
        <f t="shared" ref="AB198:AF198" si="136">SUM(Y198:AA198)</f>
        <v>0</v>
      </c>
      <c r="AC198" s="40"/>
      <c r="AD198" s="40"/>
      <c r="AE198" s="40"/>
      <c r="AF198" s="40">
        <f t="shared" si="136"/>
        <v>0</v>
      </c>
      <c r="AG198" s="40">
        <f t="shared" si="119"/>
        <v>41639127</v>
      </c>
      <c r="AH198" s="41">
        <f t="shared" si="120"/>
        <v>7.1394146545053659E-3</v>
      </c>
      <c r="AI198" s="42">
        <f t="shared" si="116"/>
        <v>7.2102972189025411E-3</v>
      </c>
      <c r="AJ198" s="207"/>
    </row>
    <row r="199" spans="1:36">
      <c r="A199" s="16">
        <v>28</v>
      </c>
      <c r="B199" s="128" t="s">
        <v>761</v>
      </c>
      <c r="C199" s="175">
        <v>41790</v>
      </c>
      <c r="D199" s="176" t="s">
        <v>685</v>
      </c>
      <c r="E199" s="176" t="s">
        <v>686</v>
      </c>
      <c r="F199" s="128" t="s">
        <v>687</v>
      </c>
      <c r="G199" s="177"/>
      <c r="H199" s="177"/>
      <c r="I199" s="247"/>
      <c r="J199" s="74">
        <v>100623781</v>
      </c>
      <c r="K199" s="178"/>
      <c r="L199" s="74"/>
      <c r="M199" s="74"/>
      <c r="N199" s="74"/>
      <c r="O199" s="19" t="s">
        <v>294</v>
      </c>
      <c r="P199" s="162"/>
      <c r="Q199" s="165"/>
      <c r="R199" s="105"/>
      <c r="S199" s="104"/>
      <c r="T199" s="40">
        <f t="shared" si="117"/>
        <v>0</v>
      </c>
      <c r="U199" s="104"/>
      <c r="V199" s="35">
        <v>100623781</v>
      </c>
      <c r="W199" s="35"/>
      <c r="X199" s="40">
        <f t="shared" si="112"/>
        <v>100623781</v>
      </c>
      <c r="Y199" s="35"/>
      <c r="Z199" s="35"/>
      <c r="AA199" s="35"/>
      <c r="AB199" s="40">
        <f>SUM(Y199:AA199)</f>
        <v>0</v>
      </c>
      <c r="AC199" s="40"/>
      <c r="AD199" s="40"/>
      <c r="AE199" s="40"/>
      <c r="AF199" s="40">
        <f>SUM(AC199:AE199)</f>
        <v>0</v>
      </c>
      <c r="AG199" s="40">
        <f t="shared" si="119"/>
        <v>100623781</v>
      </c>
      <c r="AH199" s="41">
        <f t="shared" si="120"/>
        <v>1.7252880846016262E-2</v>
      </c>
      <c r="AI199" s="42">
        <f t="shared" si="116"/>
        <v>1.742417338143901E-2</v>
      </c>
      <c r="AJ199" s="207"/>
    </row>
    <row r="200" spans="1:36" ht="12.75">
      <c r="A200" s="16">
        <v>29</v>
      </c>
      <c r="B200" s="128" t="s">
        <v>688</v>
      </c>
      <c r="C200" s="175">
        <v>41790</v>
      </c>
      <c r="D200" s="176" t="s">
        <v>773</v>
      </c>
      <c r="E200" s="176" t="s">
        <v>686</v>
      </c>
      <c r="F200" s="128" t="s">
        <v>687</v>
      </c>
      <c r="G200" s="177"/>
      <c r="H200" s="177"/>
      <c r="I200" s="247"/>
      <c r="J200" s="74">
        <v>54068952</v>
      </c>
      <c r="K200" s="145"/>
      <c r="L200" s="74"/>
      <c r="M200" s="74"/>
      <c r="N200" s="74"/>
      <c r="O200" s="19" t="s">
        <v>294</v>
      </c>
      <c r="P200" s="162"/>
      <c r="Q200" s="165"/>
      <c r="R200" s="105"/>
      <c r="S200" s="104"/>
      <c r="T200" s="40">
        <f t="shared" si="117"/>
        <v>0</v>
      </c>
      <c r="U200" s="104"/>
      <c r="V200" s="104"/>
      <c r="W200" s="35">
        <v>54068952</v>
      </c>
      <c r="X200" s="40">
        <f t="shared" si="112"/>
        <v>54068952</v>
      </c>
      <c r="Y200" s="35"/>
      <c r="Z200" s="35"/>
      <c r="AA200" s="35"/>
      <c r="AB200" s="40">
        <f t="shared" ref="AB200:AF200" si="137">SUM(Y200:AA200)</f>
        <v>0</v>
      </c>
      <c r="AC200" s="40"/>
      <c r="AD200" s="40"/>
      <c r="AE200" s="40"/>
      <c r="AF200" s="40">
        <f t="shared" si="137"/>
        <v>0</v>
      </c>
      <c r="AG200" s="40">
        <f t="shared" si="119"/>
        <v>54068952</v>
      </c>
      <c r="AH200" s="41">
        <f t="shared" si="120"/>
        <v>9.2706234754284644E-3</v>
      </c>
      <c r="AI200" s="42">
        <f t="shared" si="116"/>
        <v>9.3626654140605541E-3</v>
      </c>
      <c r="AJ200" s="207"/>
    </row>
    <row r="201" spans="1:36">
      <c r="A201" s="16">
        <v>30</v>
      </c>
      <c r="B201" s="128" t="s">
        <v>688</v>
      </c>
      <c r="C201" s="175">
        <v>41790</v>
      </c>
      <c r="D201" s="176" t="s">
        <v>677</v>
      </c>
      <c r="E201" s="176" t="s">
        <v>686</v>
      </c>
      <c r="F201" s="128" t="s">
        <v>687</v>
      </c>
      <c r="G201" s="177"/>
      <c r="H201" s="177"/>
      <c r="I201" s="247"/>
      <c r="J201" s="74">
        <v>19635000</v>
      </c>
      <c r="K201" s="174"/>
      <c r="L201" s="74"/>
      <c r="M201" s="74"/>
      <c r="N201" s="74"/>
      <c r="O201" s="19" t="s">
        <v>294</v>
      </c>
      <c r="P201" s="162"/>
      <c r="Q201" s="165"/>
      <c r="R201" s="105"/>
      <c r="S201" s="104"/>
      <c r="T201" s="40">
        <f t="shared" si="117"/>
        <v>0</v>
      </c>
      <c r="U201" s="104"/>
      <c r="V201" s="160"/>
      <c r="W201" s="35">
        <v>19635000</v>
      </c>
      <c r="X201" s="40">
        <f t="shared" si="112"/>
        <v>19635000</v>
      </c>
      <c r="Y201" s="35"/>
      <c r="Z201" s="35"/>
      <c r="AA201" s="35"/>
      <c r="AB201" s="40">
        <f t="shared" ref="AB201:AF201" si="138">SUM(Y201:AA201)</f>
        <v>0</v>
      </c>
      <c r="AC201" s="40"/>
      <c r="AD201" s="40"/>
      <c r="AE201" s="40"/>
      <c r="AF201" s="40">
        <f t="shared" si="138"/>
        <v>0</v>
      </c>
      <c r="AG201" s="40">
        <f t="shared" si="119"/>
        <v>19635000</v>
      </c>
      <c r="AH201" s="41">
        <f t="shared" si="120"/>
        <v>3.3666029247254119E-3</v>
      </c>
      <c r="AI201" s="42">
        <f t="shared" si="116"/>
        <v>3.4000277165549459E-3</v>
      </c>
      <c r="AJ201" s="207"/>
    </row>
    <row r="202" spans="1:36">
      <c r="A202" s="16">
        <v>31</v>
      </c>
      <c r="B202" s="128" t="s">
        <v>688</v>
      </c>
      <c r="C202" s="175">
        <v>41790</v>
      </c>
      <c r="D202" s="176" t="s">
        <v>676</v>
      </c>
      <c r="E202" s="176" t="s">
        <v>686</v>
      </c>
      <c r="F202" s="128" t="s">
        <v>687</v>
      </c>
      <c r="G202" s="177"/>
      <c r="H202" s="177"/>
      <c r="I202" s="247"/>
      <c r="J202" s="74">
        <v>19635000</v>
      </c>
      <c r="K202" s="178"/>
      <c r="L202" s="74"/>
      <c r="M202" s="74"/>
      <c r="N202" s="74"/>
      <c r="O202" s="19" t="s">
        <v>294</v>
      </c>
      <c r="P202" s="162"/>
      <c r="Q202" s="165"/>
      <c r="R202" s="105"/>
      <c r="S202" s="104"/>
      <c r="T202" s="40">
        <f t="shared" si="117"/>
        <v>0</v>
      </c>
      <c r="U202" s="104"/>
      <c r="V202" s="35"/>
      <c r="W202" s="35">
        <v>19635000</v>
      </c>
      <c r="X202" s="40">
        <f t="shared" si="112"/>
        <v>19635000</v>
      </c>
      <c r="Y202" s="35"/>
      <c r="Z202" s="35"/>
      <c r="AA202" s="35"/>
      <c r="AB202" s="40">
        <f t="shared" ref="AB202:AF203" si="139">SUM(Y202:AA202)</f>
        <v>0</v>
      </c>
      <c r="AC202" s="40"/>
      <c r="AD202" s="40"/>
      <c r="AE202" s="40"/>
      <c r="AF202" s="40">
        <f t="shared" si="139"/>
        <v>0</v>
      </c>
      <c r="AG202" s="40">
        <f t="shared" si="119"/>
        <v>19635000</v>
      </c>
      <c r="AH202" s="41">
        <f t="shared" si="120"/>
        <v>3.3666029247254119E-3</v>
      </c>
      <c r="AI202" s="42">
        <f t="shared" si="116"/>
        <v>3.4000277165549459E-3</v>
      </c>
      <c r="AJ202" s="207"/>
    </row>
    <row r="203" spans="1:36">
      <c r="A203" s="16">
        <v>32</v>
      </c>
      <c r="B203" s="128" t="s">
        <v>688</v>
      </c>
      <c r="C203" s="175">
        <v>41790</v>
      </c>
      <c r="D203" s="176" t="s">
        <v>676</v>
      </c>
      <c r="E203" s="176" t="s">
        <v>686</v>
      </c>
      <c r="F203" s="128" t="s">
        <v>687</v>
      </c>
      <c r="G203" s="177"/>
      <c r="H203" s="177"/>
      <c r="I203" s="247"/>
      <c r="J203" s="74">
        <v>19635000</v>
      </c>
      <c r="K203" s="178"/>
      <c r="L203" s="74"/>
      <c r="M203" s="74"/>
      <c r="N203" s="74"/>
      <c r="O203" s="19" t="s">
        <v>294</v>
      </c>
      <c r="P203" s="162"/>
      <c r="Q203" s="165"/>
      <c r="R203" s="105"/>
      <c r="S203" s="104"/>
      <c r="T203" s="40">
        <f t="shared" si="117"/>
        <v>0</v>
      </c>
      <c r="U203" s="104"/>
      <c r="V203" s="35"/>
      <c r="W203" s="35">
        <v>19635000</v>
      </c>
      <c r="X203" s="40">
        <f t="shared" si="112"/>
        <v>19635000</v>
      </c>
      <c r="Y203" s="35"/>
      <c r="Z203" s="35"/>
      <c r="AA203" s="35"/>
      <c r="AB203" s="40">
        <f t="shared" si="139"/>
        <v>0</v>
      </c>
      <c r="AC203" s="40"/>
      <c r="AD203" s="40"/>
      <c r="AE203" s="40"/>
      <c r="AF203" s="40">
        <f t="shared" si="139"/>
        <v>0</v>
      </c>
      <c r="AG203" s="40">
        <f t="shared" ref="AG203" si="140">SUM(T203,X203,AB203,AF203)</f>
        <v>19635000</v>
      </c>
      <c r="AH203" s="41">
        <f t="shared" si="120"/>
        <v>3.3666029247254119E-3</v>
      </c>
      <c r="AI203" s="42">
        <f t="shared" si="116"/>
        <v>3.4000277165549459E-3</v>
      </c>
      <c r="AJ203" s="207"/>
    </row>
    <row r="204" spans="1:36">
      <c r="A204" s="16">
        <v>33</v>
      </c>
      <c r="B204" s="128" t="s">
        <v>761</v>
      </c>
      <c r="C204" s="175">
        <v>41790</v>
      </c>
      <c r="D204" s="176" t="s">
        <v>795</v>
      </c>
      <c r="E204" s="176" t="s">
        <v>686</v>
      </c>
      <c r="F204" s="128" t="s">
        <v>687</v>
      </c>
      <c r="G204" s="177"/>
      <c r="H204" s="177"/>
      <c r="I204" s="247"/>
      <c r="J204" s="74">
        <v>15510000</v>
      </c>
      <c r="K204" s="178"/>
      <c r="L204" s="74"/>
      <c r="M204" s="74"/>
      <c r="N204" s="74"/>
      <c r="O204" s="19" t="s">
        <v>294</v>
      </c>
      <c r="P204" s="162"/>
      <c r="Q204" s="165"/>
      <c r="R204" s="105"/>
      <c r="S204" s="104"/>
      <c r="T204" s="40">
        <f t="shared" si="117"/>
        <v>0</v>
      </c>
      <c r="U204" s="104"/>
      <c r="V204" s="35"/>
      <c r="W204" s="35">
        <v>15510000</v>
      </c>
      <c r="X204" s="40">
        <f t="shared" si="112"/>
        <v>15510000</v>
      </c>
      <c r="Y204" s="35"/>
      <c r="Z204" s="35"/>
      <c r="AA204" s="35"/>
      <c r="AB204" s="40">
        <f t="shared" ref="AB204:AF205" si="141">SUM(Y204:AA204)</f>
        <v>0</v>
      </c>
      <c r="AC204" s="40"/>
      <c r="AD204" s="40"/>
      <c r="AE204" s="40"/>
      <c r="AF204" s="40">
        <f t="shared" si="141"/>
        <v>0</v>
      </c>
      <c r="AG204" s="40">
        <f t="shared" si="119"/>
        <v>15510000</v>
      </c>
      <c r="AH204" s="41">
        <f t="shared" si="120"/>
        <v>2.6593334027242748E-3</v>
      </c>
      <c r="AI204" s="42">
        <f t="shared" si="116"/>
        <v>2.6857361794635705E-3</v>
      </c>
      <c r="AJ204" s="207"/>
    </row>
    <row r="205" spans="1:36">
      <c r="A205" s="16">
        <v>34</v>
      </c>
      <c r="B205" s="128" t="s">
        <v>761</v>
      </c>
      <c r="C205" s="175">
        <v>41790</v>
      </c>
      <c r="D205" s="176" t="s">
        <v>685</v>
      </c>
      <c r="E205" s="176" t="s">
        <v>686</v>
      </c>
      <c r="F205" s="128" t="s">
        <v>687</v>
      </c>
      <c r="G205" s="177"/>
      <c r="H205" s="177"/>
      <c r="I205" s="247"/>
      <c r="J205" s="74">
        <v>20516222</v>
      </c>
      <c r="K205" s="178"/>
      <c r="L205" s="74"/>
      <c r="M205" s="74"/>
      <c r="N205" s="74"/>
      <c r="O205" s="19" t="s">
        <v>294</v>
      </c>
      <c r="P205" s="162"/>
      <c r="Q205" s="165"/>
      <c r="R205" s="105"/>
      <c r="S205" s="104"/>
      <c r="T205" s="40">
        <f t="shared" si="117"/>
        <v>0</v>
      </c>
      <c r="U205" s="104"/>
      <c r="V205" s="35">
        <v>20516222</v>
      </c>
      <c r="W205" s="35"/>
      <c r="X205" s="40">
        <f t="shared" si="112"/>
        <v>20516222</v>
      </c>
      <c r="Y205" s="74"/>
      <c r="Z205" s="35"/>
      <c r="AA205" s="35"/>
      <c r="AB205" s="40">
        <f t="shared" si="141"/>
        <v>0</v>
      </c>
      <c r="AC205" s="40"/>
      <c r="AD205" s="40"/>
      <c r="AE205" s="40"/>
      <c r="AF205" s="40">
        <f t="shared" si="141"/>
        <v>0</v>
      </c>
      <c r="AG205" s="40">
        <f t="shared" si="119"/>
        <v>20516222</v>
      </c>
      <c r="AH205" s="41">
        <f t="shared" si="120"/>
        <v>3.517696612656778E-3</v>
      </c>
      <c r="AI205" s="42">
        <f t="shared" si="116"/>
        <v>3.5526215145910032E-3</v>
      </c>
      <c r="AJ205" s="207"/>
    </row>
    <row r="206" spans="1:36" ht="22.5">
      <c r="A206" s="16">
        <v>35</v>
      </c>
      <c r="B206" s="128" t="s">
        <v>688</v>
      </c>
      <c r="C206" s="175">
        <v>41796</v>
      </c>
      <c r="D206" s="176" t="s">
        <v>793</v>
      </c>
      <c r="E206" s="176" t="s">
        <v>686</v>
      </c>
      <c r="F206" s="128" t="s">
        <v>687</v>
      </c>
      <c r="G206" s="177"/>
      <c r="H206" s="177"/>
      <c r="I206" s="247"/>
      <c r="J206" s="74">
        <v>45057460</v>
      </c>
      <c r="K206" s="178"/>
      <c r="L206" s="74"/>
      <c r="M206" s="74"/>
      <c r="N206" s="74"/>
      <c r="O206" s="19" t="s">
        <v>294</v>
      </c>
      <c r="P206" s="162"/>
      <c r="Q206" s="165"/>
      <c r="R206" s="105"/>
      <c r="S206" s="104"/>
      <c r="T206" s="40">
        <f t="shared" ref="T206:T269" si="142">SUM(Q206:S206)</f>
        <v>0</v>
      </c>
      <c r="U206" s="104"/>
      <c r="V206" s="35">
        <v>45057460</v>
      </c>
      <c r="W206" s="35"/>
      <c r="X206" s="40">
        <f t="shared" si="112"/>
        <v>45057460</v>
      </c>
      <c r="Y206" s="74"/>
      <c r="Z206" s="35"/>
      <c r="AA206" s="35"/>
      <c r="AB206" s="40">
        <f t="shared" ref="AB206:AF206" si="143">SUM(Y206:AA206)</f>
        <v>0</v>
      </c>
      <c r="AC206" s="40"/>
      <c r="AD206" s="40"/>
      <c r="AE206" s="40"/>
      <c r="AF206" s="40">
        <f t="shared" si="143"/>
        <v>0</v>
      </c>
      <c r="AG206" s="40">
        <f t="shared" si="119"/>
        <v>45057460</v>
      </c>
      <c r="AH206" s="41">
        <f t="shared" si="120"/>
        <v>7.7255195628570536E-3</v>
      </c>
      <c r="AI206" s="42">
        <f t="shared" si="116"/>
        <v>7.8022211783837945E-3</v>
      </c>
      <c r="AJ206" s="207"/>
    </row>
    <row r="207" spans="1:36" ht="22.5">
      <c r="A207" s="16">
        <v>36</v>
      </c>
      <c r="B207" s="128" t="s">
        <v>688</v>
      </c>
      <c r="C207" s="175">
        <v>41796</v>
      </c>
      <c r="D207" s="176" t="s">
        <v>793</v>
      </c>
      <c r="E207" s="176" t="s">
        <v>686</v>
      </c>
      <c r="F207" s="128" t="s">
        <v>687</v>
      </c>
      <c r="G207" s="177"/>
      <c r="H207" s="177"/>
      <c r="I207" s="247"/>
      <c r="J207" s="74">
        <v>34561183</v>
      </c>
      <c r="K207" s="178"/>
      <c r="L207" s="74"/>
      <c r="M207" s="74"/>
      <c r="N207" s="74"/>
      <c r="O207" s="19" t="s">
        <v>294</v>
      </c>
      <c r="P207" s="162"/>
      <c r="Q207" s="165"/>
      <c r="R207" s="105"/>
      <c r="S207" s="104"/>
      <c r="T207" s="40">
        <f t="shared" si="142"/>
        <v>0</v>
      </c>
      <c r="U207" s="104"/>
      <c r="V207" s="35"/>
      <c r="W207" s="35">
        <v>34561183</v>
      </c>
      <c r="X207" s="40">
        <f t="shared" si="112"/>
        <v>34561183</v>
      </c>
      <c r="Y207" s="35"/>
      <c r="Z207" s="35"/>
      <c r="AA207" s="35"/>
      <c r="AB207" s="40">
        <f t="shared" ref="AB207:AB208" si="144">SUM(Y207:AA207)</f>
        <v>0</v>
      </c>
      <c r="AC207" s="40"/>
      <c r="AD207" s="40"/>
      <c r="AE207" s="40"/>
      <c r="AF207" s="40">
        <f t="shared" ref="AF207:AF208" si="145">SUM(AC207:AE207)</f>
        <v>0</v>
      </c>
      <c r="AG207" s="40">
        <f t="shared" ref="AG207:AG208" si="146">SUM(T207,X207,AB207,AF207)</f>
        <v>34561183</v>
      </c>
      <c r="AH207" s="41">
        <f t="shared" si="120"/>
        <v>5.9258354861100168E-3</v>
      </c>
      <c r="AI207" s="42">
        <f t="shared" si="116"/>
        <v>5.9846692190948618E-3</v>
      </c>
      <c r="AJ207" s="207"/>
    </row>
    <row r="208" spans="1:36" ht="22.5">
      <c r="A208" s="16">
        <v>37</v>
      </c>
      <c r="B208" s="128" t="s">
        <v>688</v>
      </c>
      <c r="C208" s="175">
        <v>41796</v>
      </c>
      <c r="D208" s="176" t="s">
        <v>793</v>
      </c>
      <c r="E208" s="176" t="s">
        <v>686</v>
      </c>
      <c r="F208" s="128" t="s">
        <v>687</v>
      </c>
      <c r="G208" s="177"/>
      <c r="H208" s="177"/>
      <c r="I208" s="247"/>
      <c r="J208" s="74">
        <v>54068952</v>
      </c>
      <c r="K208" s="178"/>
      <c r="L208" s="74"/>
      <c r="M208" s="74"/>
      <c r="N208" s="74"/>
      <c r="O208" s="19" t="s">
        <v>294</v>
      </c>
      <c r="P208" s="162"/>
      <c r="Q208" s="165"/>
      <c r="R208" s="105"/>
      <c r="S208" s="104"/>
      <c r="T208" s="40"/>
      <c r="U208" s="104"/>
      <c r="V208" s="35"/>
      <c r="W208" s="35">
        <v>54068952</v>
      </c>
      <c r="X208" s="40">
        <f t="shared" si="112"/>
        <v>54068952</v>
      </c>
      <c r="Y208" s="35"/>
      <c r="Z208" s="35"/>
      <c r="AA208" s="35"/>
      <c r="AB208" s="40">
        <f t="shared" si="144"/>
        <v>0</v>
      </c>
      <c r="AC208" s="40"/>
      <c r="AD208" s="40"/>
      <c r="AE208" s="40"/>
      <c r="AF208" s="40">
        <f t="shared" si="145"/>
        <v>0</v>
      </c>
      <c r="AG208" s="40">
        <f t="shared" si="146"/>
        <v>54068952</v>
      </c>
      <c r="AH208" s="41">
        <f t="shared" si="120"/>
        <v>9.2706234754284644E-3</v>
      </c>
      <c r="AI208" s="42">
        <f t="shared" si="116"/>
        <v>9.3626654140605541E-3</v>
      </c>
      <c r="AJ208" s="207"/>
    </row>
    <row r="209" spans="1:36" ht="22.5">
      <c r="A209" s="16">
        <v>38</v>
      </c>
      <c r="B209" s="128" t="s">
        <v>688</v>
      </c>
      <c r="C209" s="175">
        <v>41796</v>
      </c>
      <c r="D209" s="176" t="s">
        <v>793</v>
      </c>
      <c r="E209" s="176" t="s">
        <v>686</v>
      </c>
      <c r="F209" s="128" t="s">
        <v>687</v>
      </c>
      <c r="G209" s="177"/>
      <c r="H209" s="177"/>
      <c r="I209" s="247"/>
      <c r="J209" s="74">
        <v>46016129</v>
      </c>
      <c r="K209" s="178"/>
      <c r="L209" s="74"/>
      <c r="M209" s="74"/>
      <c r="N209" s="74"/>
      <c r="O209" s="19" t="s">
        <v>294</v>
      </c>
      <c r="P209" s="162"/>
      <c r="Q209" s="165"/>
      <c r="R209" s="105"/>
      <c r="S209" s="104"/>
      <c r="T209" s="40">
        <f t="shared" si="142"/>
        <v>0</v>
      </c>
      <c r="U209" s="104"/>
      <c r="V209" s="35"/>
      <c r="W209" s="35">
        <v>46016129</v>
      </c>
      <c r="X209" s="40">
        <f t="shared" ref="X209:X237" si="147">SUM(U209:W209)</f>
        <v>46016129</v>
      </c>
      <c r="Y209" s="35"/>
      <c r="Z209" s="35"/>
      <c r="AA209" s="35"/>
      <c r="AB209" s="40">
        <f t="shared" ref="AB209:AF209" si="148">SUM(Y209:AA209)</f>
        <v>0</v>
      </c>
      <c r="AC209" s="40"/>
      <c r="AD209" s="40"/>
      <c r="AE209" s="40"/>
      <c r="AF209" s="40">
        <f t="shared" si="148"/>
        <v>0</v>
      </c>
      <c r="AG209" s="40">
        <f t="shared" ref="AG209:AG237" si="149">SUM(T209,X209,AB209,AF209)</f>
        <v>46016129</v>
      </c>
      <c r="AH209" s="41">
        <f t="shared" si="120"/>
        <v>7.8898922574964017E-3</v>
      </c>
      <c r="AI209" s="42">
        <f t="shared" si="116"/>
        <v>7.9682258216739413E-3</v>
      </c>
      <c r="AJ209" s="207"/>
    </row>
    <row r="210" spans="1:36">
      <c r="A210" s="16">
        <v>39</v>
      </c>
      <c r="B210" s="128" t="s">
        <v>761</v>
      </c>
      <c r="C210" s="175">
        <v>41799</v>
      </c>
      <c r="D210" s="176" t="s">
        <v>685</v>
      </c>
      <c r="E210" s="176" t="s">
        <v>686</v>
      </c>
      <c r="F210" s="128" t="s">
        <v>687</v>
      </c>
      <c r="G210" s="177"/>
      <c r="H210" s="177"/>
      <c r="I210" s="247"/>
      <c r="J210" s="74">
        <v>23632258</v>
      </c>
      <c r="K210" s="178"/>
      <c r="L210" s="74"/>
      <c r="M210" s="74"/>
      <c r="N210" s="74"/>
      <c r="O210" s="19" t="s">
        <v>294</v>
      </c>
      <c r="P210" s="162"/>
      <c r="Q210" s="165"/>
      <c r="R210" s="105"/>
      <c r="S210" s="104"/>
      <c r="T210" s="40">
        <f t="shared" si="142"/>
        <v>0</v>
      </c>
      <c r="U210" s="104"/>
      <c r="V210" s="35"/>
      <c r="W210" s="35"/>
      <c r="X210" s="40">
        <f t="shared" si="147"/>
        <v>0</v>
      </c>
      <c r="Y210" s="74">
        <v>23632258</v>
      </c>
      <c r="Z210" s="35"/>
      <c r="AA210" s="35"/>
      <c r="AB210" s="40">
        <f>SUM(Y210:AA210)</f>
        <v>23632258</v>
      </c>
      <c r="AC210" s="40"/>
      <c r="AD210" s="40"/>
      <c r="AE210" s="40"/>
      <c r="AF210" s="40">
        <f>SUM(AC210:AE210)</f>
        <v>0</v>
      </c>
      <c r="AG210" s="40">
        <f t="shared" si="149"/>
        <v>23632258</v>
      </c>
      <c r="AH210" s="41">
        <f t="shared" si="120"/>
        <v>4.0519698956284957E-3</v>
      </c>
      <c r="AI210" s="42">
        <f t="shared" si="116"/>
        <v>4.0921992464872598E-3</v>
      </c>
      <c r="AJ210" s="207"/>
    </row>
    <row r="211" spans="1:36" ht="12.75">
      <c r="A211" s="16">
        <v>40</v>
      </c>
      <c r="B211" s="128" t="s">
        <v>688</v>
      </c>
      <c r="C211" s="175">
        <v>41799</v>
      </c>
      <c r="D211" s="176" t="s">
        <v>782</v>
      </c>
      <c r="E211" s="176" t="s">
        <v>686</v>
      </c>
      <c r="F211" s="128" t="s">
        <v>687</v>
      </c>
      <c r="G211" s="177"/>
      <c r="H211" s="177"/>
      <c r="I211" s="247"/>
      <c r="J211" s="74">
        <v>40208000</v>
      </c>
      <c r="K211" s="145"/>
      <c r="L211" s="74"/>
      <c r="M211" s="74"/>
      <c r="N211" s="74"/>
      <c r="O211" s="19" t="s">
        <v>294</v>
      </c>
      <c r="P211" s="162"/>
      <c r="Q211" s="165"/>
      <c r="R211" s="105"/>
      <c r="S211" s="104"/>
      <c r="T211" s="40">
        <f t="shared" si="142"/>
        <v>0</v>
      </c>
      <c r="U211" s="104"/>
      <c r="V211" s="160"/>
      <c r="W211" s="35">
        <v>40208000</v>
      </c>
      <c r="X211" s="40">
        <f t="shared" si="147"/>
        <v>40208000</v>
      </c>
      <c r="Y211" s="35"/>
      <c r="Z211" s="35"/>
      <c r="AA211" s="35"/>
      <c r="AB211" s="40">
        <f t="shared" ref="AB211:AF211" si="150">SUM(Y211:AA211)</f>
        <v>0</v>
      </c>
      <c r="AC211" s="40"/>
      <c r="AD211" s="40"/>
      <c r="AE211" s="40"/>
      <c r="AF211" s="40">
        <f t="shared" si="150"/>
        <v>0</v>
      </c>
      <c r="AG211" s="40">
        <f t="shared" si="149"/>
        <v>40208000</v>
      </c>
      <c r="AH211" s="41">
        <f t="shared" si="120"/>
        <v>6.8940346522719303E-3</v>
      </c>
      <c r="AI211" s="42">
        <f t="shared" si="116"/>
        <v>6.9624809996048521E-3</v>
      </c>
      <c r="AJ211" s="207"/>
    </row>
    <row r="212" spans="1:36">
      <c r="A212" s="16">
        <v>41</v>
      </c>
      <c r="B212" s="128" t="s">
        <v>688</v>
      </c>
      <c r="C212" s="175">
        <v>41799</v>
      </c>
      <c r="D212" s="176" t="s">
        <v>783</v>
      </c>
      <c r="E212" s="176" t="s">
        <v>686</v>
      </c>
      <c r="F212" s="128" t="s">
        <v>687</v>
      </c>
      <c r="G212" s="177"/>
      <c r="H212" s="177"/>
      <c r="I212" s="247"/>
      <c r="J212" s="74">
        <v>41639127</v>
      </c>
      <c r="K212" s="174"/>
      <c r="L212" s="74"/>
      <c r="M212" s="74"/>
      <c r="N212" s="74"/>
      <c r="O212" s="19" t="s">
        <v>294</v>
      </c>
      <c r="P212" s="162"/>
      <c r="Q212" s="165"/>
      <c r="R212" s="105"/>
      <c r="S212" s="104"/>
      <c r="T212" s="40">
        <f t="shared" si="142"/>
        <v>0</v>
      </c>
      <c r="U212" s="104"/>
      <c r="V212" s="160"/>
      <c r="W212" s="35">
        <v>41639127</v>
      </c>
      <c r="X212" s="40">
        <f t="shared" si="147"/>
        <v>41639127</v>
      </c>
      <c r="Y212" s="35"/>
      <c r="Z212" s="35"/>
      <c r="AA212" s="35"/>
      <c r="AB212" s="40">
        <f t="shared" ref="AB212:AF212" si="151">SUM(Y212:AA212)</f>
        <v>0</v>
      </c>
      <c r="AC212" s="40"/>
      <c r="AD212" s="40"/>
      <c r="AE212" s="40"/>
      <c r="AF212" s="40">
        <f t="shared" si="151"/>
        <v>0</v>
      </c>
      <c r="AG212" s="40">
        <f t="shared" si="149"/>
        <v>41639127</v>
      </c>
      <c r="AH212" s="41">
        <f t="shared" si="120"/>
        <v>7.1394146545053659E-3</v>
      </c>
      <c r="AI212" s="42">
        <f t="shared" si="116"/>
        <v>7.2102972189025411E-3</v>
      </c>
      <c r="AJ212" s="207"/>
    </row>
    <row r="213" spans="1:36" ht="12.75">
      <c r="A213" s="16">
        <v>42</v>
      </c>
      <c r="B213" s="128" t="s">
        <v>688</v>
      </c>
      <c r="C213" s="175">
        <v>41799</v>
      </c>
      <c r="D213" s="176" t="s">
        <v>679</v>
      </c>
      <c r="E213" s="176" t="s">
        <v>686</v>
      </c>
      <c r="F213" s="128" t="s">
        <v>687</v>
      </c>
      <c r="G213" s="177"/>
      <c r="H213" s="177"/>
      <c r="I213" s="247"/>
      <c r="J213" s="74">
        <v>22971764</v>
      </c>
      <c r="K213" s="145"/>
      <c r="L213" s="74"/>
      <c r="M213" s="74"/>
      <c r="N213" s="74"/>
      <c r="O213" s="19" t="s">
        <v>294</v>
      </c>
      <c r="P213" s="162"/>
      <c r="Q213" s="165"/>
      <c r="R213" s="105"/>
      <c r="S213" s="104"/>
      <c r="T213" s="40">
        <f t="shared" si="142"/>
        <v>0</v>
      </c>
      <c r="U213" s="104"/>
      <c r="V213" s="160"/>
      <c r="W213" s="35">
        <v>22971764</v>
      </c>
      <c r="X213" s="40">
        <f t="shared" si="147"/>
        <v>22971764</v>
      </c>
      <c r="Y213" s="35"/>
      <c r="Z213" s="35"/>
      <c r="AA213" s="35"/>
      <c r="AB213" s="40">
        <f t="shared" ref="AB213:AF213" si="152">SUM(Y213:AA213)</f>
        <v>0</v>
      </c>
      <c r="AC213" s="40"/>
      <c r="AD213" s="40"/>
      <c r="AE213" s="40"/>
      <c r="AF213" s="40">
        <f t="shared" si="152"/>
        <v>0</v>
      </c>
      <c r="AG213" s="40">
        <f t="shared" si="149"/>
        <v>22971764</v>
      </c>
      <c r="AH213" s="41">
        <f t="shared" si="120"/>
        <v>3.9387220712249517E-3</v>
      </c>
      <c r="AI213" s="42">
        <f t="shared" si="116"/>
        <v>3.9778270587297734E-3</v>
      </c>
      <c r="AJ213" s="207"/>
    </row>
    <row r="214" spans="1:36">
      <c r="A214" s="16">
        <v>43</v>
      </c>
      <c r="B214" s="128" t="s">
        <v>688</v>
      </c>
      <c r="C214" s="175">
        <v>41799</v>
      </c>
      <c r="D214" s="176" t="s">
        <v>776</v>
      </c>
      <c r="E214" s="176" t="s">
        <v>686</v>
      </c>
      <c r="F214" s="128" t="s">
        <v>687</v>
      </c>
      <c r="G214" s="177"/>
      <c r="H214" s="177"/>
      <c r="I214" s="247"/>
      <c r="J214" s="74">
        <v>23632258</v>
      </c>
      <c r="K214" s="174"/>
      <c r="L214" s="74"/>
      <c r="M214" s="74"/>
      <c r="N214" s="74"/>
      <c r="O214" s="19" t="s">
        <v>294</v>
      </c>
      <c r="P214" s="162"/>
      <c r="Q214" s="165"/>
      <c r="R214" s="105"/>
      <c r="S214" s="104"/>
      <c r="T214" s="40">
        <f t="shared" si="142"/>
        <v>0</v>
      </c>
      <c r="U214" s="104"/>
      <c r="V214" s="35"/>
      <c r="W214" s="35">
        <v>23632258</v>
      </c>
      <c r="X214" s="40">
        <f t="shared" si="147"/>
        <v>23632258</v>
      </c>
      <c r="Y214" s="35"/>
      <c r="Z214" s="35"/>
      <c r="AA214" s="35"/>
      <c r="AB214" s="40">
        <f t="shared" ref="AB214:AF214" si="153">SUM(Y214:AA214)</f>
        <v>0</v>
      </c>
      <c r="AC214" s="40"/>
      <c r="AD214" s="40"/>
      <c r="AE214" s="40"/>
      <c r="AF214" s="40">
        <f t="shared" si="153"/>
        <v>0</v>
      </c>
      <c r="AG214" s="40">
        <f t="shared" si="149"/>
        <v>23632258</v>
      </c>
      <c r="AH214" s="41">
        <f t="shared" si="120"/>
        <v>4.0519698956284957E-3</v>
      </c>
      <c r="AI214" s="42">
        <f t="shared" si="116"/>
        <v>4.0921992464872598E-3</v>
      </c>
      <c r="AJ214" s="207"/>
    </row>
    <row r="215" spans="1:36" ht="12.75">
      <c r="A215" s="16">
        <v>44</v>
      </c>
      <c r="B215" s="128" t="s">
        <v>688</v>
      </c>
      <c r="C215" s="175">
        <v>41799</v>
      </c>
      <c r="D215" s="176" t="s">
        <v>681</v>
      </c>
      <c r="E215" s="176" t="s">
        <v>686</v>
      </c>
      <c r="F215" s="128" t="s">
        <v>687</v>
      </c>
      <c r="G215" s="177"/>
      <c r="H215" s="177"/>
      <c r="I215" s="247"/>
      <c r="J215" s="74">
        <v>17892146</v>
      </c>
      <c r="K215" s="145"/>
      <c r="L215" s="74"/>
      <c r="M215" s="74"/>
      <c r="N215" s="74"/>
      <c r="O215" s="19" t="s">
        <v>294</v>
      </c>
      <c r="P215" s="162"/>
      <c r="Q215" s="165"/>
      <c r="R215" s="105"/>
      <c r="S215" s="104"/>
      <c r="T215" s="40">
        <f t="shared" si="142"/>
        <v>0</v>
      </c>
      <c r="U215" s="104"/>
      <c r="V215" s="35"/>
      <c r="W215" s="35"/>
      <c r="X215" s="40">
        <f t="shared" si="147"/>
        <v>0</v>
      </c>
      <c r="Y215" s="35">
        <v>17892146</v>
      </c>
      <c r="Z215" s="35"/>
      <c r="AA215" s="35"/>
      <c r="AB215" s="40">
        <f t="shared" ref="AB215:AF215" si="154">SUM(Y215:AA215)</f>
        <v>17892146</v>
      </c>
      <c r="AC215" s="40"/>
      <c r="AD215" s="40"/>
      <c r="AE215" s="40"/>
      <c r="AF215" s="40">
        <f t="shared" si="154"/>
        <v>0</v>
      </c>
      <c r="AG215" s="40">
        <f t="shared" si="149"/>
        <v>17892146</v>
      </c>
      <c r="AH215" s="41">
        <f t="shared" si="120"/>
        <v>3.067774436119892E-3</v>
      </c>
      <c r="AI215" s="42">
        <f t="shared" si="116"/>
        <v>3.0982323559280728E-3</v>
      </c>
      <c r="AJ215" s="207"/>
    </row>
    <row r="216" spans="1:36" ht="22.5">
      <c r="A216" s="16">
        <v>45</v>
      </c>
      <c r="B216" s="128" t="s">
        <v>688</v>
      </c>
      <c r="C216" s="175">
        <v>41799</v>
      </c>
      <c r="D216" s="176" t="s">
        <v>791</v>
      </c>
      <c r="E216" s="176" t="s">
        <v>686</v>
      </c>
      <c r="F216" s="128" t="s">
        <v>687</v>
      </c>
      <c r="G216" s="177"/>
      <c r="H216" s="177"/>
      <c r="I216" s="247"/>
      <c r="J216" s="74">
        <v>19635000</v>
      </c>
      <c r="K216" s="178"/>
      <c r="L216" s="74"/>
      <c r="M216" s="74"/>
      <c r="N216" s="74"/>
      <c r="O216" s="19" t="s">
        <v>294</v>
      </c>
      <c r="P216" s="162"/>
      <c r="Q216" s="165"/>
      <c r="R216" s="105"/>
      <c r="S216" s="104"/>
      <c r="T216" s="40">
        <f t="shared" si="142"/>
        <v>0</v>
      </c>
      <c r="U216" s="104"/>
      <c r="V216" s="35"/>
      <c r="W216" s="35">
        <v>19635000</v>
      </c>
      <c r="X216" s="40">
        <f t="shared" si="147"/>
        <v>19635000</v>
      </c>
      <c r="Y216" s="35"/>
      <c r="Z216" s="35"/>
      <c r="AA216" s="35"/>
      <c r="AB216" s="40">
        <f t="shared" ref="AB216:AF216" si="155">SUM(Y216:AA216)</f>
        <v>0</v>
      </c>
      <c r="AC216" s="40"/>
      <c r="AD216" s="40"/>
      <c r="AE216" s="40"/>
      <c r="AF216" s="40">
        <f t="shared" si="155"/>
        <v>0</v>
      </c>
      <c r="AG216" s="40">
        <f t="shared" si="149"/>
        <v>19635000</v>
      </c>
      <c r="AH216" s="41">
        <f t="shared" si="120"/>
        <v>3.3666029247254119E-3</v>
      </c>
      <c r="AI216" s="42">
        <f t="shared" si="116"/>
        <v>3.4000277165549459E-3</v>
      </c>
      <c r="AJ216" s="207"/>
    </row>
    <row r="217" spans="1:36">
      <c r="A217" s="16">
        <v>46</v>
      </c>
      <c r="B217" s="128" t="s">
        <v>688</v>
      </c>
      <c r="C217" s="175">
        <v>41799</v>
      </c>
      <c r="D217" s="176" t="s">
        <v>792</v>
      </c>
      <c r="E217" s="176" t="s">
        <v>686</v>
      </c>
      <c r="F217" s="128" t="s">
        <v>687</v>
      </c>
      <c r="G217" s="177"/>
      <c r="H217" s="177"/>
      <c r="I217" s="247"/>
      <c r="J217" s="74">
        <v>27814447</v>
      </c>
      <c r="K217" s="178"/>
      <c r="L217" s="74"/>
      <c r="M217" s="74"/>
      <c r="N217" s="74"/>
      <c r="O217" s="19" t="s">
        <v>294</v>
      </c>
      <c r="P217" s="162"/>
      <c r="Q217" s="165"/>
      <c r="R217" s="105"/>
      <c r="S217" s="104"/>
      <c r="T217" s="40">
        <f t="shared" si="142"/>
        <v>0</v>
      </c>
      <c r="U217" s="104"/>
      <c r="V217" s="35"/>
      <c r="W217" s="35"/>
      <c r="X217" s="40">
        <f t="shared" si="147"/>
        <v>0</v>
      </c>
      <c r="Y217" s="35">
        <v>27814447</v>
      </c>
      <c r="Z217" s="35"/>
      <c r="AA217" s="35"/>
      <c r="AB217" s="40">
        <f t="shared" ref="AB217:AF217" si="156">SUM(Y217:AA217)</f>
        <v>27814447</v>
      </c>
      <c r="AC217" s="40"/>
      <c r="AD217" s="40"/>
      <c r="AE217" s="40"/>
      <c r="AF217" s="40">
        <f t="shared" si="156"/>
        <v>0</v>
      </c>
      <c r="AG217" s="40">
        <f t="shared" si="149"/>
        <v>27814447</v>
      </c>
      <c r="AH217" s="41">
        <f t="shared" si="120"/>
        <v>4.7690450022826562E-3</v>
      </c>
      <c r="AI217" s="42">
        <f t="shared" si="116"/>
        <v>4.8163937214488698E-3</v>
      </c>
      <c r="AJ217" s="207"/>
    </row>
    <row r="218" spans="1:36">
      <c r="A218" s="16">
        <v>47</v>
      </c>
      <c r="B218" s="128" t="s">
        <v>688</v>
      </c>
      <c r="C218" s="175">
        <v>41799</v>
      </c>
      <c r="D218" s="176" t="s">
        <v>684</v>
      </c>
      <c r="E218" s="176" t="s">
        <v>686</v>
      </c>
      <c r="F218" s="128" t="s">
        <v>687</v>
      </c>
      <c r="G218" s="177"/>
      <c r="H218" s="177"/>
      <c r="I218" s="247"/>
      <c r="J218" s="74">
        <v>19693548</v>
      </c>
      <c r="K218" s="178"/>
      <c r="L218" s="74"/>
      <c r="M218" s="74"/>
      <c r="N218" s="74"/>
      <c r="O218" s="19" t="s">
        <v>294</v>
      </c>
      <c r="P218" s="162"/>
      <c r="Q218" s="165"/>
      <c r="R218" s="105"/>
      <c r="S218" s="104"/>
      <c r="T218" s="40">
        <f t="shared" si="142"/>
        <v>0</v>
      </c>
      <c r="U218" s="104"/>
      <c r="V218" s="35"/>
      <c r="W218" s="35"/>
      <c r="X218" s="40">
        <f t="shared" si="147"/>
        <v>0</v>
      </c>
      <c r="Y218" s="35">
        <v>19693548</v>
      </c>
      <c r="Z218" s="35"/>
      <c r="AA218" s="35"/>
      <c r="AB218" s="40">
        <f t="shared" ref="AB218:AF218" si="157">SUM(Y218:AA218)</f>
        <v>19693548</v>
      </c>
      <c r="AC218" s="40"/>
      <c r="AD218" s="40"/>
      <c r="AE218" s="40"/>
      <c r="AF218" s="40">
        <f t="shared" si="157"/>
        <v>0</v>
      </c>
      <c r="AG218" s="40">
        <f t="shared" si="149"/>
        <v>19693548</v>
      </c>
      <c r="AH218" s="41">
        <f t="shared" si="120"/>
        <v>3.3766415225373204E-3</v>
      </c>
      <c r="AI218" s="42">
        <f t="shared" si="116"/>
        <v>3.4101659810188553E-3</v>
      </c>
      <c r="AJ218" s="207"/>
    </row>
    <row r="219" spans="1:36" ht="22.5">
      <c r="A219" s="16">
        <v>48</v>
      </c>
      <c r="B219" s="128" t="s">
        <v>688</v>
      </c>
      <c r="C219" s="175">
        <v>41799</v>
      </c>
      <c r="D219" s="176" t="s">
        <v>794</v>
      </c>
      <c r="E219" s="176" t="s">
        <v>686</v>
      </c>
      <c r="F219" s="128" t="s">
        <v>687</v>
      </c>
      <c r="G219" s="177"/>
      <c r="H219" s="177"/>
      <c r="I219" s="247"/>
      <c r="J219" s="74">
        <v>30493002</v>
      </c>
      <c r="K219" s="178"/>
      <c r="L219" s="74"/>
      <c r="M219" s="74"/>
      <c r="N219" s="74"/>
      <c r="O219" s="19" t="s">
        <v>294</v>
      </c>
      <c r="P219" s="162"/>
      <c r="Q219" s="165"/>
      <c r="R219" s="105"/>
      <c r="S219" s="104"/>
      <c r="T219" s="40">
        <f t="shared" si="142"/>
        <v>0</v>
      </c>
      <c r="U219" s="104"/>
      <c r="V219" s="35"/>
      <c r="W219" s="74">
        <v>30493002</v>
      </c>
      <c r="X219" s="40">
        <f t="shared" si="147"/>
        <v>30493002</v>
      </c>
      <c r="Y219" s="35"/>
      <c r="Z219" s="35"/>
      <c r="AA219" s="35"/>
      <c r="AB219" s="40">
        <f t="shared" ref="AB219:AF219" si="158">SUM(Y219:AA219)</f>
        <v>0</v>
      </c>
      <c r="AC219" s="40"/>
      <c r="AD219" s="40"/>
      <c r="AE219" s="40"/>
      <c r="AF219" s="40">
        <f t="shared" si="158"/>
        <v>0</v>
      </c>
      <c r="AG219" s="40">
        <f t="shared" si="149"/>
        <v>30493002</v>
      </c>
      <c r="AH219" s="41">
        <f t="shared" si="120"/>
        <v>5.2283081088290214E-3</v>
      </c>
      <c r="AI219" s="42">
        <f t="shared" si="116"/>
        <v>5.2802165500873645E-3</v>
      </c>
      <c r="AJ219" s="207"/>
    </row>
    <row r="220" spans="1:36" ht="22.5">
      <c r="A220" s="16">
        <v>49</v>
      </c>
      <c r="B220" s="128" t="s">
        <v>688</v>
      </c>
      <c r="C220" s="175">
        <v>41799</v>
      </c>
      <c r="D220" s="176" t="s">
        <v>794</v>
      </c>
      <c r="E220" s="176" t="s">
        <v>686</v>
      </c>
      <c r="F220" s="128" t="s">
        <v>687</v>
      </c>
      <c r="G220" s="177"/>
      <c r="H220" s="177"/>
      <c r="I220" s="247"/>
      <c r="J220" s="74">
        <v>21766974</v>
      </c>
      <c r="K220" s="178"/>
      <c r="L220" s="74"/>
      <c r="M220" s="74"/>
      <c r="N220" s="74"/>
      <c r="O220" s="19" t="s">
        <v>294</v>
      </c>
      <c r="P220" s="162"/>
      <c r="Q220" s="165"/>
      <c r="R220" s="105"/>
      <c r="S220" s="104"/>
      <c r="T220" s="40">
        <f t="shared" si="142"/>
        <v>0</v>
      </c>
      <c r="U220" s="104"/>
      <c r="V220" s="35"/>
      <c r="W220" s="74">
        <v>21766974</v>
      </c>
      <c r="X220" s="40">
        <f t="shared" si="147"/>
        <v>21766974</v>
      </c>
      <c r="Y220" s="35"/>
      <c r="Z220" s="35"/>
      <c r="AA220" s="35"/>
      <c r="AB220" s="40">
        <f t="shared" ref="AB220:AB222" si="159">SUM(Y220:AA220)</f>
        <v>0</v>
      </c>
      <c r="AC220" s="40"/>
      <c r="AD220" s="40"/>
      <c r="AE220" s="40"/>
      <c r="AF220" s="40">
        <f t="shared" ref="AF220:AF222" si="160">SUM(AC220:AE220)</f>
        <v>0</v>
      </c>
      <c r="AG220" s="40">
        <f t="shared" ref="AG220:AG222" si="161">SUM(T220,X220,AB220,AF220)</f>
        <v>21766974</v>
      </c>
      <c r="AH220" s="41">
        <f t="shared" si="120"/>
        <v>3.7321496476099818E-3</v>
      </c>
      <c r="AI220" s="42">
        <f t="shared" si="116"/>
        <v>3.7692037130395151E-3</v>
      </c>
      <c r="AJ220" s="207"/>
    </row>
    <row r="221" spans="1:36" ht="22.5">
      <c r="A221" s="16">
        <v>50</v>
      </c>
      <c r="B221" s="128" t="s">
        <v>688</v>
      </c>
      <c r="C221" s="175">
        <v>41799</v>
      </c>
      <c r="D221" s="176" t="s">
        <v>794</v>
      </c>
      <c r="E221" s="176" t="s">
        <v>686</v>
      </c>
      <c r="F221" s="128" t="s">
        <v>687</v>
      </c>
      <c r="G221" s="177"/>
      <c r="H221" s="177"/>
      <c r="I221" s="247"/>
      <c r="J221" s="74">
        <v>52478647</v>
      </c>
      <c r="K221" s="178"/>
      <c r="L221" s="74"/>
      <c r="M221" s="74"/>
      <c r="N221" s="74"/>
      <c r="O221" s="19" t="s">
        <v>294</v>
      </c>
      <c r="P221" s="162"/>
      <c r="Q221" s="165"/>
      <c r="R221" s="105"/>
      <c r="S221" s="104"/>
      <c r="T221" s="40">
        <f t="shared" si="142"/>
        <v>0</v>
      </c>
      <c r="U221" s="104"/>
      <c r="V221" s="35"/>
      <c r="W221" s="74">
        <v>52478647</v>
      </c>
      <c r="X221" s="40">
        <f t="shared" si="147"/>
        <v>52478647</v>
      </c>
      <c r="Y221" s="35"/>
      <c r="Z221" s="35"/>
      <c r="AA221" s="35"/>
      <c r="AB221" s="40">
        <f t="shared" si="159"/>
        <v>0</v>
      </c>
      <c r="AC221" s="40"/>
      <c r="AD221" s="40"/>
      <c r="AE221" s="40"/>
      <c r="AF221" s="40">
        <f t="shared" si="160"/>
        <v>0</v>
      </c>
      <c r="AG221" s="40">
        <f t="shared" si="161"/>
        <v>52478647</v>
      </c>
      <c r="AH221" s="41">
        <f t="shared" si="120"/>
        <v>8.9979509282318536E-3</v>
      </c>
      <c r="AI221" s="42">
        <f t="shared" si="116"/>
        <v>9.0872856800256214E-3</v>
      </c>
      <c r="AJ221" s="207"/>
    </row>
    <row r="222" spans="1:36" ht="22.5">
      <c r="A222" s="16">
        <v>51</v>
      </c>
      <c r="B222" s="128" t="s">
        <v>688</v>
      </c>
      <c r="C222" s="175">
        <v>41799</v>
      </c>
      <c r="D222" s="176" t="s">
        <v>794</v>
      </c>
      <c r="E222" s="176" t="s">
        <v>686</v>
      </c>
      <c r="F222" s="128" t="s">
        <v>687</v>
      </c>
      <c r="G222" s="177"/>
      <c r="H222" s="177"/>
      <c r="I222" s="247"/>
      <c r="J222" s="74">
        <v>7503119</v>
      </c>
      <c r="K222" s="178"/>
      <c r="L222" s="74"/>
      <c r="M222" s="74"/>
      <c r="N222" s="74"/>
      <c r="O222" s="19" t="s">
        <v>294</v>
      </c>
      <c r="P222" s="162"/>
      <c r="Q222" s="165"/>
      <c r="R222" s="105"/>
      <c r="S222" s="104"/>
      <c r="T222" s="40">
        <f t="shared" si="142"/>
        <v>0</v>
      </c>
      <c r="U222" s="104"/>
      <c r="V222" s="35"/>
      <c r="W222" s="74">
        <v>7503119</v>
      </c>
      <c r="X222" s="40">
        <f t="shared" si="147"/>
        <v>7503119</v>
      </c>
      <c r="Y222" s="35"/>
      <c r="Z222" s="35"/>
      <c r="AA222" s="35"/>
      <c r="AB222" s="40">
        <f t="shared" si="159"/>
        <v>0</v>
      </c>
      <c r="AC222" s="40"/>
      <c r="AD222" s="40"/>
      <c r="AE222" s="40"/>
      <c r="AF222" s="40">
        <f t="shared" si="160"/>
        <v>0</v>
      </c>
      <c r="AG222" s="40">
        <f t="shared" si="161"/>
        <v>7503119</v>
      </c>
      <c r="AH222" s="41">
        <f t="shared" si="120"/>
        <v>1.2864793669448845E-3</v>
      </c>
      <c r="AI222" s="42">
        <f t="shared" si="116"/>
        <v>1.2992519766035157E-3</v>
      </c>
      <c r="AJ222" s="207"/>
    </row>
    <row r="223" spans="1:36" ht="12.75">
      <c r="A223" s="16">
        <v>52</v>
      </c>
      <c r="B223" s="128" t="s">
        <v>688</v>
      </c>
      <c r="C223" s="175">
        <v>41800</v>
      </c>
      <c r="D223" s="176" t="s">
        <v>682</v>
      </c>
      <c r="E223" s="176" t="s">
        <v>686</v>
      </c>
      <c r="F223" s="128" t="s">
        <v>687</v>
      </c>
      <c r="G223" s="177"/>
      <c r="H223" s="177"/>
      <c r="I223" s="247"/>
      <c r="J223" s="74">
        <v>0</v>
      </c>
      <c r="K223" s="145"/>
      <c r="L223" s="74"/>
      <c r="M223" s="74"/>
      <c r="N223" s="74"/>
      <c r="O223" s="19" t="s">
        <v>294</v>
      </c>
      <c r="P223" s="162"/>
      <c r="Q223" s="165"/>
      <c r="R223" s="105"/>
      <c r="S223" s="104"/>
      <c r="T223" s="40">
        <f t="shared" si="142"/>
        <v>0</v>
      </c>
      <c r="U223" s="104"/>
      <c r="V223" s="160"/>
      <c r="W223" s="35"/>
      <c r="X223" s="40">
        <f t="shared" si="147"/>
        <v>0</v>
      </c>
      <c r="Y223" s="35"/>
      <c r="Z223" s="35"/>
      <c r="AA223" s="35"/>
      <c r="AB223" s="40">
        <f t="shared" ref="AB223:AF223" si="162">SUM(Y223:AA223)</f>
        <v>0</v>
      </c>
      <c r="AC223" s="40"/>
      <c r="AD223" s="40"/>
      <c r="AE223" s="40"/>
      <c r="AF223" s="40">
        <f t="shared" si="162"/>
        <v>0</v>
      </c>
      <c r="AG223" s="40">
        <f t="shared" si="149"/>
        <v>0</v>
      </c>
      <c r="AH223" s="41">
        <f t="shared" si="120"/>
        <v>0</v>
      </c>
      <c r="AI223" s="42">
        <f t="shared" si="116"/>
        <v>0</v>
      </c>
      <c r="AJ223" s="207"/>
    </row>
    <row r="224" spans="1:36" ht="12.75">
      <c r="A224" s="16">
        <v>53</v>
      </c>
      <c r="B224" s="128" t="s">
        <v>688</v>
      </c>
      <c r="C224" s="175">
        <v>41808</v>
      </c>
      <c r="D224" s="176" t="s">
        <v>776</v>
      </c>
      <c r="E224" s="176" t="s">
        <v>686</v>
      </c>
      <c r="F224" s="128" t="s">
        <v>687</v>
      </c>
      <c r="G224" s="177"/>
      <c r="H224" s="177"/>
      <c r="I224" s="247"/>
      <c r="J224" s="74">
        <v>22621302</v>
      </c>
      <c r="K224" s="145"/>
      <c r="L224" s="74"/>
      <c r="M224" s="74"/>
      <c r="N224" s="74"/>
      <c r="O224" s="19" t="s">
        <v>294</v>
      </c>
      <c r="P224" s="162"/>
      <c r="Q224" s="165"/>
      <c r="R224" s="105"/>
      <c r="S224" s="104"/>
      <c r="T224" s="40">
        <f t="shared" si="142"/>
        <v>0</v>
      </c>
      <c r="U224" s="104"/>
      <c r="V224" s="35"/>
      <c r="W224" s="35">
        <v>22621302</v>
      </c>
      <c r="X224" s="40">
        <f t="shared" si="147"/>
        <v>22621302</v>
      </c>
      <c r="Y224" s="35"/>
      <c r="Z224" s="35"/>
      <c r="AA224" s="35"/>
      <c r="AB224" s="40">
        <f t="shared" ref="AB224:AF224" si="163">SUM(Y224:AA224)</f>
        <v>0</v>
      </c>
      <c r="AC224" s="40"/>
      <c r="AD224" s="40"/>
      <c r="AE224" s="40"/>
      <c r="AF224" s="40">
        <f t="shared" si="163"/>
        <v>0</v>
      </c>
      <c r="AG224" s="40">
        <f t="shared" si="149"/>
        <v>22621302</v>
      </c>
      <c r="AH224" s="41">
        <f t="shared" si="120"/>
        <v>3.8786321097171788E-3</v>
      </c>
      <c r="AI224" s="42">
        <f t="shared" si="116"/>
        <v>3.9171405034153211E-3</v>
      </c>
      <c r="AJ224" s="207"/>
    </row>
    <row r="225" spans="1:36" ht="12.75">
      <c r="A225" s="16">
        <v>54</v>
      </c>
      <c r="B225" s="128" t="s">
        <v>688</v>
      </c>
      <c r="C225" s="175">
        <v>41808</v>
      </c>
      <c r="D225" s="176" t="s">
        <v>678</v>
      </c>
      <c r="E225" s="176" t="s">
        <v>686</v>
      </c>
      <c r="F225" s="128" t="s">
        <v>687</v>
      </c>
      <c r="G225" s="177"/>
      <c r="H225" s="177"/>
      <c r="I225" s="247"/>
      <c r="J225" s="74">
        <v>38227685</v>
      </c>
      <c r="K225" s="145"/>
      <c r="L225" s="74"/>
      <c r="M225" s="74"/>
      <c r="N225" s="74"/>
      <c r="O225" s="19" t="s">
        <v>294</v>
      </c>
      <c r="P225" s="162"/>
      <c r="Q225" s="165"/>
      <c r="R225" s="105"/>
      <c r="S225" s="104"/>
      <c r="T225" s="40">
        <f t="shared" si="142"/>
        <v>0</v>
      </c>
      <c r="U225" s="104"/>
      <c r="V225" s="160"/>
      <c r="W225" s="35">
        <v>38227685</v>
      </c>
      <c r="X225" s="40">
        <f t="shared" si="147"/>
        <v>38227685</v>
      </c>
      <c r="Y225" s="35"/>
      <c r="Z225" s="35"/>
      <c r="AA225" s="35"/>
      <c r="AB225" s="40">
        <f t="shared" ref="AB225:AF225" si="164">SUM(Y225:AA225)</f>
        <v>0</v>
      </c>
      <c r="AC225" s="40"/>
      <c r="AD225" s="40"/>
      <c r="AE225" s="40"/>
      <c r="AF225" s="40">
        <f t="shared" si="164"/>
        <v>0</v>
      </c>
      <c r="AG225" s="40">
        <f t="shared" si="149"/>
        <v>38227685</v>
      </c>
      <c r="AH225" s="41">
        <f t="shared" si="120"/>
        <v>6.554491272038796E-3</v>
      </c>
      <c r="AI225" s="42">
        <f t="shared" si="116"/>
        <v>6.6195665159017956E-3</v>
      </c>
      <c r="AJ225" s="207"/>
    </row>
    <row r="226" spans="1:36" ht="12.75">
      <c r="A226" s="16">
        <v>55</v>
      </c>
      <c r="B226" s="128" t="s">
        <v>688</v>
      </c>
      <c r="C226" s="175">
        <v>41814</v>
      </c>
      <c r="D226" s="176" t="s">
        <v>775</v>
      </c>
      <c r="E226" s="176" t="s">
        <v>686</v>
      </c>
      <c r="F226" s="128" t="s">
        <v>687</v>
      </c>
      <c r="G226" s="177"/>
      <c r="H226" s="177"/>
      <c r="I226" s="247"/>
      <c r="J226" s="74">
        <v>22971765</v>
      </c>
      <c r="K226" s="145"/>
      <c r="L226" s="74"/>
      <c r="M226" s="74"/>
      <c r="N226" s="74"/>
      <c r="O226" s="19" t="s">
        <v>294</v>
      </c>
      <c r="P226" s="162"/>
      <c r="Q226" s="165"/>
      <c r="R226" s="105"/>
      <c r="S226" s="104"/>
      <c r="T226" s="40">
        <f t="shared" si="142"/>
        <v>0</v>
      </c>
      <c r="U226" s="104"/>
      <c r="V226" s="35"/>
      <c r="W226" s="35">
        <v>22971765</v>
      </c>
      <c r="X226" s="40">
        <f t="shared" si="147"/>
        <v>22971765</v>
      </c>
      <c r="Y226" s="35"/>
      <c r="Z226" s="35"/>
      <c r="AA226" s="35"/>
      <c r="AB226" s="40">
        <f t="shared" ref="AB226:AF226" si="165">SUM(Y226:AA226)</f>
        <v>0</v>
      </c>
      <c r="AC226" s="40"/>
      <c r="AD226" s="40"/>
      <c r="AE226" s="40"/>
      <c r="AF226" s="40">
        <f t="shared" si="165"/>
        <v>0</v>
      </c>
      <c r="AG226" s="40">
        <f t="shared" si="149"/>
        <v>22971765</v>
      </c>
      <c r="AH226" s="41">
        <f t="shared" si="120"/>
        <v>3.9387222426842299E-3</v>
      </c>
      <c r="AI226" s="42">
        <f t="shared" si="116"/>
        <v>3.9778272318913583E-3</v>
      </c>
      <c r="AJ226" s="207"/>
    </row>
    <row r="227" spans="1:36" ht="12.75">
      <c r="A227" s="16">
        <v>56</v>
      </c>
      <c r="B227" s="128" t="s">
        <v>688</v>
      </c>
      <c r="C227" s="175">
        <v>41816</v>
      </c>
      <c r="D227" s="176" t="s">
        <v>680</v>
      </c>
      <c r="E227" s="176" t="s">
        <v>686</v>
      </c>
      <c r="F227" s="128" t="s">
        <v>687</v>
      </c>
      <c r="G227" s="177"/>
      <c r="H227" s="177"/>
      <c r="I227" s="247"/>
      <c r="J227" s="74">
        <v>40052606</v>
      </c>
      <c r="K227" s="145"/>
      <c r="L227" s="74"/>
      <c r="M227" s="74"/>
      <c r="N227" s="74"/>
      <c r="O227" s="19" t="s">
        <v>294</v>
      </c>
      <c r="P227" s="162"/>
      <c r="Q227" s="165"/>
      <c r="R227" s="105"/>
      <c r="S227" s="104"/>
      <c r="T227" s="40">
        <f t="shared" si="142"/>
        <v>0</v>
      </c>
      <c r="U227" s="104"/>
      <c r="V227" s="35"/>
      <c r="W227" s="35"/>
      <c r="X227" s="40">
        <f t="shared" si="147"/>
        <v>0</v>
      </c>
      <c r="Y227" s="35">
        <v>40052606</v>
      </c>
      <c r="Z227" s="35"/>
      <c r="AA227" s="35"/>
      <c r="AB227" s="40">
        <f t="shared" ref="AB227:AF227" si="166">SUM(Y227:AA227)</f>
        <v>40052606</v>
      </c>
      <c r="AC227" s="40"/>
      <c r="AD227" s="40"/>
      <c r="AE227" s="40"/>
      <c r="AF227" s="40">
        <f t="shared" si="166"/>
        <v>0</v>
      </c>
      <c r="AG227" s="40">
        <f t="shared" si="149"/>
        <v>40052606</v>
      </c>
      <c r="AH227" s="41">
        <f t="shared" si="120"/>
        <v>6.867390909216938E-3</v>
      </c>
      <c r="AI227" s="42">
        <f t="shared" si="116"/>
        <v>6.9355727283042998E-3</v>
      </c>
      <c r="AJ227" s="207"/>
    </row>
    <row r="228" spans="1:36" ht="12.75">
      <c r="A228" s="16">
        <v>57</v>
      </c>
      <c r="B228" s="128" t="s">
        <v>688</v>
      </c>
      <c r="C228" s="175">
        <v>41820</v>
      </c>
      <c r="D228" s="176" t="s">
        <v>770</v>
      </c>
      <c r="E228" s="176" t="s">
        <v>686</v>
      </c>
      <c r="F228" s="128" t="s">
        <v>687</v>
      </c>
      <c r="G228" s="177"/>
      <c r="H228" s="177"/>
      <c r="I228" s="247"/>
      <c r="J228" s="74">
        <v>15461390</v>
      </c>
      <c r="K228" s="145"/>
      <c r="L228" s="74"/>
      <c r="M228" s="74"/>
      <c r="N228" s="74"/>
      <c r="O228" s="19" t="s">
        <v>294</v>
      </c>
      <c r="P228" s="162"/>
      <c r="Q228" s="165"/>
      <c r="R228" s="105"/>
      <c r="S228" s="104"/>
      <c r="T228" s="40">
        <f t="shared" si="142"/>
        <v>0</v>
      </c>
      <c r="U228" s="104"/>
      <c r="V228" s="104"/>
      <c r="W228" s="35"/>
      <c r="X228" s="40">
        <f t="shared" si="147"/>
        <v>0</v>
      </c>
      <c r="Y228" s="35">
        <v>15461390</v>
      </c>
      <c r="Z228" s="35"/>
      <c r="AA228" s="35"/>
      <c r="AB228" s="40">
        <f t="shared" ref="AB228:AF228" si="167">SUM(Y228:AA228)</f>
        <v>15461390</v>
      </c>
      <c r="AC228" s="40"/>
      <c r="AD228" s="40"/>
      <c r="AE228" s="40"/>
      <c r="AF228" s="40">
        <f t="shared" si="167"/>
        <v>0</v>
      </c>
      <c r="AG228" s="40">
        <f t="shared" si="149"/>
        <v>15461390</v>
      </c>
      <c r="AH228" s="41">
        <f t="shared" si="120"/>
        <v>2.6509987672177354E-3</v>
      </c>
      <c r="AI228" s="42">
        <f t="shared" si="116"/>
        <v>2.6773187948289012E-3</v>
      </c>
      <c r="AJ228" s="207"/>
    </row>
    <row r="229" spans="1:36">
      <c r="A229" s="16">
        <v>58</v>
      </c>
      <c r="B229" s="128" t="s">
        <v>688</v>
      </c>
      <c r="C229" s="175">
        <v>41820</v>
      </c>
      <c r="D229" s="176" t="s">
        <v>683</v>
      </c>
      <c r="E229" s="176" t="s">
        <v>686</v>
      </c>
      <c r="F229" s="128" t="s">
        <v>687</v>
      </c>
      <c r="G229" s="177"/>
      <c r="H229" s="177"/>
      <c r="I229" s="247"/>
      <c r="J229" s="74">
        <v>18850990</v>
      </c>
      <c r="K229" s="174"/>
      <c r="L229" s="74"/>
      <c r="M229" s="74"/>
      <c r="N229" s="74"/>
      <c r="O229" s="19" t="s">
        <v>294</v>
      </c>
      <c r="P229" s="162"/>
      <c r="Q229" s="165"/>
      <c r="R229" s="105"/>
      <c r="S229" s="104"/>
      <c r="T229" s="40">
        <f t="shared" si="142"/>
        <v>0</v>
      </c>
      <c r="U229" s="104"/>
      <c r="V229" s="160"/>
      <c r="W229" s="35"/>
      <c r="X229" s="40">
        <f t="shared" si="147"/>
        <v>0</v>
      </c>
      <c r="Y229" s="35">
        <v>18850990</v>
      </c>
      <c r="Z229" s="35"/>
      <c r="AA229" s="35"/>
      <c r="AB229" s="40">
        <f t="shared" ref="AB229:AF229" si="168">SUM(Y229:AA229)</f>
        <v>18850990</v>
      </c>
      <c r="AC229" s="40"/>
      <c r="AD229" s="40"/>
      <c r="AE229" s="74">
        <v>-716909</v>
      </c>
      <c r="AF229" s="40">
        <f t="shared" si="168"/>
        <v>-716909</v>
      </c>
      <c r="AG229" s="40">
        <f t="shared" si="149"/>
        <v>18134081</v>
      </c>
      <c r="AH229" s="41">
        <f t="shared" si="120"/>
        <v>3.1092564365575513E-3</v>
      </c>
      <c r="AI229" s="42">
        <f t="shared" si="116"/>
        <v>3.1401262039344245E-3</v>
      </c>
      <c r="AJ229" s="207"/>
    </row>
    <row r="230" spans="1:36">
      <c r="A230" s="16">
        <v>59</v>
      </c>
      <c r="B230" s="128" t="s">
        <v>761</v>
      </c>
      <c r="C230" s="175">
        <v>41820</v>
      </c>
      <c r="D230" s="176" t="s">
        <v>685</v>
      </c>
      <c r="E230" s="176" t="s">
        <v>686</v>
      </c>
      <c r="F230" s="128" t="s">
        <v>687</v>
      </c>
      <c r="G230" s="177"/>
      <c r="H230" s="177"/>
      <c r="I230" s="247"/>
      <c r="J230" s="74">
        <v>28487167</v>
      </c>
      <c r="K230" s="178"/>
      <c r="L230" s="74"/>
      <c r="M230" s="74"/>
      <c r="N230" s="74"/>
      <c r="O230" s="19" t="s">
        <v>294</v>
      </c>
      <c r="P230" s="162"/>
      <c r="Q230" s="165"/>
      <c r="R230" s="105"/>
      <c r="S230" s="104"/>
      <c r="T230" s="40">
        <f t="shared" si="142"/>
        <v>0</v>
      </c>
      <c r="U230" s="104"/>
      <c r="V230" s="35"/>
      <c r="W230" s="35"/>
      <c r="X230" s="40">
        <f t="shared" si="147"/>
        <v>0</v>
      </c>
      <c r="Y230" s="35">
        <v>28487167</v>
      </c>
      <c r="Z230" s="35"/>
      <c r="AA230" s="35"/>
      <c r="AB230" s="40">
        <f t="shared" ref="AB230:AF233" si="169">SUM(Y230:AA230)</f>
        <v>28487167</v>
      </c>
      <c r="AC230" s="40"/>
      <c r="AD230" s="40"/>
      <c r="AE230" s="40"/>
      <c r="AF230" s="40">
        <f t="shared" si="169"/>
        <v>0</v>
      </c>
      <c r="AG230" s="40">
        <f t="shared" si="149"/>
        <v>28487167</v>
      </c>
      <c r="AH230" s="41">
        <f t="shared" si="120"/>
        <v>4.8843890878197726E-3</v>
      </c>
      <c r="AI230" s="42">
        <f t="shared" si="116"/>
        <v>4.9328829827415032E-3</v>
      </c>
      <c r="AJ230" s="207"/>
    </row>
    <row r="231" spans="1:36">
      <c r="A231" s="16">
        <v>60</v>
      </c>
      <c r="B231" s="128" t="s">
        <v>761</v>
      </c>
      <c r="C231" s="175">
        <v>41820</v>
      </c>
      <c r="D231" s="176" t="s">
        <v>685</v>
      </c>
      <c r="E231" s="176" t="s">
        <v>686</v>
      </c>
      <c r="F231" s="128" t="s">
        <v>687</v>
      </c>
      <c r="G231" s="177"/>
      <c r="H231" s="177"/>
      <c r="I231" s="247"/>
      <c r="J231" s="74">
        <v>9636176</v>
      </c>
      <c r="K231" s="178"/>
      <c r="L231" s="74"/>
      <c r="M231" s="74"/>
      <c r="N231" s="74"/>
      <c r="O231" s="19" t="s">
        <v>294</v>
      </c>
      <c r="P231" s="162"/>
      <c r="Q231" s="165"/>
      <c r="R231" s="105"/>
      <c r="S231" s="104"/>
      <c r="T231" s="40">
        <f t="shared" si="142"/>
        <v>0</v>
      </c>
      <c r="U231" s="104"/>
      <c r="V231" s="35"/>
      <c r="W231" s="35"/>
      <c r="X231" s="40">
        <f t="shared" si="147"/>
        <v>0</v>
      </c>
      <c r="Y231" s="35">
        <v>9636176</v>
      </c>
      <c r="Z231" s="35"/>
      <c r="AA231" s="35"/>
      <c r="AB231" s="40">
        <f t="shared" si="169"/>
        <v>9636176</v>
      </c>
      <c r="AC231" s="40"/>
      <c r="AD231" s="40"/>
      <c r="AE231" s="40"/>
      <c r="AF231" s="40">
        <f t="shared" si="169"/>
        <v>0</v>
      </c>
      <c r="AG231" s="40">
        <f t="shared" si="149"/>
        <v>9636176</v>
      </c>
      <c r="AH231" s="41">
        <f t="shared" si="120"/>
        <v>1.6522117802275946E-3</v>
      </c>
      <c r="AI231" s="42">
        <f t="shared" si="116"/>
        <v>1.6686155070843682E-3</v>
      </c>
      <c r="AJ231" s="207"/>
    </row>
    <row r="232" spans="1:36">
      <c r="A232" s="16">
        <v>61</v>
      </c>
      <c r="B232" s="128" t="s">
        <v>761</v>
      </c>
      <c r="C232" s="175">
        <v>41827</v>
      </c>
      <c r="D232" s="176" t="s">
        <v>685</v>
      </c>
      <c r="E232" s="176" t="s">
        <v>686</v>
      </c>
      <c r="F232" s="128" t="s">
        <v>687</v>
      </c>
      <c r="G232" s="177"/>
      <c r="H232" s="177"/>
      <c r="I232" s="247"/>
      <c r="J232" s="74">
        <v>8131709</v>
      </c>
      <c r="K232" s="178"/>
      <c r="L232" s="74"/>
      <c r="M232" s="74"/>
      <c r="N232" s="74"/>
      <c r="O232" s="19" t="s">
        <v>294</v>
      </c>
      <c r="P232" s="162"/>
      <c r="Q232" s="165"/>
      <c r="R232" s="105"/>
      <c r="S232" s="104"/>
      <c r="T232" s="40">
        <f t="shared" si="142"/>
        <v>0</v>
      </c>
      <c r="U232" s="104"/>
      <c r="V232" s="35"/>
      <c r="W232" s="35"/>
      <c r="X232" s="40">
        <f t="shared" si="147"/>
        <v>0</v>
      </c>
      <c r="Y232" s="35">
        <v>8131709</v>
      </c>
      <c r="Z232" s="35"/>
      <c r="AA232" s="35"/>
      <c r="AB232" s="40">
        <f t="shared" si="169"/>
        <v>8131709</v>
      </c>
      <c r="AC232" s="40"/>
      <c r="AD232" s="40"/>
      <c r="AE232" s="40"/>
      <c r="AF232" s="40">
        <f t="shared" si="169"/>
        <v>0</v>
      </c>
      <c r="AG232" s="40">
        <f t="shared" si="149"/>
        <v>8131709</v>
      </c>
      <c r="AH232" s="41">
        <f t="shared" si="120"/>
        <v>1.3942569545411742E-3</v>
      </c>
      <c r="AI232" s="42">
        <f t="shared" si="116"/>
        <v>1.4080996171611563E-3</v>
      </c>
      <c r="AJ232" s="207"/>
    </row>
    <row r="233" spans="1:36">
      <c r="A233" s="16">
        <v>62</v>
      </c>
      <c r="B233" s="128" t="s">
        <v>761</v>
      </c>
      <c r="C233" s="175">
        <v>41827</v>
      </c>
      <c r="D233" s="176" t="s">
        <v>685</v>
      </c>
      <c r="E233" s="176" t="s">
        <v>686</v>
      </c>
      <c r="F233" s="128" t="s">
        <v>687</v>
      </c>
      <c r="G233" s="177"/>
      <c r="H233" s="177"/>
      <c r="I233" s="247"/>
      <c r="J233" s="74">
        <v>25686015</v>
      </c>
      <c r="K233" s="178"/>
      <c r="L233" s="74"/>
      <c r="M233" s="74"/>
      <c r="N233" s="74"/>
      <c r="O233" s="19" t="s">
        <v>294</v>
      </c>
      <c r="P233" s="162"/>
      <c r="Q233" s="165"/>
      <c r="R233" s="105"/>
      <c r="S233" s="104"/>
      <c r="T233" s="40">
        <f t="shared" si="142"/>
        <v>0</v>
      </c>
      <c r="U233" s="104"/>
      <c r="V233" s="35"/>
      <c r="W233" s="35"/>
      <c r="X233" s="40">
        <f t="shared" si="147"/>
        <v>0</v>
      </c>
      <c r="Y233" s="35">
        <v>25686015</v>
      </c>
      <c r="Z233" s="35"/>
      <c r="AA233" s="35"/>
      <c r="AB233" s="40">
        <f t="shared" si="169"/>
        <v>25686015</v>
      </c>
      <c r="AC233" s="40"/>
      <c r="AD233" s="40"/>
      <c r="AE233" s="40"/>
      <c r="AF233" s="40">
        <f t="shared" si="169"/>
        <v>0</v>
      </c>
      <c r="AG233" s="40">
        <f t="shared" si="149"/>
        <v>25686015</v>
      </c>
      <c r="AH233" s="41">
        <f t="shared" si="120"/>
        <v>4.4041055881609776E-3</v>
      </c>
      <c r="AI233" s="42">
        <f t="shared" si="116"/>
        <v>4.4478310632974838E-3</v>
      </c>
      <c r="AJ233" s="207"/>
    </row>
    <row r="234" spans="1:36">
      <c r="A234" s="16">
        <v>63</v>
      </c>
      <c r="B234" s="128" t="s">
        <v>688</v>
      </c>
      <c r="C234" s="175">
        <v>41827</v>
      </c>
      <c r="D234" s="176" t="s">
        <v>779</v>
      </c>
      <c r="E234" s="176" t="s">
        <v>686</v>
      </c>
      <c r="F234" s="128" t="s">
        <v>687</v>
      </c>
      <c r="G234" s="177"/>
      <c r="H234" s="177"/>
      <c r="I234" s="247"/>
      <c r="J234" s="74">
        <v>3854471</v>
      </c>
      <c r="K234" s="174"/>
      <c r="L234" s="74"/>
      <c r="M234" s="74"/>
      <c r="N234" s="74"/>
      <c r="O234" s="19" t="s">
        <v>294</v>
      </c>
      <c r="P234" s="162"/>
      <c r="Q234" s="165"/>
      <c r="R234" s="105"/>
      <c r="S234" s="104"/>
      <c r="T234" s="40">
        <f t="shared" si="142"/>
        <v>0</v>
      </c>
      <c r="U234" s="104"/>
      <c r="V234" s="160"/>
      <c r="W234" s="35"/>
      <c r="X234" s="40">
        <f t="shared" si="147"/>
        <v>0</v>
      </c>
      <c r="Y234" s="35">
        <v>3854471</v>
      </c>
      <c r="Z234" s="35"/>
      <c r="AA234" s="35"/>
      <c r="AB234" s="40">
        <f t="shared" ref="AB234:AF234" si="170">SUM(Y234:AA234)</f>
        <v>3854471</v>
      </c>
      <c r="AC234" s="40"/>
      <c r="AD234" s="40"/>
      <c r="AE234" s="40"/>
      <c r="AF234" s="40">
        <f t="shared" si="170"/>
        <v>0</v>
      </c>
      <c r="AG234" s="40">
        <f t="shared" si="149"/>
        <v>3854471</v>
      </c>
      <c r="AH234" s="41">
        <f t="shared" si="120"/>
        <v>6.6088481496660465E-4</v>
      </c>
      <c r="AI234" s="42">
        <f t="shared" si="116"/>
        <v>6.6744630673069817E-4</v>
      </c>
      <c r="AJ234" s="207"/>
    </row>
    <row r="235" spans="1:36">
      <c r="A235" s="16">
        <v>64</v>
      </c>
      <c r="B235" s="128" t="s">
        <v>688</v>
      </c>
      <c r="C235" s="175">
        <v>41830</v>
      </c>
      <c r="D235" s="176" t="s">
        <v>780</v>
      </c>
      <c r="E235" s="176" t="s">
        <v>686</v>
      </c>
      <c r="F235" s="128" t="s">
        <v>687</v>
      </c>
      <c r="G235" s="177"/>
      <c r="H235" s="177"/>
      <c r="I235" s="247"/>
      <c r="J235" s="74">
        <v>9636176</v>
      </c>
      <c r="K235" s="174"/>
      <c r="L235" s="74"/>
      <c r="M235" s="74"/>
      <c r="N235" s="74"/>
      <c r="O235" s="19" t="s">
        <v>294</v>
      </c>
      <c r="P235" s="162"/>
      <c r="Q235" s="165"/>
      <c r="R235" s="105"/>
      <c r="S235" s="104"/>
      <c r="T235" s="40">
        <f t="shared" si="142"/>
        <v>0</v>
      </c>
      <c r="U235" s="104"/>
      <c r="V235" s="160"/>
      <c r="W235" s="35"/>
      <c r="X235" s="40">
        <f t="shared" si="147"/>
        <v>0</v>
      </c>
      <c r="Y235" s="35">
        <v>9636176</v>
      </c>
      <c r="Z235" s="35"/>
      <c r="AA235" s="35"/>
      <c r="AB235" s="40">
        <f t="shared" ref="AB235:AF235" si="171">SUM(Y235:AA235)</f>
        <v>9636176</v>
      </c>
      <c r="AC235" s="40"/>
      <c r="AD235" s="40"/>
      <c r="AE235" s="40"/>
      <c r="AF235" s="40">
        <f t="shared" si="171"/>
        <v>0</v>
      </c>
      <c r="AG235" s="40">
        <f t="shared" si="149"/>
        <v>9636176</v>
      </c>
      <c r="AH235" s="41">
        <f t="shared" si="120"/>
        <v>1.6522117802275946E-3</v>
      </c>
      <c r="AI235" s="42">
        <f t="shared" si="116"/>
        <v>1.6686155070843682E-3</v>
      </c>
      <c r="AJ235" s="207"/>
    </row>
    <row r="236" spans="1:36">
      <c r="A236" s="16">
        <v>65</v>
      </c>
      <c r="B236" s="128" t="s">
        <v>688</v>
      </c>
      <c r="C236" s="175">
        <v>41831</v>
      </c>
      <c r="D236" s="176" t="s">
        <v>790</v>
      </c>
      <c r="E236" s="176" t="s">
        <v>686</v>
      </c>
      <c r="F236" s="128" t="s">
        <v>687</v>
      </c>
      <c r="G236" s="177"/>
      <c r="H236" s="177"/>
      <c r="I236" s="247"/>
      <c r="J236" s="74">
        <v>62000000</v>
      </c>
      <c r="K236" s="178"/>
      <c r="L236" s="74"/>
      <c r="M236" s="74"/>
      <c r="N236" s="74"/>
      <c r="O236" s="19" t="s">
        <v>294</v>
      </c>
      <c r="P236" s="162"/>
      <c r="Q236" s="165"/>
      <c r="R236" s="105"/>
      <c r="S236" s="104"/>
      <c r="T236" s="40">
        <f t="shared" si="142"/>
        <v>0</v>
      </c>
      <c r="U236" s="104"/>
      <c r="V236" s="35"/>
      <c r="W236" s="35"/>
      <c r="X236" s="40">
        <f t="shared" si="147"/>
        <v>0</v>
      </c>
      <c r="Y236" s="74">
        <v>62000000</v>
      </c>
      <c r="Z236" s="35"/>
      <c r="AA236" s="35"/>
      <c r="AB236" s="40">
        <f t="shared" ref="AB236:AF236" si="172">SUM(Y236:AA236)</f>
        <v>62000000</v>
      </c>
      <c r="AC236" s="40"/>
      <c r="AD236" s="40"/>
      <c r="AE236" s="40"/>
      <c r="AF236" s="40">
        <f t="shared" si="172"/>
        <v>0</v>
      </c>
      <c r="AG236" s="40">
        <f t="shared" si="149"/>
        <v>62000000</v>
      </c>
      <c r="AH236" s="41">
        <f t="shared" si="120"/>
        <v>1.0630475239774664E-2</v>
      </c>
      <c r="AI236" s="42">
        <f t="shared" ref="AI236:AI282" si="173">IF(ISERROR(AG236/$AG$284),"-",AG236/$AG$284)</f>
        <v>1.0736018254464305E-2</v>
      </c>
      <c r="AJ236" s="207"/>
    </row>
    <row r="237" spans="1:36" ht="22.5">
      <c r="A237" s="16">
        <v>66</v>
      </c>
      <c r="B237" s="128" t="s">
        <v>688</v>
      </c>
      <c r="C237" s="175">
        <v>41834</v>
      </c>
      <c r="D237" s="176" t="s">
        <v>774</v>
      </c>
      <c r="E237" s="176" t="s">
        <v>686</v>
      </c>
      <c r="F237" s="128" t="s">
        <v>687</v>
      </c>
      <c r="G237" s="177"/>
      <c r="H237" s="177"/>
      <c r="I237" s="247"/>
      <c r="J237" s="74">
        <v>85000000</v>
      </c>
      <c r="K237" s="145"/>
      <c r="L237" s="74"/>
      <c r="M237" s="74"/>
      <c r="N237" s="74"/>
      <c r="O237" s="19" t="s">
        <v>294</v>
      </c>
      <c r="P237" s="162"/>
      <c r="Q237" s="165"/>
      <c r="R237" s="105"/>
      <c r="S237" s="104"/>
      <c r="T237" s="40">
        <f t="shared" si="142"/>
        <v>0</v>
      </c>
      <c r="U237" s="104"/>
      <c r="V237" s="35"/>
      <c r="W237" s="35"/>
      <c r="X237" s="40">
        <f t="shared" si="147"/>
        <v>0</v>
      </c>
      <c r="Y237" s="35">
        <v>85000000</v>
      </c>
      <c r="Z237" s="35"/>
      <c r="AA237" s="35"/>
      <c r="AB237" s="40">
        <f t="shared" ref="AB237" si="174">SUM(Y237:AA237)</f>
        <v>85000000</v>
      </c>
      <c r="AC237" s="40"/>
      <c r="AD237" s="40"/>
      <c r="AE237" s="40"/>
      <c r="AF237" s="40">
        <f>SUM(AC237:AE237)</f>
        <v>0</v>
      </c>
      <c r="AG237" s="40">
        <f t="shared" si="149"/>
        <v>85000000</v>
      </c>
      <c r="AH237" s="41">
        <f t="shared" ref="AH237:AH282" si="175">IF(ISERROR(AG237/$I$171),0,AG237/$I$171)</f>
        <v>1.4574038635174943E-2</v>
      </c>
      <c r="AI237" s="42">
        <f t="shared" si="173"/>
        <v>1.4718734703701065E-2</v>
      </c>
      <c r="AJ237" s="207"/>
    </row>
    <row r="238" spans="1:36" ht="12.75">
      <c r="A238" s="16">
        <v>67</v>
      </c>
      <c r="B238" s="128" t="s">
        <v>688</v>
      </c>
      <c r="C238" s="175">
        <v>41838</v>
      </c>
      <c r="D238" s="176" t="s">
        <v>762</v>
      </c>
      <c r="E238" s="176" t="s">
        <v>686</v>
      </c>
      <c r="F238" s="128" t="s">
        <v>687</v>
      </c>
      <c r="G238" s="177"/>
      <c r="H238" s="177"/>
      <c r="I238" s="247"/>
      <c r="J238" s="74"/>
      <c r="K238" s="145"/>
      <c r="L238" s="74"/>
      <c r="M238" s="74"/>
      <c r="N238" s="74"/>
      <c r="O238" s="19" t="s">
        <v>294</v>
      </c>
      <c r="P238" s="162"/>
      <c r="Q238" s="165"/>
      <c r="R238" s="105"/>
      <c r="S238" s="104"/>
      <c r="T238" s="40">
        <f t="shared" si="142"/>
        <v>0</v>
      </c>
      <c r="U238" s="104"/>
      <c r="V238" s="104"/>
      <c r="W238" s="35"/>
      <c r="X238" s="40">
        <f t="shared" ref="X238:X273" si="176">SUM(U238:W238)</f>
        <v>0</v>
      </c>
      <c r="Y238" s="35"/>
      <c r="Z238" s="35"/>
      <c r="AA238" s="35"/>
      <c r="AB238" s="40">
        <f t="shared" ref="AB238:AF238" si="177">SUM(Y238:AA238)</f>
        <v>0</v>
      </c>
      <c r="AC238" s="40"/>
      <c r="AD238" s="40"/>
      <c r="AE238" s="40"/>
      <c r="AF238" s="40">
        <f t="shared" si="177"/>
        <v>0</v>
      </c>
      <c r="AG238" s="40">
        <f t="shared" si="114"/>
        <v>0</v>
      </c>
      <c r="AH238" s="41">
        <f t="shared" si="175"/>
        <v>0</v>
      </c>
      <c r="AI238" s="42">
        <f t="shared" si="173"/>
        <v>0</v>
      </c>
      <c r="AJ238" s="207"/>
    </row>
    <row r="239" spans="1:36" ht="12.75">
      <c r="A239" s="16">
        <v>68</v>
      </c>
      <c r="B239" s="128" t="s">
        <v>688</v>
      </c>
      <c r="C239" s="175">
        <v>41841</v>
      </c>
      <c r="D239" s="176" t="s">
        <v>303</v>
      </c>
      <c r="E239" s="176" t="s">
        <v>686</v>
      </c>
      <c r="F239" s="128" t="s">
        <v>687</v>
      </c>
      <c r="G239" s="177"/>
      <c r="H239" s="177"/>
      <c r="I239" s="247"/>
      <c r="J239" s="74">
        <v>85000000</v>
      </c>
      <c r="K239" s="145"/>
      <c r="L239" s="74"/>
      <c r="M239" s="74"/>
      <c r="N239" s="74"/>
      <c r="O239" s="19" t="s">
        <v>294</v>
      </c>
      <c r="P239" s="162"/>
      <c r="Q239" s="165"/>
      <c r="R239" s="105"/>
      <c r="S239" s="104"/>
      <c r="T239" s="40">
        <f t="shared" si="142"/>
        <v>0</v>
      </c>
      <c r="U239" s="104"/>
      <c r="V239" s="160"/>
      <c r="W239" s="35"/>
      <c r="X239" s="40">
        <f t="shared" ref="X239:X245" si="178">SUM(U239:W239)</f>
        <v>0</v>
      </c>
      <c r="Y239" s="35">
        <v>85000000</v>
      </c>
      <c r="Z239" s="35"/>
      <c r="AA239" s="35"/>
      <c r="AB239" s="40">
        <f t="shared" ref="AB239:AF239" si="179">SUM(Y239:AA239)</f>
        <v>85000000</v>
      </c>
      <c r="AC239" s="40"/>
      <c r="AD239" s="40"/>
      <c r="AE239" s="40"/>
      <c r="AF239" s="40">
        <f t="shared" si="179"/>
        <v>0</v>
      </c>
      <c r="AG239" s="40">
        <f t="shared" ref="AG239:AG244" si="180">SUM(T239,X239,AB239,AF239)</f>
        <v>85000000</v>
      </c>
      <c r="AH239" s="41">
        <f t="shared" si="175"/>
        <v>1.4574038635174943E-2</v>
      </c>
      <c r="AI239" s="42">
        <f t="shared" si="173"/>
        <v>1.4718734703701065E-2</v>
      </c>
      <c r="AJ239" s="207"/>
    </row>
    <row r="240" spans="1:36" ht="12.75">
      <c r="A240" s="16">
        <v>69</v>
      </c>
      <c r="B240" s="128" t="s">
        <v>688</v>
      </c>
      <c r="C240" s="175">
        <v>41841</v>
      </c>
      <c r="D240" s="176" t="s">
        <v>776</v>
      </c>
      <c r="E240" s="176" t="s">
        <v>686</v>
      </c>
      <c r="F240" s="128" t="s">
        <v>687</v>
      </c>
      <c r="G240" s="177"/>
      <c r="H240" s="177"/>
      <c r="I240" s="247"/>
      <c r="J240" s="74">
        <v>62000000</v>
      </c>
      <c r="K240" s="145"/>
      <c r="L240" s="74"/>
      <c r="M240" s="74"/>
      <c r="N240" s="74"/>
      <c r="O240" s="19" t="s">
        <v>294</v>
      </c>
      <c r="P240" s="162"/>
      <c r="Q240" s="165"/>
      <c r="R240" s="105"/>
      <c r="S240" s="104"/>
      <c r="T240" s="40">
        <f t="shared" si="142"/>
        <v>0</v>
      </c>
      <c r="U240" s="104"/>
      <c r="V240" s="160"/>
      <c r="W240" s="35"/>
      <c r="X240" s="40">
        <f t="shared" si="178"/>
        <v>0</v>
      </c>
      <c r="Y240" s="35"/>
      <c r="Z240" s="35">
        <v>62000000</v>
      </c>
      <c r="AA240" s="35"/>
      <c r="AB240" s="40">
        <f t="shared" ref="AB240:AF240" si="181">SUM(Y240:AA240)</f>
        <v>62000000</v>
      </c>
      <c r="AC240" s="40"/>
      <c r="AD240" s="40"/>
      <c r="AE240" s="40"/>
      <c r="AF240" s="40">
        <f t="shared" si="181"/>
        <v>0</v>
      </c>
      <c r="AG240" s="40">
        <f t="shared" si="180"/>
        <v>62000000</v>
      </c>
      <c r="AH240" s="41">
        <f t="shared" si="175"/>
        <v>1.0630475239774664E-2</v>
      </c>
      <c r="AI240" s="42">
        <f t="shared" si="173"/>
        <v>1.0736018254464305E-2</v>
      </c>
      <c r="AJ240" s="207"/>
    </row>
    <row r="241" spans="1:36">
      <c r="A241" s="16">
        <v>70</v>
      </c>
      <c r="B241" s="128" t="s">
        <v>688</v>
      </c>
      <c r="C241" s="175">
        <v>41841</v>
      </c>
      <c r="D241" s="176" t="s">
        <v>676</v>
      </c>
      <c r="E241" s="176" t="s">
        <v>686</v>
      </c>
      <c r="F241" s="128" t="s">
        <v>687</v>
      </c>
      <c r="G241" s="177"/>
      <c r="H241" s="177"/>
      <c r="I241" s="247"/>
      <c r="J241" s="74">
        <v>85000000</v>
      </c>
      <c r="K241" s="178"/>
      <c r="L241" s="74"/>
      <c r="M241" s="74"/>
      <c r="N241" s="74"/>
      <c r="O241" s="19" t="s">
        <v>294</v>
      </c>
      <c r="P241" s="162"/>
      <c r="Q241" s="165"/>
      <c r="R241" s="105"/>
      <c r="S241" s="104"/>
      <c r="T241" s="40">
        <f t="shared" si="142"/>
        <v>0</v>
      </c>
      <c r="U241" s="104"/>
      <c r="V241" s="35"/>
      <c r="W241" s="35"/>
      <c r="X241" s="40">
        <f t="shared" si="178"/>
        <v>0</v>
      </c>
      <c r="Y241" s="35"/>
      <c r="Z241" s="35">
        <v>85000000</v>
      </c>
      <c r="AA241" s="35"/>
      <c r="AB241" s="40">
        <f t="shared" ref="AB241:AF241" si="182">SUM(Y241:AA241)</f>
        <v>85000000</v>
      </c>
      <c r="AC241" s="40"/>
      <c r="AD241" s="40"/>
      <c r="AE241" s="40"/>
      <c r="AF241" s="40">
        <f t="shared" si="182"/>
        <v>0</v>
      </c>
      <c r="AG241" s="40">
        <f t="shared" si="180"/>
        <v>85000000</v>
      </c>
      <c r="AH241" s="41">
        <f t="shared" si="175"/>
        <v>1.4574038635174943E-2</v>
      </c>
      <c r="AI241" s="42">
        <f t="shared" si="173"/>
        <v>1.4718734703701065E-2</v>
      </c>
      <c r="AJ241" s="207"/>
    </row>
    <row r="242" spans="1:36">
      <c r="A242" s="16">
        <v>71</v>
      </c>
      <c r="B242" s="128" t="s">
        <v>761</v>
      </c>
      <c r="C242" s="175">
        <v>41841</v>
      </c>
      <c r="D242" s="176" t="s">
        <v>685</v>
      </c>
      <c r="E242" s="176" t="s">
        <v>686</v>
      </c>
      <c r="F242" s="128" t="s">
        <v>687</v>
      </c>
      <c r="G242" s="177"/>
      <c r="H242" s="177"/>
      <c r="I242" s="247"/>
      <c r="J242" s="74">
        <v>18814219</v>
      </c>
      <c r="K242" s="178"/>
      <c r="L242" s="74"/>
      <c r="M242" s="74"/>
      <c r="N242" s="74"/>
      <c r="O242" s="19" t="s">
        <v>294</v>
      </c>
      <c r="P242" s="162"/>
      <c r="Q242" s="165"/>
      <c r="R242" s="105"/>
      <c r="S242" s="104"/>
      <c r="T242" s="40">
        <f t="shared" si="142"/>
        <v>0</v>
      </c>
      <c r="U242" s="104"/>
      <c r="V242" s="35"/>
      <c r="W242" s="35"/>
      <c r="X242" s="40">
        <f t="shared" si="178"/>
        <v>0</v>
      </c>
      <c r="Y242" s="35">
        <v>18814219</v>
      </c>
      <c r="Z242" s="35"/>
      <c r="AA242" s="35"/>
      <c r="AB242" s="40">
        <f t="shared" ref="AB242:AF244" si="183">SUM(Y242:AA242)</f>
        <v>18814219</v>
      </c>
      <c r="AC242" s="40"/>
      <c r="AD242" s="40"/>
      <c r="AE242" s="40"/>
      <c r="AF242" s="40">
        <f t="shared" si="183"/>
        <v>0</v>
      </c>
      <c r="AG242" s="40">
        <f t="shared" si="180"/>
        <v>18814219</v>
      </c>
      <c r="AH242" s="41">
        <f t="shared" si="175"/>
        <v>3.225872407019323E-3</v>
      </c>
      <c r="AI242" s="42">
        <f t="shared" si="173"/>
        <v>3.2578999778627286E-3</v>
      </c>
      <c r="AJ242" s="207"/>
    </row>
    <row r="243" spans="1:36">
      <c r="A243" s="16">
        <v>72</v>
      </c>
      <c r="B243" s="128" t="s">
        <v>761</v>
      </c>
      <c r="C243" s="175">
        <v>41841</v>
      </c>
      <c r="D243" s="176" t="s">
        <v>685</v>
      </c>
      <c r="E243" s="176" t="s">
        <v>686</v>
      </c>
      <c r="F243" s="128" t="s">
        <v>687</v>
      </c>
      <c r="G243" s="177"/>
      <c r="H243" s="177"/>
      <c r="I243" s="247"/>
      <c r="J243" s="74">
        <v>12433776</v>
      </c>
      <c r="K243" s="178"/>
      <c r="L243" s="74"/>
      <c r="M243" s="74"/>
      <c r="N243" s="74"/>
      <c r="O243" s="19" t="s">
        <v>294</v>
      </c>
      <c r="P243" s="162"/>
      <c r="Q243" s="165"/>
      <c r="R243" s="105"/>
      <c r="S243" s="104"/>
      <c r="T243" s="40">
        <f t="shared" si="142"/>
        <v>0</v>
      </c>
      <c r="U243" s="104"/>
      <c r="V243" s="35"/>
      <c r="W243" s="35"/>
      <c r="X243" s="40">
        <f t="shared" si="178"/>
        <v>0</v>
      </c>
      <c r="Y243" s="35">
        <v>12433776</v>
      </c>
      <c r="Z243" s="35"/>
      <c r="AA243" s="35"/>
      <c r="AB243" s="40">
        <f t="shared" si="183"/>
        <v>12433776</v>
      </c>
      <c r="AC243" s="40"/>
      <c r="AD243" s="40"/>
      <c r="AE243" s="40"/>
      <c r="AF243" s="40">
        <f t="shared" si="183"/>
        <v>0</v>
      </c>
      <c r="AG243" s="40">
        <f t="shared" si="180"/>
        <v>12433776</v>
      </c>
      <c r="AH243" s="41">
        <f t="shared" si="175"/>
        <v>2.1318862565307172E-3</v>
      </c>
      <c r="AI243" s="42">
        <f t="shared" si="173"/>
        <v>2.1530523565793575E-3</v>
      </c>
      <c r="AJ243" s="207"/>
    </row>
    <row r="244" spans="1:36">
      <c r="A244" s="16">
        <v>73</v>
      </c>
      <c r="B244" s="128" t="s">
        <v>761</v>
      </c>
      <c r="C244" s="175">
        <v>41841</v>
      </c>
      <c r="D244" s="176" t="s">
        <v>685</v>
      </c>
      <c r="E244" s="176" t="s">
        <v>686</v>
      </c>
      <c r="F244" s="128" t="s">
        <v>687</v>
      </c>
      <c r="G244" s="177"/>
      <c r="H244" s="177"/>
      <c r="I244" s="247"/>
      <c r="J244" s="74">
        <v>38346774</v>
      </c>
      <c r="K244" s="178"/>
      <c r="L244" s="74"/>
      <c r="M244" s="74"/>
      <c r="N244" s="74"/>
      <c r="O244" s="19" t="s">
        <v>294</v>
      </c>
      <c r="P244" s="162"/>
      <c r="Q244" s="165"/>
      <c r="R244" s="105"/>
      <c r="S244" s="104"/>
      <c r="T244" s="40">
        <f t="shared" si="142"/>
        <v>0</v>
      </c>
      <c r="U244" s="104"/>
      <c r="V244" s="35"/>
      <c r="W244" s="35"/>
      <c r="X244" s="40">
        <f t="shared" si="178"/>
        <v>0</v>
      </c>
      <c r="Y244" s="35">
        <v>38346774</v>
      </c>
      <c r="Z244" s="35"/>
      <c r="AA244" s="35"/>
      <c r="AB244" s="40">
        <f t="shared" si="183"/>
        <v>38346774</v>
      </c>
      <c r="AC244" s="40"/>
      <c r="AD244" s="40"/>
      <c r="AE244" s="40"/>
      <c r="AF244" s="40">
        <f t="shared" si="183"/>
        <v>0</v>
      </c>
      <c r="AG244" s="40">
        <f t="shared" si="180"/>
        <v>38346774</v>
      </c>
      <c r="AH244" s="41">
        <f t="shared" si="175"/>
        <v>6.5749101860037877E-3</v>
      </c>
      <c r="AI244" s="42">
        <f t="shared" si="173"/>
        <v>6.6401881558680199E-3</v>
      </c>
      <c r="AJ244" s="207"/>
    </row>
    <row r="245" spans="1:36">
      <c r="A245" s="16">
        <v>74</v>
      </c>
      <c r="B245" s="128" t="s">
        <v>688</v>
      </c>
      <c r="C245" s="175">
        <v>41850</v>
      </c>
      <c r="D245" s="176" t="s">
        <v>679</v>
      </c>
      <c r="E245" s="176" t="s">
        <v>686</v>
      </c>
      <c r="F245" s="128" t="s">
        <v>687</v>
      </c>
      <c r="G245" s="177"/>
      <c r="H245" s="177"/>
      <c r="I245" s="247"/>
      <c r="J245" s="74">
        <v>12000000</v>
      </c>
      <c r="K245" s="174"/>
      <c r="L245" s="74"/>
      <c r="M245" s="74"/>
      <c r="N245" s="74"/>
      <c r="O245" s="19" t="s">
        <v>294</v>
      </c>
      <c r="P245" s="162"/>
      <c r="Q245" s="165"/>
      <c r="R245" s="105"/>
      <c r="S245" s="104"/>
      <c r="T245" s="40">
        <f t="shared" si="142"/>
        <v>0</v>
      </c>
      <c r="U245" s="104"/>
      <c r="V245" s="160"/>
      <c r="W245" s="35"/>
      <c r="X245" s="40">
        <f t="shared" si="178"/>
        <v>0</v>
      </c>
      <c r="Y245" s="35"/>
      <c r="Z245" s="35">
        <v>12000000</v>
      </c>
      <c r="AA245" s="35"/>
      <c r="AB245" s="40">
        <f>SUM(Y245:AA245)</f>
        <v>12000000</v>
      </c>
      <c r="AC245" s="40"/>
      <c r="AD245" s="40"/>
      <c r="AE245" s="40"/>
      <c r="AF245" s="40">
        <f>SUM(AC245:AE245)</f>
        <v>0</v>
      </c>
      <c r="AG245" s="40">
        <f>SUM(T245,X245,AB245,AF245)</f>
        <v>12000000</v>
      </c>
      <c r="AH245" s="41">
        <f t="shared" si="175"/>
        <v>2.0575113367305802E-3</v>
      </c>
      <c r="AI245" s="42">
        <f t="shared" si="173"/>
        <v>2.0779390169930914E-3</v>
      </c>
      <c r="AJ245" s="207"/>
    </row>
    <row r="246" spans="1:36" ht="12.75">
      <c r="A246" s="16">
        <v>75</v>
      </c>
      <c r="B246" s="128" t="s">
        <v>688</v>
      </c>
      <c r="C246" s="175">
        <v>41850</v>
      </c>
      <c r="D246" s="176" t="s">
        <v>763</v>
      </c>
      <c r="E246" s="176" t="s">
        <v>686</v>
      </c>
      <c r="F246" s="128" t="s">
        <v>687</v>
      </c>
      <c r="G246" s="177"/>
      <c r="H246" s="177"/>
      <c r="I246" s="247"/>
      <c r="J246" s="74">
        <v>146000000</v>
      </c>
      <c r="K246" s="145"/>
      <c r="L246" s="74"/>
      <c r="M246" s="74"/>
      <c r="N246" s="74"/>
      <c r="O246" s="19" t="s">
        <v>294</v>
      </c>
      <c r="P246" s="162"/>
      <c r="Q246" s="165"/>
      <c r="R246" s="105"/>
      <c r="S246" s="104"/>
      <c r="T246" s="40">
        <f t="shared" si="142"/>
        <v>0</v>
      </c>
      <c r="U246" s="104"/>
      <c r="V246" s="104"/>
      <c r="W246" s="35"/>
      <c r="X246" s="40"/>
      <c r="Y246" s="35"/>
      <c r="Z246" s="35">
        <v>146000000</v>
      </c>
      <c r="AA246" s="35"/>
      <c r="AB246" s="40">
        <f>SUM(Y246:AA246)</f>
        <v>146000000</v>
      </c>
      <c r="AC246" s="40"/>
      <c r="AD246" s="40"/>
      <c r="AE246" s="40"/>
      <c r="AF246" s="40">
        <f>SUM(AC246:AE246)</f>
        <v>0</v>
      </c>
      <c r="AG246" s="40">
        <f>SUM(T246,X246,AB246,AF246)</f>
        <v>146000000</v>
      </c>
      <c r="AH246" s="41">
        <f t="shared" si="175"/>
        <v>2.5033054596888725E-2</v>
      </c>
      <c r="AI246" s="42">
        <f t="shared" si="173"/>
        <v>2.5281591373415947E-2</v>
      </c>
      <c r="AJ246" s="207"/>
    </row>
    <row r="247" spans="1:36" ht="12.75">
      <c r="A247" s="16">
        <v>76</v>
      </c>
      <c r="B247" s="128" t="s">
        <v>688</v>
      </c>
      <c r="C247" s="175">
        <v>41850</v>
      </c>
      <c r="D247" s="176" t="s">
        <v>767</v>
      </c>
      <c r="E247" s="176" t="s">
        <v>686</v>
      </c>
      <c r="F247" s="128" t="s">
        <v>687</v>
      </c>
      <c r="G247" s="177"/>
      <c r="H247" s="177"/>
      <c r="I247" s="247"/>
      <c r="J247" s="74">
        <v>156000000</v>
      </c>
      <c r="K247" s="145"/>
      <c r="L247" s="74"/>
      <c r="M247" s="74"/>
      <c r="N247" s="74"/>
      <c r="O247" s="19" t="s">
        <v>294</v>
      </c>
      <c r="P247" s="162"/>
      <c r="Q247" s="165"/>
      <c r="R247" s="105"/>
      <c r="S247" s="104"/>
      <c r="T247" s="40">
        <f t="shared" si="142"/>
        <v>0</v>
      </c>
      <c r="U247" s="104"/>
      <c r="V247" s="35"/>
      <c r="W247" s="35"/>
      <c r="X247" s="40">
        <f>SUM(U247:W247)</f>
        <v>0</v>
      </c>
      <c r="Y247" s="35"/>
      <c r="Z247" s="35">
        <v>156000000</v>
      </c>
      <c r="AA247" s="35"/>
      <c r="AB247" s="40">
        <f t="shared" ref="AB247:AF247" si="184">SUM(Y247:AA247)</f>
        <v>156000000</v>
      </c>
      <c r="AC247" s="40"/>
      <c r="AD247" s="40"/>
      <c r="AE247" s="40"/>
      <c r="AF247" s="40">
        <f t="shared" si="184"/>
        <v>0</v>
      </c>
      <c r="AG247" s="40">
        <f>SUM(T247,X247,AB247,AF247)</f>
        <v>156000000</v>
      </c>
      <c r="AH247" s="41">
        <f t="shared" si="175"/>
        <v>2.6747647377497543E-2</v>
      </c>
      <c r="AI247" s="42">
        <f t="shared" si="173"/>
        <v>2.7013207220910187E-2</v>
      </c>
      <c r="AJ247" s="207"/>
    </row>
    <row r="248" spans="1:36" ht="12.75">
      <c r="A248" s="16">
        <v>77</v>
      </c>
      <c r="B248" s="128" t="s">
        <v>688</v>
      </c>
      <c r="C248" s="175">
        <v>41830</v>
      </c>
      <c r="D248" s="176" t="s">
        <v>771</v>
      </c>
      <c r="E248" s="176" t="s">
        <v>686</v>
      </c>
      <c r="F248" s="128" t="s">
        <v>687</v>
      </c>
      <c r="G248" s="177"/>
      <c r="H248" s="177"/>
      <c r="I248" s="247"/>
      <c r="J248" s="74">
        <v>15255920</v>
      </c>
      <c r="K248" s="145"/>
      <c r="L248" s="74"/>
      <c r="M248" s="74"/>
      <c r="N248" s="74"/>
      <c r="O248" s="19" t="s">
        <v>294</v>
      </c>
      <c r="P248" s="162"/>
      <c r="Q248" s="165"/>
      <c r="R248" s="105"/>
      <c r="S248" s="104"/>
      <c r="T248" s="40">
        <f t="shared" si="142"/>
        <v>0</v>
      </c>
      <c r="U248" s="104"/>
      <c r="V248" s="104"/>
      <c r="W248" s="35"/>
      <c r="X248" s="40">
        <f t="shared" si="176"/>
        <v>0</v>
      </c>
      <c r="Y248" s="35">
        <v>15255920</v>
      </c>
      <c r="Z248" s="35"/>
      <c r="AA248" s="35"/>
      <c r="AB248" s="40">
        <f t="shared" ref="AB248:AF248" si="185">SUM(Y248:AA248)</f>
        <v>15255920</v>
      </c>
      <c r="AC248" s="40"/>
      <c r="AD248" s="40"/>
      <c r="AE248" s="40"/>
      <c r="AF248" s="40">
        <f t="shared" si="185"/>
        <v>0</v>
      </c>
      <c r="AG248" s="40">
        <f t="shared" si="114"/>
        <v>15255920</v>
      </c>
      <c r="AH248" s="41">
        <f t="shared" si="175"/>
        <v>2.6157690293545661E-3</v>
      </c>
      <c r="AI248" s="42">
        <f t="shared" si="173"/>
        <v>2.6417392840104368E-3</v>
      </c>
      <c r="AJ248" s="207"/>
    </row>
    <row r="249" spans="1:36" ht="12.75">
      <c r="A249" s="16">
        <v>78</v>
      </c>
      <c r="B249" s="128" t="s">
        <v>688</v>
      </c>
      <c r="C249" s="175">
        <v>41831</v>
      </c>
      <c r="D249" s="176" t="s">
        <v>766</v>
      </c>
      <c r="E249" s="176" t="s">
        <v>686</v>
      </c>
      <c r="F249" s="128" t="s">
        <v>687</v>
      </c>
      <c r="G249" s="177"/>
      <c r="H249" s="177"/>
      <c r="I249" s="247"/>
      <c r="J249" s="74">
        <v>36146801</v>
      </c>
      <c r="K249" s="145"/>
      <c r="L249" s="74"/>
      <c r="M249" s="74"/>
      <c r="N249" s="74"/>
      <c r="O249" s="19" t="s">
        <v>294</v>
      </c>
      <c r="P249" s="162"/>
      <c r="Q249" s="165"/>
      <c r="R249" s="105"/>
      <c r="S249" s="104"/>
      <c r="T249" s="40">
        <f t="shared" si="142"/>
        <v>0</v>
      </c>
      <c r="U249" s="104"/>
      <c r="V249" s="104"/>
      <c r="W249" s="35"/>
      <c r="X249" s="40">
        <f>SUM(U249:W249)</f>
        <v>0</v>
      </c>
      <c r="Y249" s="35">
        <v>36146801</v>
      </c>
      <c r="Z249" s="35"/>
      <c r="AA249" s="35"/>
      <c r="AB249" s="40">
        <f t="shared" ref="AB249:AF249" si="186">SUM(Y249:AA249)</f>
        <v>36146801</v>
      </c>
      <c r="AC249" s="40"/>
      <c r="AD249" s="40"/>
      <c r="AE249" s="40"/>
      <c r="AF249" s="40">
        <f t="shared" si="186"/>
        <v>0</v>
      </c>
      <c r="AG249" s="40">
        <f>SUM(T249,X249,AB249,AF249)</f>
        <v>36146801</v>
      </c>
      <c r="AH249" s="41">
        <f t="shared" si="175"/>
        <v>6.1977044036703559E-3</v>
      </c>
      <c r="AI249" s="42">
        <f t="shared" si="173"/>
        <v>6.2592373447820744E-3</v>
      </c>
      <c r="AJ249" s="207"/>
    </row>
    <row r="250" spans="1:36" ht="12.75">
      <c r="A250" s="16">
        <v>79</v>
      </c>
      <c r="B250" s="128" t="s">
        <v>688</v>
      </c>
      <c r="C250" s="175">
        <v>41841</v>
      </c>
      <c r="D250" s="176" t="s">
        <v>764</v>
      </c>
      <c r="E250" s="176" t="s">
        <v>686</v>
      </c>
      <c r="F250" s="128" t="s">
        <v>687</v>
      </c>
      <c r="G250" s="177"/>
      <c r="H250" s="177"/>
      <c r="I250" s="247"/>
      <c r="J250" s="74">
        <v>15000000</v>
      </c>
      <c r="K250" s="145"/>
      <c r="L250" s="74"/>
      <c r="M250" s="74"/>
      <c r="N250" s="74"/>
      <c r="O250" s="19" t="s">
        <v>294</v>
      </c>
      <c r="P250" s="162"/>
      <c r="Q250" s="165"/>
      <c r="R250" s="105"/>
      <c r="S250" s="104"/>
      <c r="T250" s="40">
        <f t="shared" si="142"/>
        <v>0</v>
      </c>
      <c r="U250" s="104"/>
      <c r="V250" s="104"/>
      <c r="W250" s="35"/>
      <c r="X250" s="40">
        <f t="shared" si="176"/>
        <v>0</v>
      </c>
      <c r="Y250" s="35">
        <v>15000000</v>
      </c>
      <c r="Z250" s="35"/>
      <c r="AA250" s="35"/>
      <c r="AB250" s="40">
        <f t="shared" ref="AB250:AF250" si="187">SUM(Y250:AA250)</f>
        <v>15000000</v>
      </c>
      <c r="AC250" s="40"/>
      <c r="AD250" s="40"/>
      <c r="AE250" s="40"/>
      <c r="AF250" s="40">
        <f t="shared" si="187"/>
        <v>0</v>
      </c>
      <c r="AG250" s="40">
        <f t="shared" si="114"/>
        <v>15000000</v>
      </c>
      <c r="AH250" s="41">
        <f t="shared" si="175"/>
        <v>2.5718891709132254E-3</v>
      </c>
      <c r="AI250" s="42">
        <f t="shared" si="173"/>
        <v>2.5974237712413644E-3</v>
      </c>
      <c r="AJ250" s="207"/>
    </row>
    <row r="251" spans="1:36" ht="12.75">
      <c r="A251" s="16">
        <v>80</v>
      </c>
      <c r="B251" s="128" t="s">
        <v>688</v>
      </c>
      <c r="C251" s="175">
        <v>41841</v>
      </c>
      <c r="D251" s="176" t="s">
        <v>765</v>
      </c>
      <c r="E251" s="176" t="s">
        <v>686</v>
      </c>
      <c r="F251" s="128" t="s">
        <v>687</v>
      </c>
      <c r="G251" s="177"/>
      <c r="H251" s="177"/>
      <c r="I251" s="247"/>
      <c r="J251" s="74">
        <v>35000000</v>
      </c>
      <c r="K251" s="145"/>
      <c r="L251" s="74"/>
      <c r="M251" s="74"/>
      <c r="N251" s="74"/>
      <c r="O251" s="19" t="s">
        <v>294</v>
      </c>
      <c r="P251" s="162"/>
      <c r="Q251" s="165"/>
      <c r="R251" s="105"/>
      <c r="S251" s="104"/>
      <c r="T251" s="40">
        <f t="shared" si="142"/>
        <v>0</v>
      </c>
      <c r="U251" s="104"/>
      <c r="V251" s="104"/>
      <c r="W251" s="35"/>
      <c r="X251" s="40">
        <f t="shared" si="176"/>
        <v>0</v>
      </c>
      <c r="Y251" s="35"/>
      <c r="Z251" s="35"/>
      <c r="AA251" s="35">
        <v>35000000</v>
      </c>
      <c r="AB251" s="40">
        <f t="shared" ref="AB251:AF251" si="188">SUM(Y251:AA251)</f>
        <v>35000000</v>
      </c>
      <c r="AC251" s="40"/>
      <c r="AD251" s="40"/>
      <c r="AE251" s="40"/>
      <c r="AF251" s="40">
        <f t="shared" si="188"/>
        <v>0</v>
      </c>
      <c r="AG251" s="40">
        <f t="shared" si="114"/>
        <v>35000000</v>
      </c>
      <c r="AH251" s="41">
        <f t="shared" si="175"/>
        <v>6.0010747321308589E-3</v>
      </c>
      <c r="AI251" s="42">
        <f t="shared" si="173"/>
        <v>6.0606554662298497E-3</v>
      </c>
      <c r="AJ251" s="207"/>
    </row>
    <row r="252" spans="1:36">
      <c r="A252" s="16">
        <v>81</v>
      </c>
      <c r="B252" s="128" t="s">
        <v>761</v>
      </c>
      <c r="C252" s="175">
        <v>41851</v>
      </c>
      <c r="D252" s="176" t="s">
        <v>685</v>
      </c>
      <c r="E252" s="176" t="s">
        <v>686</v>
      </c>
      <c r="F252" s="128" t="s">
        <v>687</v>
      </c>
      <c r="G252" s="177"/>
      <c r="H252" s="177"/>
      <c r="I252" s="247"/>
      <c r="J252" s="74">
        <v>9636176</v>
      </c>
      <c r="K252" s="178"/>
      <c r="L252" s="74"/>
      <c r="M252" s="74"/>
      <c r="N252" s="74"/>
      <c r="O252" s="19" t="s">
        <v>294</v>
      </c>
      <c r="P252" s="162"/>
      <c r="Q252" s="165"/>
      <c r="R252" s="105"/>
      <c r="S252" s="104"/>
      <c r="T252" s="40">
        <f t="shared" si="142"/>
        <v>0</v>
      </c>
      <c r="U252" s="104"/>
      <c r="V252" s="35"/>
      <c r="W252" s="35"/>
      <c r="X252" s="40">
        <f t="shared" ref="X252:X259" si="189">SUM(U252:W252)</f>
        <v>0</v>
      </c>
      <c r="Y252" s="35"/>
      <c r="Z252" s="35">
        <v>9636176</v>
      </c>
      <c r="AA252" s="35"/>
      <c r="AB252" s="40">
        <f t="shared" ref="AB252:AF253" si="190">SUM(Y252:AA252)</f>
        <v>9636176</v>
      </c>
      <c r="AC252" s="40"/>
      <c r="AD252" s="40"/>
      <c r="AE252" s="74">
        <v>-42576</v>
      </c>
      <c r="AF252" s="40">
        <f t="shared" si="190"/>
        <v>-42576</v>
      </c>
      <c r="AG252" s="40">
        <f t="shared" ref="AG252:AG259" si="191">SUM(T252,X252,AB252,AF252)</f>
        <v>9593600</v>
      </c>
      <c r="AH252" s="41">
        <f t="shared" si="175"/>
        <v>1.6449117300048745E-3</v>
      </c>
      <c r="AI252" s="42">
        <f t="shared" si="173"/>
        <v>1.6612429794520768E-3</v>
      </c>
      <c r="AJ252" s="207"/>
    </row>
    <row r="253" spans="1:36">
      <c r="A253" s="16">
        <v>82</v>
      </c>
      <c r="B253" s="128" t="s">
        <v>761</v>
      </c>
      <c r="C253" s="175">
        <v>41851</v>
      </c>
      <c r="D253" s="176" t="s">
        <v>685</v>
      </c>
      <c r="E253" s="176" t="s">
        <v>686</v>
      </c>
      <c r="F253" s="128" t="s">
        <v>687</v>
      </c>
      <c r="G253" s="177"/>
      <c r="H253" s="177"/>
      <c r="I253" s="247"/>
      <c r="J253" s="74">
        <v>11376144</v>
      </c>
      <c r="K253" s="178"/>
      <c r="L253" s="74"/>
      <c r="M253" s="74"/>
      <c r="N253" s="74"/>
      <c r="O253" s="19" t="s">
        <v>294</v>
      </c>
      <c r="P253" s="162"/>
      <c r="Q253" s="165"/>
      <c r="R253" s="105"/>
      <c r="S253" s="104"/>
      <c r="T253" s="40">
        <f t="shared" si="142"/>
        <v>0</v>
      </c>
      <c r="U253" s="104"/>
      <c r="V253" s="35"/>
      <c r="W253" s="35"/>
      <c r="X253" s="40">
        <f t="shared" si="189"/>
        <v>0</v>
      </c>
      <c r="Y253" s="35"/>
      <c r="Z253" s="35">
        <v>11376144</v>
      </c>
      <c r="AA253" s="35"/>
      <c r="AB253" s="40">
        <f t="shared" si="190"/>
        <v>11376144</v>
      </c>
      <c r="AC253" s="40"/>
      <c r="AD253" s="40"/>
      <c r="AE253" s="40"/>
      <c r="AF253" s="40">
        <f t="shared" si="190"/>
        <v>0</v>
      </c>
      <c r="AG253" s="40">
        <f t="shared" si="191"/>
        <v>11376144</v>
      </c>
      <c r="AH253" s="41">
        <f t="shared" si="175"/>
        <v>1.9505454373566307E-3</v>
      </c>
      <c r="AI253" s="42">
        <f t="shared" si="173"/>
        <v>1.9699111233776544E-3</v>
      </c>
      <c r="AJ253" s="207"/>
    </row>
    <row r="254" spans="1:36" ht="12.75">
      <c r="A254" s="16">
        <v>83</v>
      </c>
      <c r="B254" s="128" t="s">
        <v>688</v>
      </c>
      <c r="C254" s="175">
        <v>41851</v>
      </c>
      <c r="D254" s="176" t="s">
        <v>304</v>
      </c>
      <c r="E254" s="176" t="s">
        <v>686</v>
      </c>
      <c r="F254" s="128" t="s">
        <v>687</v>
      </c>
      <c r="G254" s="177"/>
      <c r="H254" s="177"/>
      <c r="I254" s="247"/>
      <c r="J254" s="74">
        <v>623736500</v>
      </c>
      <c r="K254" s="161"/>
      <c r="L254" s="74"/>
      <c r="M254" s="74"/>
      <c r="N254" s="74"/>
      <c r="O254" s="19" t="s">
        <v>294</v>
      </c>
      <c r="P254" s="162"/>
      <c r="Q254" s="165"/>
      <c r="R254" s="105"/>
      <c r="S254" s="104"/>
      <c r="T254" s="40">
        <f t="shared" si="142"/>
        <v>0</v>
      </c>
      <c r="U254" s="104"/>
      <c r="V254" s="35">
        <v>200000000</v>
      </c>
      <c r="W254" s="35"/>
      <c r="X254" s="40">
        <f t="shared" si="189"/>
        <v>200000000</v>
      </c>
      <c r="Y254" s="74"/>
      <c r="Z254" s="35">
        <v>423736500</v>
      </c>
      <c r="AA254" s="35"/>
      <c r="AB254" s="40">
        <f t="shared" ref="AB254:AF254" si="192">SUM(Y254:AA254)</f>
        <v>423736500</v>
      </c>
      <c r="AC254" s="40"/>
      <c r="AD254" s="40"/>
      <c r="AE254" s="40"/>
      <c r="AF254" s="40">
        <f t="shared" si="192"/>
        <v>0</v>
      </c>
      <c r="AG254" s="40">
        <f t="shared" si="191"/>
        <v>623736500</v>
      </c>
      <c r="AH254" s="41">
        <f t="shared" si="175"/>
        <v>0.10694540999022112</v>
      </c>
      <c r="AI254" s="42">
        <f t="shared" si="173"/>
        <v>0.10800720080605929</v>
      </c>
      <c r="AJ254" s="207"/>
    </row>
    <row r="255" spans="1:36" ht="12.75">
      <c r="A255" s="16">
        <v>84</v>
      </c>
      <c r="B255" s="128" t="s">
        <v>688</v>
      </c>
      <c r="C255" s="175">
        <v>41864</v>
      </c>
      <c r="D255" s="176" t="s">
        <v>785</v>
      </c>
      <c r="E255" s="176" t="s">
        <v>686</v>
      </c>
      <c r="F255" s="128" t="s">
        <v>687</v>
      </c>
      <c r="G255" s="177"/>
      <c r="H255" s="177"/>
      <c r="I255" s="247"/>
      <c r="J255" s="74">
        <v>156000000</v>
      </c>
      <c r="K255" s="145"/>
      <c r="L255" s="74"/>
      <c r="M255" s="74"/>
      <c r="N255" s="74"/>
      <c r="O255" s="19" t="s">
        <v>294</v>
      </c>
      <c r="P255" s="162"/>
      <c r="Q255" s="165"/>
      <c r="R255" s="105"/>
      <c r="S255" s="104"/>
      <c r="T255" s="40">
        <f t="shared" si="142"/>
        <v>0</v>
      </c>
      <c r="U255" s="104"/>
      <c r="V255" s="160"/>
      <c r="W255" s="35"/>
      <c r="X255" s="40">
        <f t="shared" si="189"/>
        <v>0</v>
      </c>
      <c r="Y255" s="35"/>
      <c r="Z255" s="35">
        <v>156000000</v>
      </c>
      <c r="AA255" s="35"/>
      <c r="AB255" s="40">
        <f t="shared" ref="AB255:AF255" si="193">SUM(Y255:AA255)</f>
        <v>156000000</v>
      </c>
      <c r="AC255" s="40"/>
      <c r="AD255" s="40"/>
      <c r="AE255" s="40"/>
      <c r="AF255" s="40">
        <f t="shared" si="193"/>
        <v>0</v>
      </c>
      <c r="AG255" s="40">
        <f t="shared" si="191"/>
        <v>156000000</v>
      </c>
      <c r="AH255" s="41">
        <f t="shared" si="175"/>
        <v>2.6747647377497543E-2</v>
      </c>
      <c r="AI255" s="42">
        <f t="shared" si="173"/>
        <v>2.7013207220910187E-2</v>
      </c>
      <c r="AJ255" s="207"/>
    </row>
    <row r="256" spans="1:36">
      <c r="A256" s="16">
        <v>85</v>
      </c>
      <c r="B256" s="128" t="s">
        <v>688</v>
      </c>
      <c r="C256" s="175">
        <v>41864</v>
      </c>
      <c r="D256" s="176" t="s">
        <v>566</v>
      </c>
      <c r="E256" s="176" t="s">
        <v>686</v>
      </c>
      <c r="F256" s="128" t="s">
        <v>687</v>
      </c>
      <c r="G256" s="177"/>
      <c r="H256" s="177"/>
      <c r="I256" s="247"/>
      <c r="J256" s="74">
        <v>62000000</v>
      </c>
      <c r="K256" s="178"/>
      <c r="L256" s="74"/>
      <c r="M256" s="74"/>
      <c r="N256" s="74"/>
      <c r="O256" s="19" t="s">
        <v>294</v>
      </c>
      <c r="P256" s="162"/>
      <c r="Q256" s="165"/>
      <c r="R256" s="105"/>
      <c r="S256" s="104"/>
      <c r="T256" s="40">
        <f t="shared" si="142"/>
        <v>0</v>
      </c>
      <c r="U256" s="104"/>
      <c r="V256" s="160"/>
      <c r="W256" s="35"/>
      <c r="X256" s="40">
        <f t="shared" si="189"/>
        <v>0</v>
      </c>
      <c r="Y256" s="35"/>
      <c r="Z256" s="35">
        <v>62000000</v>
      </c>
      <c r="AA256" s="35"/>
      <c r="AB256" s="40">
        <f t="shared" ref="AB256:AF256" si="194">SUM(Y256:AA256)</f>
        <v>62000000</v>
      </c>
      <c r="AC256" s="40"/>
      <c r="AD256" s="40"/>
      <c r="AE256" s="40"/>
      <c r="AF256" s="40">
        <f t="shared" si="194"/>
        <v>0</v>
      </c>
      <c r="AG256" s="40">
        <f t="shared" si="191"/>
        <v>62000000</v>
      </c>
      <c r="AH256" s="41">
        <f t="shared" si="175"/>
        <v>1.0630475239774664E-2</v>
      </c>
      <c r="AI256" s="42">
        <f t="shared" si="173"/>
        <v>1.0736018254464305E-2</v>
      </c>
      <c r="AJ256" s="207"/>
    </row>
    <row r="257" spans="1:36" ht="22.5">
      <c r="A257" s="16">
        <v>86</v>
      </c>
      <c r="B257" s="128" t="s">
        <v>761</v>
      </c>
      <c r="C257" s="175">
        <v>41878</v>
      </c>
      <c r="D257" s="176" t="s">
        <v>796</v>
      </c>
      <c r="E257" s="176" t="s">
        <v>686</v>
      </c>
      <c r="F257" s="128" t="s">
        <v>687</v>
      </c>
      <c r="G257" s="177"/>
      <c r="H257" s="177"/>
      <c r="I257" s="247"/>
      <c r="J257" s="74">
        <v>85000000</v>
      </c>
      <c r="K257" s="178"/>
      <c r="L257" s="74"/>
      <c r="M257" s="74"/>
      <c r="N257" s="74"/>
      <c r="O257" s="19" t="s">
        <v>294</v>
      </c>
      <c r="P257" s="162"/>
      <c r="Q257" s="165"/>
      <c r="R257" s="105"/>
      <c r="S257" s="104"/>
      <c r="T257" s="40">
        <f t="shared" si="142"/>
        <v>0</v>
      </c>
      <c r="U257" s="104"/>
      <c r="V257" s="35"/>
      <c r="W257" s="35"/>
      <c r="X257" s="40">
        <f t="shared" si="189"/>
        <v>0</v>
      </c>
      <c r="Y257" s="35"/>
      <c r="Z257" s="35"/>
      <c r="AA257" s="35">
        <v>85000000</v>
      </c>
      <c r="AB257" s="40">
        <f t="shared" ref="AB257:AF258" si="195">SUM(Y257:AA257)</f>
        <v>85000000</v>
      </c>
      <c r="AC257" s="40"/>
      <c r="AD257" s="40"/>
      <c r="AE257" s="40"/>
      <c r="AF257" s="40">
        <f t="shared" si="195"/>
        <v>0</v>
      </c>
      <c r="AG257" s="40">
        <f t="shared" si="191"/>
        <v>85000000</v>
      </c>
      <c r="AH257" s="41">
        <f t="shared" si="175"/>
        <v>1.4574038635174943E-2</v>
      </c>
      <c r="AI257" s="42">
        <f t="shared" si="173"/>
        <v>1.4718734703701065E-2</v>
      </c>
      <c r="AJ257" s="207"/>
    </row>
    <row r="258" spans="1:36" ht="22.5">
      <c r="A258" s="16">
        <v>87</v>
      </c>
      <c r="B258" s="128" t="s">
        <v>761</v>
      </c>
      <c r="C258" s="175">
        <v>41878</v>
      </c>
      <c r="D258" s="176" t="s">
        <v>796</v>
      </c>
      <c r="E258" s="176" t="s">
        <v>686</v>
      </c>
      <c r="F258" s="128" t="s">
        <v>687</v>
      </c>
      <c r="G258" s="177"/>
      <c r="H258" s="177"/>
      <c r="I258" s="247"/>
      <c r="J258" s="74">
        <v>62000000</v>
      </c>
      <c r="K258" s="178"/>
      <c r="L258" s="74"/>
      <c r="M258" s="74"/>
      <c r="N258" s="74"/>
      <c r="O258" s="19" t="s">
        <v>294</v>
      </c>
      <c r="P258" s="162"/>
      <c r="Q258" s="165"/>
      <c r="R258" s="105"/>
      <c r="S258" s="104"/>
      <c r="T258" s="40">
        <f t="shared" si="142"/>
        <v>0</v>
      </c>
      <c r="U258" s="104"/>
      <c r="V258" s="35"/>
      <c r="W258" s="35"/>
      <c r="X258" s="40">
        <f t="shared" si="189"/>
        <v>0</v>
      </c>
      <c r="Y258" s="35"/>
      <c r="Z258" s="35"/>
      <c r="AA258" s="35">
        <v>62000000</v>
      </c>
      <c r="AB258" s="40">
        <f t="shared" si="195"/>
        <v>62000000</v>
      </c>
      <c r="AC258" s="40"/>
      <c r="AD258" s="40"/>
      <c r="AE258" s="40"/>
      <c r="AF258" s="40">
        <f t="shared" si="195"/>
        <v>0</v>
      </c>
      <c r="AG258" s="40">
        <f t="shared" si="191"/>
        <v>62000000</v>
      </c>
      <c r="AH258" s="41">
        <f t="shared" si="175"/>
        <v>1.0630475239774664E-2</v>
      </c>
      <c r="AI258" s="42">
        <f t="shared" si="173"/>
        <v>1.0736018254464305E-2</v>
      </c>
      <c r="AJ258" s="207"/>
    </row>
    <row r="259" spans="1:36" ht="12.75">
      <c r="A259" s="16">
        <v>88</v>
      </c>
      <c r="B259" s="128" t="s">
        <v>688</v>
      </c>
      <c r="C259" s="175">
        <v>41880</v>
      </c>
      <c r="D259" s="176" t="s">
        <v>767</v>
      </c>
      <c r="E259" s="176" t="s">
        <v>686</v>
      </c>
      <c r="F259" s="128" t="s">
        <v>687</v>
      </c>
      <c r="G259" s="177"/>
      <c r="H259" s="177"/>
      <c r="I259" s="247"/>
      <c r="J259" s="74">
        <v>40000000</v>
      </c>
      <c r="K259" s="145"/>
      <c r="L259" s="74"/>
      <c r="M259" s="74"/>
      <c r="N259" s="74"/>
      <c r="O259" s="19" t="s">
        <v>294</v>
      </c>
      <c r="P259" s="162"/>
      <c r="Q259" s="165"/>
      <c r="R259" s="105"/>
      <c r="S259" s="104"/>
      <c r="T259" s="40">
        <f t="shared" si="142"/>
        <v>0</v>
      </c>
      <c r="U259" s="104"/>
      <c r="V259" s="35"/>
      <c r="W259" s="35"/>
      <c r="X259" s="40">
        <f t="shared" si="189"/>
        <v>0</v>
      </c>
      <c r="Y259" s="35"/>
      <c r="Z259" s="35"/>
      <c r="AA259" s="35">
        <v>40000000</v>
      </c>
      <c r="AB259" s="40">
        <f t="shared" ref="AB259:AF259" si="196">SUM(Y259:AA259)</f>
        <v>40000000</v>
      </c>
      <c r="AC259" s="40"/>
      <c r="AD259" s="40"/>
      <c r="AE259" s="40"/>
      <c r="AF259" s="40">
        <f t="shared" si="196"/>
        <v>0</v>
      </c>
      <c r="AG259" s="40">
        <f t="shared" si="191"/>
        <v>40000000</v>
      </c>
      <c r="AH259" s="41">
        <f t="shared" si="175"/>
        <v>6.858371122435267E-3</v>
      </c>
      <c r="AI259" s="42">
        <f t="shared" si="173"/>
        <v>6.9264633899769716E-3</v>
      </c>
      <c r="AJ259" s="207"/>
    </row>
    <row r="260" spans="1:36" ht="12.75">
      <c r="A260" s="16">
        <v>89</v>
      </c>
      <c r="B260" s="128" t="s">
        <v>688</v>
      </c>
      <c r="C260" s="175">
        <v>41880</v>
      </c>
      <c r="D260" s="176" t="s">
        <v>766</v>
      </c>
      <c r="E260" s="176" t="s">
        <v>686</v>
      </c>
      <c r="F260" s="128" t="s">
        <v>687</v>
      </c>
      <c r="G260" s="177"/>
      <c r="H260" s="177"/>
      <c r="I260" s="247"/>
      <c r="J260" s="74">
        <v>80000000</v>
      </c>
      <c r="K260" s="145"/>
      <c r="L260" s="74"/>
      <c r="M260" s="74"/>
      <c r="N260" s="74"/>
      <c r="O260" s="19" t="s">
        <v>294</v>
      </c>
      <c r="P260" s="162"/>
      <c r="Q260" s="165"/>
      <c r="R260" s="105"/>
      <c r="S260" s="104"/>
      <c r="T260" s="40">
        <f t="shared" si="142"/>
        <v>0</v>
      </c>
      <c r="U260" s="104"/>
      <c r="V260" s="104"/>
      <c r="W260" s="35"/>
      <c r="X260" s="40">
        <f t="shared" si="176"/>
        <v>0</v>
      </c>
      <c r="Y260" s="35"/>
      <c r="Z260" s="35"/>
      <c r="AA260" s="35">
        <v>80000000</v>
      </c>
      <c r="AB260" s="40">
        <f t="shared" ref="AB260:AF260" si="197">SUM(Y260:AA260)</f>
        <v>80000000</v>
      </c>
      <c r="AC260" s="40"/>
      <c r="AD260" s="40"/>
      <c r="AE260" s="40"/>
      <c r="AF260" s="40">
        <f t="shared" si="197"/>
        <v>0</v>
      </c>
      <c r="AG260" s="40">
        <f t="shared" si="114"/>
        <v>80000000</v>
      </c>
      <c r="AH260" s="41">
        <f t="shared" si="175"/>
        <v>1.3716742244870534E-2</v>
      </c>
      <c r="AI260" s="42">
        <f t="shared" si="173"/>
        <v>1.3852926779953943E-2</v>
      </c>
      <c r="AJ260" s="207"/>
    </row>
    <row r="261" spans="1:36" ht="12.75">
      <c r="A261" s="16">
        <v>90</v>
      </c>
      <c r="B261" s="128" t="s">
        <v>688</v>
      </c>
      <c r="C261" s="175">
        <v>41880</v>
      </c>
      <c r="D261" s="176" t="s">
        <v>784</v>
      </c>
      <c r="E261" s="176" t="s">
        <v>686</v>
      </c>
      <c r="F261" s="128" t="s">
        <v>687</v>
      </c>
      <c r="G261" s="177"/>
      <c r="H261" s="177"/>
      <c r="I261" s="247"/>
      <c r="J261" s="74">
        <v>62000000</v>
      </c>
      <c r="K261" s="145"/>
      <c r="L261" s="74"/>
      <c r="M261" s="74"/>
      <c r="N261" s="74"/>
      <c r="O261" s="19" t="s">
        <v>294</v>
      </c>
      <c r="P261" s="162"/>
      <c r="Q261" s="165"/>
      <c r="R261" s="105"/>
      <c r="S261" s="104"/>
      <c r="T261" s="40">
        <f t="shared" si="142"/>
        <v>0</v>
      </c>
      <c r="U261" s="104"/>
      <c r="V261" s="160"/>
      <c r="W261" s="35"/>
      <c r="X261" s="40">
        <f>SUM(U261:W261)</f>
        <v>0</v>
      </c>
      <c r="Y261" s="35"/>
      <c r="Z261" s="35"/>
      <c r="AA261" s="35">
        <v>62000000</v>
      </c>
      <c r="AB261" s="40">
        <f t="shared" ref="AB261:AF261" si="198">SUM(Y261:AA261)</f>
        <v>62000000</v>
      </c>
      <c r="AC261" s="40"/>
      <c r="AD261" s="40"/>
      <c r="AE261" s="40"/>
      <c r="AF261" s="40">
        <f t="shared" si="198"/>
        <v>0</v>
      </c>
      <c r="AG261" s="40">
        <f>SUM(T261,X261,AB261,AF261)</f>
        <v>62000000</v>
      </c>
      <c r="AH261" s="41">
        <f t="shared" si="175"/>
        <v>1.0630475239774664E-2</v>
      </c>
      <c r="AI261" s="42">
        <f t="shared" si="173"/>
        <v>1.0736018254464305E-2</v>
      </c>
      <c r="AJ261" s="207"/>
    </row>
    <row r="262" spans="1:36" ht="12.75">
      <c r="A262" s="16">
        <v>91</v>
      </c>
      <c r="B262" s="128" t="s">
        <v>688</v>
      </c>
      <c r="C262" s="175">
        <v>41882</v>
      </c>
      <c r="D262" s="176" t="s">
        <v>765</v>
      </c>
      <c r="E262" s="176" t="s">
        <v>686</v>
      </c>
      <c r="F262" s="128" t="s">
        <v>687</v>
      </c>
      <c r="G262" s="177"/>
      <c r="H262" s="177"/>
      <c r="I262" s="247"/>
      <c r="J262" s="74">
        <v>30000000</v>
      </c>
      <c r="K262" s="145"/>
      <c r="L262" s="74"/>
      <c r="M262" s="74"/>
      <c r="N262" s="74"/>
      <c r="O262" s="19" t="s">
        <v>294</v>
      </c>
      <c r="P262" s="162"/>
      <c r="Q262" s="165"/>
      <c r="R262" s="105"/>
      <c r="S262" s="104"/>
      <c r="T262" s="40">
        <f t="shared" si="142"/>
        <v>0</v>
      </c>
      <c r="U262" s="104"/>
      <c r="V262" s="104"/>
      <c r="W262" s="35"/>
      <c r="X262" s="40">
        <f>SUM(U262:W262)</f>
        <v>0</v>
      </c>
      <c r="Y262" s="35"/>
      <c r="Z262" s="35"/>
      <c r="AA262" s="35">
        <v>30000000</v>
      </c>
      <c r="AB262" s="40">
        <f t="shared" ref="AB262:AF262" si="199">SUM(Y262:AA262)</f>
        <v>30000000</v>
      </c>
      <c r="AC262" s="40"/>
      <c r="AD262" s="40"/>
      <c r="AE262" s="40"/>
      <c r="AF262" s="40">
        <f t="shared" si="199"/>
        <v>0</v>
      </c>
      <c r="AG262" s="40">
        <f>SUM(T262,X262,AB262,AF262)</f>
        <v>30000000</v>
      </c>
      <c r="AH262" s="41">
        <f t="shared" si="175"/>
        <v>5.1437783418264507E-3</v>
      </c>
      <c r="AI262" s="42">
        <f t="shared" si="173"/>
        <v>5.1948475424827287E-3</v>
      </c>
      <c r="AJ262" s="207"/>
    </row>
    <row r="263" spans="1:36" ht="22.5">
      <c r="A263" s="16">
        <v>92</v>
      </c>
      <c r="B263" s="128" t="s">
        <v>761</v>
      </c>
      <c r="C263" s="175">
        <v>41882</v>
      </c>
      <c r="D263" s="176" t="s">
        <v>794</v>
      </c>
      <c r="E263" s="176" t="s">
        <v>686</v>
      </c>
      <c r="F263" s="128" t="s">
        <v>687</v>
      </c>
      <c r="G263" s="177"/>
      <c r="H263" s="177"/>
      <c r="I263" s="247"/>
      <c r="J263" s="74">
        <v>62000000</v>
      </c>
      <c r="K263" s="178"/>
      <c r="L263" s="74"/>
      <c r="M263" s="74"/>
      <c r="N263" s="74"/>
      <c r="O263" s="19" t="s">
        <v>294</v>
      </c>
      <c r="P263" s="162"/>
      <c r="Q263" s="165"/>
      <c r="R263" s="105"/>
      <c r="S263" s="104"/>
      <c r="T263" s="40">
        <f t="shared" si="142"/>
        <v>0</v>
      </c>
      <c r="U263" s="104"/>
      <c r="V263" s="35"/>
      <c r="W263" s="35"/>
      <c r="X263" s="40">
        <f>SUM(U263:W263)</f>
        <v>0</v>
      </c>
      <c r="Y263" s="35"/>
      <c r="Z263" s="35"/>
      <c r="AA263" s="35"/>
      <c r="AB263" s="40">
        <f t="shared" ref="AB263:AF264" si="200">SUM(Y263:AA263)</f>
        <v>0</v>
      </c>
      <c r="AC263" s="110">
        <v>62000000</v>
      </c>
      <c r="AD263" s="40"/>
      <c r="AE263" s="40"/>
      <c r="AF263" s="40">
        <f t="shared" si="200"/>
        <v>62000000</v>
      </c>
      <c r="AG263" s="40">
        <f>SUM(T263,X263,AB263,AF263)</f>
        <v>62000000</v>
      </c>
      <c r="AH263" s="41">
        <f t="shared" si="175"/>
        <v>1.0630475239774664E-2</v>
      </c>
      <c r="AI263" s="42">
        <f t="shared" si="173"/>
        <v>1.0736018254464305E-2</v>
      </c>
      <c r="AJ263" s="207"/>
    </row>
    <row r="264" spans="1:36">
      <c r="A264" s="16">
        <v>93</v>
      </c>
      <c r="B264" s="128" t="s">
        <v>761</v>
      </c>
      <c r="C264" s="175">
        <v>41882</v>
      </c>
      <c r="D264" s="176" t="s">
        <v>685</v>
      </c>
      <c r="E264" s="176" t="s">
        <v>686</v>
      </c>
      <c r="F264" s="128" t="s">
        <v>687</v>
      </c>
      <c r="G264" s="177"/>
      <c r="H264" s="177"/>
      <c r="I264" s="247"/>
      <c r="J264" s="74">
        <v>62000000</v>
      </c>
      <c r="K264" s="178"/>
      <c r="L264" s="74"/>
      <c r="M264" s="74"/>
      <c r="N264" s="74"/>
      <c r="O264" s="19" t="s">
        <v>294</v>
      </c>
      <c r="P264" s="162"/>
      <c r="Q264" s="165"/>
      <c r="R264" s="105"/>
      <c r="S264" s="104"/>
      <c r="T264" s="40">
        <f t="shared" si="142"/>
        <v>0</v>
      </c>
      <c r="U264" s="104"/>
      <c r="V264" s="35"/>
      <c r="W264" s="35"/>
      <c r="X264" s="40">
        <f>SUM(U264:W264)</f>
        <v>0</v>
      </c>
      <c r="Y264" s="35"/>
      <c r="Z264" s="35"/>
      <c r="AA264" s="35">
        <v>62000000</v>
      </c>
      <c r="AB264" s="40">
        <f t="shared" si="200"/>
        <v>62000000</v>
      </c>
      <c r="AC264" s="40"/>
      <c r="AD264" s="40"/>
      <c r="AE264" s="40"/>
      <c r="AF264" s="40">
        <f t="shared" si="200"/>
        <v>0</v>
      </c>
      <c r="AG264" s="40">
        <f>SUM(T264,X264,AB264,AF264)</f>
        <v>62000000</v>
      </c>
      <c r="AH264" s="41">
        <f t="shared" si="175"/>
        <v>1.0630475239774664E-2</v>
      </c>
      <c r="AI264" s="42">
        <f t="shared" si="173"/>
        <v>1.0736018254464305E-2</v>
      </c>
      <c r="AJ264" s="207"/>
    </row>
    <row r="265" spans="1:36">
      <c r="A265" s="16">
        <v>94</v>
      </c>
      <c r="B265" s="128" t="s">
        <v>688</v>
      </c>
      <c r="C265" s="175">
        <v>41891</v>
      </c>
      <c r="D265" s="176" t="s">
        <v>788</v>
      </c>
      <c r="E265" s="176" t="s">
        <v>686</v>
      </c>
      <c r="F265" s="128" t="s">
        <v>687</v>
      </c>
      <c r="G265" s="177"/>
      <c r="H265" s="177"/>
      <c r="I265" s="247"/>
      <c r="J265" s="74">
        <v>62000000</v>
      </c>
      <c r="K265" s="178"/>
      <c r="L265" s="74"/>
      <c r="M265" s="74"/>
      <c r="N265" s="74"/>
      <c r="O265" s="19" t="s">
        <v>294</v>
      </c>
      <c r="P265" s="162"/>
      <c r="Q265" s="165"/>
      <c r="R265" s="105"/>
      <c r="S265" s="104"/>
      <c r="T265" s="40">
        <f t="shared" si="142"/>
        <v>0</v>
      </c>
      <c r="U265" s="104"/>
      <c r="V265" s="160"/>
      <c r="W265" s="35"/>
      <c r="X265" s="40">
        <f>SUM(U265:W265)</f>
        <v>0</v>
      </c>
      <c r="Y265" s="35"/>
      <c r="Z265" s="35"/>
      <c r="AA265" s="35">
        <v>62000000</v>
      </c>
      <c r="AB265" s="40">
        <f t="shared" ref="AB265:AF265" si="201">SUM(Y265:AA265)</f>
        <v>62000000</v>
      </c>
      <c r="AC265" s="40"/>
      <c r="AD265" s="40"/>
      <c r="AE265" s="40"/>
      <c r="AF265" s="40">
        <f t="shared" si="201"/>
        <v>0</v>
      </c>
      <c r="AG265" s="40">
        <f>SUM(T265,X265,AB265,AF265)</f>
        <v>62000000</v>
      </c>
      <c r="AH265" s="41">
        <f t="shared" si="175"/>
        <v>1.0630475239774664E-2</v>
      </c>
      <c r="AI265" s="42">
        <f t="shared" si="173"/>
        <v>1.0736018254464305E-2</v>
      </c>
      <c r="AJ265" s="207"/>
    </row>
    <row r="266" spans="1:36" ht="12.75">
      <c r="A266" s="16">
        <v>95</v>
      </c>
      <c r="B266" s="128" t="s">
        <v>688</v>
      </c>
      <c r="C266" s="175">
        <v>41897</v>
      </c>
      <c r="D266" s="176" t="s">
        <v>776</v>
      </c>
      <c r="E266" s="176" t="s">
        <v>686</v>
      </c>
      <c r="F266" s="128" t="s">
        <v>687</v>
      </c>
      <c r="G266" s="177"/>
      <c r="H266" s="177"/>
      <c r="I266" s="247"/>
      <c r="J266" s="74">
        <v>62000000</v>
      </c>
      <c r="K266" s="145"/>
      <c r="L266" s="74"/>
      <c r="M266" s="74"/>
      <c r="N266" s="74"/>
      <c r="O266" s="19" t="s">
        <v>294</v>
      </c>
      <c r="P266" s="162"/>
      <c r="Q266" s="165"/>
      <c r="R266" s="105"/>
      <c r="S266" s="104"/>
      <c r="T266" s="40">
        <f t="shared" si="142"/>
        <v>0</v>
      </c>
      <c r="U266" s="104"/>
      <c r="V266" s="160"/>
      <c r="W266" s="35"/>
      <c r="X266" s="40">
        <f t="shared" si="176"/>
        <v>0</v>
      </c>
      <c r="Y266" s="35"/>
      <c r="Z266" s="35"/>
      <c r="AA266" s="35">
        <v>62000000</v>
      </c>
      <c r="AB266" s="40">
        <f t="shared" ref="AB266:AF266" si="202">SUM(Y266:AA266)</f>
        <v>62000000</v>
      </c>
      <c r="AC266" s="40"/>
      <c r="AD266" s="40"/>
      <c r="AE266" s="40"/>
      <c r="AF266" s="40">
        <f t="shared" si="202"/>
        <v>0</v>
      </c>
      <c r="AG266" s="40">
        <f t="shared" si="114"/>
        <v>62000000</v>
      </c>
      <c r="AH266" s="41">
        <f t="shared" si="175"/>
        <v>1.0630475239774664E-2</v>
      </c>
      <c r="AI266" s="42">
        <f t="shared" si="173"/>
        <v>1.0736018254464305E-2</v>
      </c>
      <c r="AJ266" s="207"/>
    </row>
    <row r="267" spans="1:36" ht="12.75">
      <c r="A267" s="16">
        <v>96</v>
      </c>
      <c r="B267" s="128" t="s">
        <v>688</v>
      </c>
      <c r="C267" s="175">
        <v>41898</v>
      </c>
      <c r="D267" s="176" t="s">
        <v>787</v>
      </c>
      <c r="E267" s="176" t="s">
        <v>686</v>
      </c>
      <c r="F267" s="128" t="s">
        <v>687</v>
      </c>
      <c r="G267" s="177"/>
      <c r="H267" s="177"/>
      <c r="I267" s="247"/>
      <c r="J267" s="74"/>
      <c r="K267" s="145"/>
      <c r="L267" s="74"/>
      <c r="M267" s="74"/>
      <c r="N267" s="74"/>
      <c r="O267" s="19" t="s">
        <v>294</v>
      </c>
      <c r="P267" s="162"/>
      <c r="Q267" s="165"/>
      <c r="R267" s="105"/>
      <c r="S267" s="104"/>
      <c r="T267" s="40">
        <f t="shared" si="142"/>
        <v>0</v>
      </c>
      <c r="U267" s="104"/>
      <c r="V267" s="160"/>
      <c r="W267" s="35"/>
      <c r="X267" s="40">
        <f>SUM(U267:W267)</f>
        <v>0</v>
      </c>
      <c r="Y267" s="35"/>
      <c r="Z267" s="35"/>
      <c r="AA267" s="35"/>
      <c r="AB267" s="40">
        <f t="shared" ref="AB267:AF267" si="203">SUM(Y267:AA267)</f>
        <v>0</v>
      </c>
      <c r="AC267" s="40"/>
      <c r="AD267" s="40"/>
      <c r="AE267" s="40"/>
      <c r="AF267" s="40">
        <f t="shared" si="203"/>
        <v>0</v>
      </c>
      <c r="AG267" s="40">
        <f>SUM(T267,X267,AB267,AF267)</f>
        <v>0</v>
      </c>
      <c r="AH267" s="41">
        <f t="shared" si="175"/>
        <v>0</v>
      </c>
      <c r="AI267" s="42">
        <f t="shared" si="173"/>
        <v>0</v>
      </c>
      <c r="AJ267" s="207"/>
    </row>
    <row r="268" spans="1:36" ht="12.75">
      <c r="A268" s="16">
        <v>97</v>
      </c>
      <c r="B268" s="128" t="s">
        <v>688</v>
      </c>
      <c r="C268" s="175">
        <v>41905</v>
      </c>
      <c r="D268" s="176" t="s">
        <v>769</v>
      </c>
      <c r="E268" s="176" t="s">
        <v>686</v>
      </c>
      <c r="F268" s="128" t="s">
        <v>687</v>
      </c>
      <c r="G268" s="177"/>
      <c r="H268" s="177"/>
      <c r="I268" s="247"/>
      <c r="J268" s="74">
        <v>8000000</v>
      </c>
      <c r="K268" s="145"/>
      <c r="L268" s="74"/>
      <c r="M268" s="74"/>
      <c r="N268" s="74"/>
      <c r="O268" s="19" t="s">
        <v>294</v>
      </c>
      <c r="P268" s="162"/>
      <c r="Q268" s="165"/>
      <c r="R268" s="105"/>
      <c r="S268" s="104"/>
      <c r="T268" s="40">
        <f t="shared" si="142"/>
        <v>0</v>
      </c>
      <c r="U268" s="104"/>
      <c r="V268" s="104"/>
      <c r="W268" s="35"/>
      <c r="X268" s="40">
        <f>SUM(U268:W268)</f>
        <v>0</v>
      </c>
      <c r="Y268" s="35"/>
      <c r="Z268" s="35"/>
      <c r="AA268" s="35">
        <v>8000000</v>
      </c>
      <c r="AB268" s="40">
        <f t="shared" ref="AB268:AF268" si="204">SUM(Y268:AA268)</f>
        <v>8000000</v>
      </c>
      <c r="AC268" s="40"/>
      <c r="AD268" s="40"/>
      <c r="AE268" s="40"/>
      <c r="AF268" s="40">
        <f t="shared" si="204"/>
        <v>0</v>
      </c>
      <c r="AG268" s="40">
        <f>SUM(T268,X268,AB268,AF268)</f>
        <v>8000000</v>
      </c>
      <c r="AH268" s="41">
        <f t="shared" si="175"/>
        <v>1.3716742244870533E-3</v>
      </c>
      <c r="AI268" s="42">
        <f t="shared" si="173"/>
        <v>1.3852926779953942E-3</v>
      </c>
      <c r="AJ268" s="207"/>
    </row>
    <row r="269" spans="1:36">
      <c r="A269" s="16">
        <v>98</v>
      </c>
      <c r="B269" s="128" t="s">
        <v>761</v>
      </c>
      <c r="C269" s="175">
        <v>41908</v>
      </c>
      <c r="D269" s="176" t="s">
        <v>768</v>
      </c>
      <c r="E269" s="176" t="s">
        <v>686</v>
      </c>
      <c r="F269" s="128" t="s">
        <v>687</v>
      </c>
      <c r="G269" s="177"/>
      <c r="H269" s="177"/>
      <c r="I269" s="247"/>
      <c r="J269" s="74">
        <v>85000000</v>
      </c>
      <c r="K269" s="178"/>
      <c r="L269" s="74"/>
      <c r="M269" s="74"/>
      <c r="N269" s="74"/>
      <c r="O269" s="19" t="s">
        <v>294</v>
      </c>
      <c r="P269" s="162"/>
      <c r="Q269" s="165"/>
      <c r="R269" s="105"/>
      <c r="S269" s="104"/>
      <c r="T269" s="40">
        <f t="shared" si="142"/>
        <v>0</v>
      </c>
      <c r="U269" s="104"/>
      <c r="V269" s="35"/>
      <c r="W269" s="35"/>
      <c r="X269" s="40">
        <f t="shared" si="176"/>
        <v>0</v>
      </c>
      <c r="Y269" s="35"/>
      <c r="Z269" s="35"/>
      <c r="AA269" s="35">
        <v>85000000</v>
      </c>
      <c r="AB269" s="40">
        <f t="shared" ref="AB269:AB273" si="205">SUM(Y269:AA269)</f>
        <v>85000000</v>
      </c>
      <c r="AC269" s="40"/>
      <c r="AD269" s="40"/>
      <c r="AE269" s="40"/>
      <c r="AF269" s="40">
        <f t="shared" ref="AF269:AF270" si="206">SUM(AC269:AE269)</f>
        <v>0</v>
      </c>
      <c r="AG269" s="40">
        <f t="shared" ref="AG269:AG270" si="207">SUM(T269,X269,AB269,AF269)</f>
        <v>85000000</v>
      </c>
      <c r="AH269" s="41">
        <f t="shared" si="175"/>
        <v>1.4574038635174943E-2</v>
      </c>
      <c r="AI269" s="42">
        <f t="shared" si="173"/>
        <v>1.4718734703701065E-2</v>
      </c>
      <c r="AJ269" s="207"/>
    </row>
    <row r="270" spans="1:36">
      <c r="A270" s="16">
        <v>99</v>
      </c>
      <c r="B270" s="128" t="s">
        <v>761</v>
      </c>
      <c r="C270" s="175">
        <v>41911</v>
      </c>
      <c r="D270" s="176" t="s">
        <v>685</v>
      </c>
      <c r="E270" s="176" t="s">
        <v>686</v>
      </c>
      <c r="F270" s="128" t="s">
        <v>687</v>
      </c>
      <c r="G270" s="177"/>
      <c r="H270" s="177"/>
      <c r="I270" s="247"/>
      <c r="J270" s="74">
        <v>146000000</v>
      </c>
      <c r="K270" s="178"/>
      <c r="L270" s="74"/>
      <c r="M270" s="74"/>
      <c r="N270" s="74"/>
      <c r="O270" s="19" t="s">
        <v>294</v>
      </c>
      <c r="P270" s="162"/>
      <c r="Q270" s="165"/>
      <c r="R270" s="105"/>
      <c r="S270" s="104"/>
      <c r="T270" s="40">
        <f t="shared" ref="T270:T273" si="208">SUM(Q270:S270)</f>
        <v>0</v>
      </c>
      <c r="U270" s="104"/>
      <c r="V270" s="35"/>
      <c r="W270" s="35"/>
      <c r="X270" s="40">
        <f t="shared" si="176"/>
        <v>0</v>
      </c>
      <c r="Y270" s="35"/>
      <c r="Z270" s="35"/>
      <c r="AA270" s="35"/>
      <c r="AB270" s="40">
        <f t="shared" si="205"/>
        <v>0</v>
      </c>
      <c r="AC270" s="99">
        <v>146000000</v>
      </c>
      <c r="AD270" s="22"/>
      <c r="AE270" s="22"/>
      <c r="AF270" s="40">
        <f t="shared" si="206"/>
        <v>146000000</v>
      </c>
      <c r="AG270" s="40">
        <f t="shared" si="207"/>
        <v>146000000</v>
      </c>
      <c r="AH270" s="41">
        <f t="shared" si="175"/>
        <v>2.5033054596888725E-2</v>
      </c>
      <c r="AI270" s="42">
        <f t="shared" si="173"/>
        <v>2.5281591373415947E-2</v>
      </c>
      <c r="AJ270" s="207"/>
    </row>
    <row r="271" spans="1:36">
      <c r="A271" s="16">
        <v>100</v>
      </c>
      <c r="B271" s="128" t="s">
        <v>688</v>
      </c>
      <c r="C271" s="175">
        <v>41973</v>
      </c>
      <c r="D271" s="176" t="s">
        <v>763</v>
      </c>
      <c r="E271" s="176" t="s">
        <v>686</v>
      </c>
      <c r="F271" s="128" t="s">
        <v>687</v>
      </c>
      <c r="G271" s="177"/>
      <c r="H271" s="177"/>
      <c r="I271" s="247"/>
      <c r="J271" s="74">
        <v>62000000</v>
      </c>
      <c r="K271" s="178"/>
      <c r="L271" s="74"/>
      <c r="M271" s="74"/>
      <c r="N271" s="74"/>
      <c r="O271" s="19" t="s">
        <v>294</v>
      </c>
      <c r="P271" s="162"/>
      <c r="Q271" s="100"/>
      <c r="R271" s="100"/>
      <c r="S271" s="104"/>
      <c r="T271" s="40">
        <f t="shared" si="208"/>
        <v>0</v>
      </c>
      <c r="U271" s="104"/>
      <c r="V271" s="35"/>
      <c r="W271" s="35"/>
      <c r="X271" s="40">
        <f t="shared" si="176"/>
        <v>0</v>
      </c>
      <c r="Y271" s="35"/>
      <c r="Z271" s="35"/>
      <c r="AA271" s="35"/>
      <c r="AB271" s="40">
        <f t="shared" si="205"/>
        <v>0</v>
      </c>
      <c r="AC271" s="99"/>
      <c r="AD271" s="22"/>
      <c r="AE271" s="74">
        <v>62000000</v>
      </c>
      <c r="AF271" s="40">
        <f t="shared" ref="AF271:AF273" si="209">SUM(AC271:AE271)</f>
        <v>62000000</v>
      </c>
      <c r="AG271" s="40">
        <f t="shared" ref="AG271:AG273" si="210">SUM(T271,X271,AB271,AF271)</f>
        <v>62000000</v>
      </c>
      <c r="AH271" s="41">
        <f t="shared" si="175"/>
        <v>1.0630475239774664E-2</v>
      </c>
      <c r="AI271" s="42">
        <f t="shared" si="173"/>
        <v>1.0736018254464305E-2</v>
      </c>
      <c r="AJ271" s="207"/>
    </row>
    <row r="272" spans="1:36">
      <c r="A272" s="16">
        <v>101</v>
      </c>
      <c r="B272" s="128" t="s">
        <v>761</v>
      </c>
      <c r="C272" s="175">
        <v>41963</v>
      </c>
      <c r="D272" s="176" t="s">
        <v>977</v>
      </c>
      <c r="E272" s="176" t="s">
        <v>686</v>
      </c>
      <c r="F272" s="128" t="s">
        <v>687</v>
      </c>
      <c r="G272" s="177"/>
      <c r="H272" s="177"/>
      <c r="I272" s="247"/>
      <c r="J272" s="74">
        <v>35000000</v>
      </c>
      <c r="K272" s="178"/>
      <c r="L272" s="74"/>
      <c r="M272" s="74"/>
      <c r="N272" s="74"/>
      <c r="O272" s="19" t="s">
        <v>294</v>
      </c>
      <c r="P272" s="162"/>
      <c r="Q272" s="100"/>
      <c r="R272" s="100"/>
      <c r="S272" s="104"/>
      <c r="T272" s="40">
        <f t="shared" si="208"/>
        <v>0</v>
      </c>
      <c r="U272" s="104"/>
      <c r="V272" s="35"/>
      <c r="W272" s="35"/>
      <c r="X272" s="40">
        <f t="shared" si="176"/>
        <v>0</v>
      </c>
      <c r="Y272" s="35"/>
      <c r="Z272" s="35"/>
      <c r="AA272" s="35"/>
      <c r="AB272" s="40">
        <f t="shared" si="205"/>
        <v>0</v>
      </c>
      <c r="AC272" s="99"/>
      <c r="AD272" s="22"/>
      <c r="AE272" s="74">
        <v>35000000</v>
      </c>
      <c r="AF272" s="40">
        <f t="shared" si="209"/>
        <v>35000000</v>
      </c>
      <c r="AG272" s="40">
        <f t="shared" si="210"/>
        <v>35000000</v>
      </c>
      <c r="AH272" s="41">
        <f t="shared" si="175"/>
        <v>6.0010747321308589E-3</v>
      </c>
      <c r="AI272" s="42">
        <f t="shared" si="173"/>
        <v>6.0606554662298497E-3</v>
      </c>
      <c r="AJ272" s="207"/>
    </row>
    <row r="273" spans="1:36">
      <c r="A273" s="16">
        <v>102</v>
      </c>
      <c r="B273" s="128" t="s">
        <v>688</v>
      </c>
      <c r="C273" s="175">
        <v>41942</v>
      </c>
      <c r="D273" s="176" t="s">
        <v>978</v>
      </c>
      <c r="E273" s="176" t="s">
        <v>686</v>
      </c>
      <c r="F273" s="128" t="s">
        <v>687</v>
      </c>
      <c r="G273" s="177"/>
      <c r="H273" s="177"/>
      <c r="I273" s="247"/>
      <c r="J273" s="74">
        <v>85000000</v>
      </c>
      <c r="K273" s="178"/>
      <c r="L273" s="74"/>
      <c r="M273" s="74"/>
      <c r="N273" s="74"/>
      <c r="O273" s="19" t="s">
        <v>294</v>
      </c>
      <c r="P273" s="162"/>
      <c r="Q273" s="100"/>
      <c r="R273" s="100"/>
      <c r="S273" s="104"/>
      <c r="T273" s="40">
        <f t="shared" si="208"/>
        <v>0</v>
      </c>
      <c r="U273" s="104"/>
      <c r="V273" s="35"/>
      <c r="W273" s="35"/>
      <c r="X273" s="40">
        <f t="shared" si="176"/>
        <v>0</v>
      </c>
      <c r="Y273" s="35"/>
      <c r="Z273" s="35"/>
      <c r="AA273" s="35"/>
      <c r="AB273" s="40">
        <f t="shared" si="205"/>
        <v>0</v>
      </c>
      <c r="AC273" s="99"/>
      <c r="AD273" s="22"/>
      <c r="AE273" s="74">
        <v>85000000</v>
      </c>
      <c r="AF273" s="40">
        <f t="shared" si="209"/>
        <v>85000000</v>
      </c>
      <c r="AG273" s="40">
        <f t="shared" si="210"/>
        <v>85000000</v>
      </c>
      <c r="AH273" s="41">
        <f t="shared" si="175"/>
        <v>1.4574038635174943E-2</v>
      </c>
      <c r="AI273" s="42">
        <f t="shared" si="173"/>
        <v>1.4718734703701065E-2</v>
      </c>
      <c r="AJ273" s="207"/>
    </row>
    <row r="274" spans="1:36" ht="22.5">
      <c r="A274" s="16">
        <v>103</v>
      </c>
      <c r="B274" s="128" t="s">
        <v>761</v>
      </c>
      <c r="C274" s="175">
        <v>41989</v>
      </c>
      <c r="D274" s="176" t="s">
        <v>989</v>
      </c>
      <c r="E274" s="176" t="s">
        <v>686</v>
      </c>
      <c r="F274" s="128" t="s">
        <v>687</v>
      </c>
      <c r="G274" s="177"/>
      <c r="H274" s="177"/>
      <c r="I274" s="247"/>
      <c r="J274" s="74">
        <v>30760000</v>
      </c>
      <c r="K274" s="178"/>
      <c r="L274" s="74"/>
      <c r="M274" s="74"/>
      <c r="N274" s="74"/>
      <c r="O274" s="19"/>
      <c r="P274" s="162"/>
      <c r="Q274" s="100"/>
      <c r="R274" s="100"/>
      <c r="S274" s="104"/>
      <c r="T274" s="40"/>
      <c r="U274" s="104"/>
      <c r="V274" s="35"/>
      <c r="W274" s="35"/>
      <c r="X274" s="40"/>
      <c r="Y274" s="35"/>
      <c r="Z274" s="35"/>
      <c r="AA274" s="35"/>
      <c r="AB274" s="40"/>
      <c r="AC274" s="99"/>
      <c r="AD274" s="22"/>
      <c r="AE274" s="74">
        <v>30760000</v>
      </c>
      <c r="AF274" s="40">
        <f t="shared" ref="AF274:AF279" si="211">SUM(AC274:AE274)</f>
        <v>30760000</v>
      </c>
      <c r="AG274" s="40">
        <f t="shared" ref="AG274:AG279" si="212">SUM(T274,X274,AB274,AF274)</f>
        <v>30760000</v>
      </c>
      <c r="AH274" s="41">
        <f t="shared" ref="AH274:AH276" si="213">IF(ISERROR(AG274/$I$171),0,AG274/$I$171)</f>
        <v>5.2740873931527207E-3</v>
      </c>
      <c r="AI274" s="42">
        <f t="shared" ref="AI274:AI276" si="214">IF(ISERROR(AG274/$AG$284),"-",AG274/$AG$284)</f>
        <v>5.3264503468922909E-3</v>
      </c>
      <c r="AJ274" s="207"/>
    </row>
    <row r="275" spans="1:36">
      <c r="A275" s="16">
        <v>104</v>
      </c>
      <c r="B275" s="128" t="s">
        <v>688</v>
      </c>
      <c r="C275" s="175">
        <v>41988</v>
      </c>
      <c r="D275" s="176" t="s">
        <v>771</v>
      </c>
      <c r="E275" s="176" t="s">
        <v>686</v>
      </c>
      <c r="F275" s="128" t="s">
        <v>687</v>
      </c>
      <c r="G275" s="177"/>
      <c r="H275" s="177"/>
      <c r="I275" s="247"/>
      <c r="J275" s="74">
        <v>156000000</v>
      </c>
      <c r="K275" s="178"/>
      <c r="L275" s="74"/>
      <c r="M275" s="74"/>
      <c r="N275" s="74"/>
      <c r="O275" s="19"/>
      <c r="P275" s="162"/>
      <c r="Q275" s="100"/>
      <c r="R275" s="100"/>
      <c r="S275" s="104"/>
      <c r="T275" s="40"/>
      <c r="U275" s="104"/>
      <c r="V275" s="35"/>
      <c r="W275" s="35"/>
      <c r="X275" s="40"/>
      <c r="Y275" s="35"/>
      <c r="Z275" s="35"/>
      <c r="AA275" s="35"/>
      <c r="AB275" s="40"/>
      <c r="AC275" s="99"/>
      <c r="AD275" s="22"/>
      <c r="AE275" s="74">
        <v>156000000</v>
      </c>
      <c r="AF275" s="40">
        <f t="shared" si="211"/>
        <v>156000000</v>
      </c>
      <c r="AG275" s="40">
        <f t="shared" si="212"/>
        <v>156000000</v>
      </c>
      <c r="AH275" s="41">
        <f t="shared" si="213"/>
        <v>2.6747647377497543E-2</v>
      </c>
      <c r="AI275" s="42">
        <f t="shared" si="214"/>
        <v>2.7013207220910187E-2</v>
      </c>
      <c r="AJ275" s="207"/>
    </row>
    <row r="276" spans="1:36">
      <c r="A276" s="16">
        <v>105</v>
      </c>
      <c r="B276" s="128" t="s">
        <v>688</v>
      </c>
      <c r="C276" s="175">
        <v>41989</v>
      </c>
      <c r="D276" s="176" t="s">
        <v>776</v>
      </c>
      <c r="E276" s="176" t="s">
        <v>686</v>
      </c>
      <c r="F276" s="128" t="s">
        <v>687</v>
      </c>
      <c r="G276" s="177"/>
      <c r="H276" s="177"/>
      <c r="I276" s="247"/>
      <c r="J276" s="74">
        <v>50920000</v>
      </c>
      <c r="K276" s="178"/>
      <c r="L276" s="74"/>
      <c r="M276" s="74"/>
      <c r="N276" s="74"/>
      <c r="O276" s="19"/>
      <c r="P276" s="162"/>
      <c r="Q276" s="100"/>
      <c r="R276" s="100"/>
      <c r="S276" s="104"/>
      <c r="T276" s="40"/>
      <c r="U276" s="104"/>
      <c r="V276" s="35"/>
      <c r="W276" s="35"/>
      <c r="X276" s="40"/>
      <c r="Y276" s="35"/>
      <c r="Z276" s="35"/>
      <c r="AA276" s="35"/>
      <c r="AB276" s="40"/>
      <c r="AC276" s="99"/>
      <c r="AD276" s="22"/>
      <c r="AE276" s="74">
        <v>50920000</v>
      </c>
      <c r="AF276" s="40">
        <f t="shared" si="211"/>
        <v>50920000</v>
      </c>
      <c r="AG276" s="40">
        <f t="shared" si="212"/>
        <v>50920000</v>
      </c>
      <c r="AH276" s="41">
        <f t="shared" si="213"/>
        <v>8.7307064388600954E-3</v>
      </c>
      <c r="AI276" s="42">
        <f t="shared" si="214"/>
        <v>8.8173878954406846E-3</v>
      </c>
      <c r="AJ276" s="207"/>
    </row>
    <row r="277" spans="1:36">
      <c r="A277" s="16">
        <v>106</v>
      </c>
      <c r="B277" s="128" t="s">
        <v>688</v>
      </c>
      <c r="C277" s="175">
        <v>41989</v>
      </c>
      <c r="D277" s="176" t="s">
        <v>776</v>
      </c>
      <c r="E277" s="176" t="s">
        <v>686</v>
      </c>
      <c r="F277" s="128" t="s">
        <v>687</v>
      </c>
      <c r="G277" s="177"/>
      <c r="H277" s="177"/>
      <c r="I277" s="247"/>
      <c r="J277" s="74">
        <v>39040000</v>
      </c>
      <c r="K277" s="178"/>
      <c r="L277" s="74"/>
      <c r="M277" s="74"/>
      <c r="N277" s="74"/>
      <c r="O277" s="19"/>
      <c r="P277" s="162"/>
      <c r="Q277" s="100"/>
      <c r="R277" s="100"/>
      <c r="S277" s="104"/>
      <c r="T277" s="40"/>
      <c r="U277" s="104"/>
      <c r="V277" s="35"/>
      <c r="W277" s="35"/>
      <c r="X277" s="40"/>
      <c r="Y277" s="35"/>
      <c r="Z277" s="35"/>
      <c r="AA277" s="35"/>
      <c r="AB277" s="40"/>
      <c r="AC277" s="99"/>
      <c r="AD277" s="22"/>
      <c r="AE277" s="74">
        <v>39040000</v>
      </c>
      <c r="AF277" s="40">
        <f t="shared" si="211"/>
        <v>39040000</v>
      </c>
      <c r="AG277" s="40">
        <f t="shared" si="212"/>
        <v>39040000</v>
      </c>
      <c r="AH277" s="41">
        <f t="shared" ref="AH277:AH279" si="215">IF(ISERROR(AG277/$I$171),0,AG277/$I$171)</f>
        <v>6.6937702154968208E-3</v>
      </c>
      <c r="AI277" s="42">
        <f t="shared" ref="AI277:AI279" si="216">IF(ISERROR(AG277/$AG$284),"-",AG277/$AG$284)</f>
        <v>6.7602282686175241E-3</v>
      </c>
      <c r="AJ277" s="207"/>
    </row>
    <row r="278" spans="1:36">
      <c r="A278" s="16">
        <v>107</v>
      </c>
      <c r="B278" s="128" t="s">
        <v>688</v>
      </c>
      <c r="C278" s="175">
        <v>41999</v>
      </c>
      <c r="D278" s="176" t="s">
        <v>676</v>
      </c>
      <c r="E278" s="176" t="s">
        <v>686</v>
      </c>
      <c r="F278" s="128" t="s">
        <v>687</v>
      </c>
      <c r="G278" s="177"/>
      <c r="H278" s="177"/>
      <c r="I278" s="247"/>
      <c r="J278" s="74">
        <v>39040000</v>
      </c>
      <c r="K278" s="178"/>
      <c r="L278" s="74"/>
      <c r="M278" s="74"/>
      <c r="N278" s="74"/>
      <c r="O278" s="19"/>
      <c r="P278" s="162"/>
      <c r="Q278" s="100"/>
      <c r="R278" s="100"/>
      <c r="S278" s="104"/>
      <c r="T278" s="40"/>
      <c r="U278" s="104"/>
      <c r="V278" s="35"/>
      <c r="W278" s="35"/>
      <c r="X278" s="40"/>
      <c r="Y278" s="35"/>
      <c r="Z278" s="35"/>
      <c r="AA278" s="35"/>
      <c r="AB278" s="40"/>
      <c r="AC278" s="99"/>
      <c r="AD278" s="22"/>
      <c r="AE278" s="74">
        <v>39040000</v>
      </c>
      <c r="AF278" s="40">
        <f t="shared" si="211"/>
        <v>39040000</v>
      </c>
      <c r="AG278" s="40">
        <f t="shared" si="212"/>
        <v>39040000</v>
      </c>
      <c r="AH278" s="41">
        <f t="shared" si="215"/>
        <v>6.6937702154968208E-3</v>
      </c>
      <c r="AI278" s="42">
        <f t="shared" si="216"/>
        <v>6.7602282686175241E-3</v>
      </c>
      <c r="AJ278" s="207"/>
    </row>
    <row r="279" spans="1:36">
      <c r="A279" s="16">
        <v>108</v>
      </c>
      <c r="B279" s="128" t="s">
        <v>761</v>
      </c>
      <c r="C279" s="175">
        <v>41995</v>
      </c>
      <c r="D279" s="176" t="s">
        <v>990</v>
      </c>
      <c r="E279" s="176" t="s">
        <v>686</v>
      </c>
      <c r="F279" s="128" t="s">
        <v>687</v>
      </c>
      <c r="G279" s="177"/>
      <c r="H279" s="177"/>
      <c r="I279" s="247"/>
      <c r="J279" s="74">
        <v>62000000</v>
      </c>
      <c r="K279" s="178"/>
      <c r="L279" s="74"/>
      <c r="M279" s="74"/>
      <c r="N279" s="74"/>
      <c r="O279" s="19"/>
      <c r="P279" s="162"/>
      <c r="Q279" s="100"/>
      <c r="R279" s="100"/>
      <c r="S279" s="104"/>
      <c r="T279" s="40"/>
      <c r="U279" s="104"/>
      <c r="V279" s="35"/>
      <c r="W279" s="35"/>
      <c r="X279" s="40"/>
      <c r="Y279" s="35"/>
      <c r="Z279" s="35"/>
      <c r="AA279" s="35"/>
      <c r="AB279" s="40"/>
      <c r="AC279" s="99"/>
      <c r="AD279" s="22"/>
      <c r="AE279" s="74">
        <v>62000000</v>
      </c>
      <c r="AF279" s="40">
        <f t="shared" si="211"/>
        <v>62000000</v>
      </c>
      <c r="AG279" s="40">
        <f t="shared" si="212"/>
        <v>62000000</v>
      </c>
      <c r="AH279" s="41">
        <f t="shared" si="215"/>
        <v>1.0630475239774664E-2</v>
      </c>
      <c r="AI279" s="42">
        <f t="shared" si="216"/>
        <v>1.0736018254464305E-2</v>
      </c>
      <c r="AJ279" s="207"/>
    </row>
    <row r="280" spans="1:36">
      <c r="A280" s="16">
        <v>109</v>
      </c>
      <c r="B280" s="128"/>
      <c r="C280" s="175"/>
      <c r="D280" s="118"/>
      <c r="E280" s="176"/>
      <c r="F280" s="128"/>
      <c r="G280" s="177"/>
      <c r="H280" s="177"/>
      <c r="I280" s="247"/>
      <c r="J280" s="74">
        <v>109727210</v>
      </c>
      <c r="K280" s="178" t="s">
        <v>84</v>
      </c>
      <c r="L280" s="74"/>
      <c r="M280" s="74"/>
      <c r="N280" s="74"/>
      <c r="O280" s="19"/>
      <c r="P280" s="162"/>
      <c r="Q280" s="103">
        <v>114516</v>
      </c>
      <c r="R280" s="100">
        <v>6114516</v>
      </c>
      <c r="S280" s="104">
        <v>19731623</v>
      </c>
      <c r="T280" s="40">
        <f>SUM(Q280:S280)</f>
        <v>25960655</v>
      </c>
      <c r="U280" s="104">
        <v>2976792</v>
      </c>
      <c r="V280" s="104">
        <v>6349118</v>
      </c>
      <c r="W280" s="104">
        <v>14755632</v>
      </c>
      <c r="X280" s="40">
        <f>SUM(U280:W280)</f>
        <v>24081542</v>
      </c>
      <c r="Y280" s="35">
        <v>7025452</v>
      </c>
      <c r="Z280" s="35">
        <v>6784963</v>
      </c>
      <c r="AA280" s="35">
        <v>11646305</v>
      </c>
      <c r="AB280" s="40">
        <f>SUM(Y280:AA280)</f>
        <v>25456720</v>
      </c>
      <c r="AC280" s="82">
        <v>11059084</v>
      </c>
      <c r="AD280" s="82">
        <v>9475987</v>
      </c>
      <c r="AE280" s="99">
        <v>13398438</v>
      </c>
      <c r="AF280" s="40">
        <f>SUM(AC280:AE280)</f>
        <v>33933509</v>
      </c>
      <c r="AG280" s="40">
        <f>SUM(T280,X280,AB280,AF280)</f>
        <v>109432426</v>
      </c>
      <c r="AH280" s="41">
        <f t="shared" si="175"/>
        <v>1.8763204758410857E-2</v>
      </c>
      <c r="AI280" s="42">
        <f t="shared" si="173"/>
        <v>1.8949492309134102E-2</v>
      </c>
      <c r="AJ280" s="207"/>
    </row>
    <row r="281" spans="1:36">
      <c r="A281" s="16">
        <v>110</v>
      </c>
      <c r="B281" s="128"/>
      <c r="C281" s="175"/>
      <c r="D281" s="118"/>
      <c r="E281" s="176"/>
      <c r="F281" s="128"/>
      <c r="G281" s="177"/>
      <c r="H281" s="177"/>
      <c r="I281" s="247"/>
      <c r="J281" s="74">
        <v>82057024</v>
      </c>
      <c r="K281" s="178" t="s">
        <v>85</v>
      </c>
      <c r="L281" s="74"/>
      <c r="M281" s="74"/>
      <c r="N281" s="74"/>
      <c r="O281" s="19"/>
      <c r="P281" s="162"/>
      <c r="Q281" s="104"/>
      <c r="R281" s="104">
        <v>2026073</v>
      </c>
      <c r="S281" s="104">
        <v>104542</v>
      </c>
      <c r="T281" s="40">
        <f t="shared" ref="T281:T282" si="217">SUM(Q281:S281)</f>
        <v>2130615</v>
      </c>
      <c r="U281" s="104">
        <v>6818297</v>
      </c>
      <c r="V281" s="104">
        <v>2670085</v>
      </c>
      <c r="W281" s="104">
        <v>79742</v>
      </c>
      <c r="X281" s="40">
        <f t="shared" ref="X281:X282" si="218">SUM(U281:W281)</f>
        <v>9568124</v>
      </c>
      <c r="Y281" s="35">
        <v>706405</v>
      </c>
      <c r="Z281" s="35">
        <v>31540</v>
      </c>
      <c r="AA281" s="35">
        <v>634932</v>
      </c>
      <c r="AB281" s="40">
        <f>SUM(Y281:AA281)</f>
        <v>1372877</v>
      </c>
      <c r="AC281" s="99">
        <v>4842859</v>
      </c>
      <c r="AD281" s="82">
        <v>1095112</v>
      </c>
      <c r="AE281" s="99">
        <v>52640194</v>
      </c>
      <c r="AF281" s="40">
        <f t="shared" ref="AF281" si="219">SUM(AC281:AE281)</f>
        <v>58578165</v>
      </c>
      <c r="AG281" s="40">
        <f>SUM(T281,X281,AB281,AF281)</f>
        <v>71649781</v>
      </c>
      <c r="AH281" s="41">
        <f t="shared" si="175"/>
        <v>1.2285019723480277E-2</v>
      </c>
      <c r="AI281" s="42">
        <f t="shared" si="173"/>
        <v>1.2406989624909191E-2</v>
      </c>
      <c r="AJ281" s="207"/>
    </row>
    <row r="282" spans="1:36">
      <c r="A282" s="16">
        <v>111</v>
      </c>
      <c r="B282" s="128"/>
      <c r="C282" s="175"/>
      <c r="D282" s="118"/>
      <c r="E282" s="176"/>
      <c r="F282" s="128"/>
      <c r="G282" s="177"/>
      <c r="H282" s="177"/>
      <c r="I282" s="221"/>
      <c r="J282" s="74">
        <v>1000000</v>
      </c>
      <c r="K282" s="178" t="s">
        <v>305</v>
      </c>
      <c r="L282" s="74"/>
      <c r="M282" s="74"/>
      <c r="N282" s="74"/>
      <c r="O282" s="19"/>
      <c r="P282" s="162"/>
      <c r="Q282" s="82"/>
      <c r="R282" s="82"/>
      <c r="S282" s="82"/>
      <c r="T282" s="40">
        <f t="shared" si="217"/>
        <v>0</v>
      </c>
      <c r="U282" s="82"/>
      <c r="V282" s="82"/>
      <c r="W282" s="82"/>
      <c r="X282" s="40">
        <f t="shared" si="218"/>
        <v>0</v>
      </c>
      <c r="Y282" s="35"/>
      <c r="Z282" s="35"/>
      <c r="AA282" s="35"/>
      <c r="AB282" s="40">
        <f>SUM(Y282:AA282)</f>
        <v>0</v>
      </c>
      <c r="AC282" s="22"/>
      <c r="AD282" s="22"/>
      <c r="AE282" s="22"/>
      <c r="AF282" s="40">
        <f t="shared" ref="AF282" si="220">SUM(AC282:AE282)</f>
        <v>0</v>
      </c>
      <c r="AG282" s="40">
        <f t="shared" ref="AG282" si="221">SUM(T282,X282,AB282,AF282)</f>
        <v>0</v>
      </c>
      <c r="AH282" s="41">
        <f t="shared" si="175"/>
        <v>0</v>
      </c>
      <c r="AI282" s="42">
        <f t="shared" si="173"/>
        <v>0</v>
      </c>
      <c r="AJ282" s="207"/>
    </row>
    <row r="283" spans="1:36" s="17" customFormat="1" ht="11.25" customHeight="1">
      <c r="A283" s="223" t="s">
        <v>50</v>
      </c>
      <c r="B283" s="224"/>
      <c r="C283" s="224"/>
      <c r="D283" s="224"/>
      <c r="E283" s="224"/>
      <c r="F283" s="224"/>
      <c r="G283" s="224"/>
      <c r="H283" s="225"/>
      <c r="I283" s="55">
        <f>I171</f>
        <v>5832288642</v>
      </c>
      <c r="J283" s="55">
        <f>SUM(J172:J282)</f>
        <v>5762100495</v>
      </c>
      <c r="K283" s="56"/>
      <c r="L283" s="55">
        <f t="shared" ref="L283:N283" si="222">SUM(L172:L282)</f>
        <v>0</v>
      </c>
      <c r="M283" s="55">
        <f t="shared" si="222"/>
        <v>0</v>
      </c>
      <c r="N283" s="55">
        <f t="shared" si="222"/>
        <v>0</v>
      </c>
      <c r="O283" s="57"/>
      <c r="P283" s="59"/>
      <c r="Q283" s="55">
        <f>SUM(Q172:Q281)</f>
        <v>114516</v>
      </c>
      <c r="R283" s="55">
        <f>SUM(R172:R281)</f>
        <v>8140589</v>
      </c>
      <c r="S283" s="55">
        <f>SUM(S172:S281)</f>
        <v>19836165</v>
      </c>
      <c r="T283" s="60">
        <f>SUM(T172:T282)</f>
        <v>28091270</v>
      </c>
      <c r="U283" s="55">
        <f>SUM(U172:U281)</f>
        <v>9795089</v>
      </c>
      <c r="V283" s="55">
        <f>SUM(V172:V281)</f>
        <v>1621362654</v>
      </c>
      <c r="W283" s="55">
        <f>SUM(W172:W281)</f>
        <v>790472775</v>
      </c>
      <c r="X283" s="60">
        <f t="shared" ref="X283:AF283" si="223">SUM(X172:X282)</f>
        <v>2421630518</v>
      </c>
      <c r="Y283" s="60">
        <f t="shared" si="223"/>
        <v>624558446</v>
      </c>
      <c r="Z283" s="60">
        <f t="shared" si="223"/>
        <v>1130565323</v>
      </c>
      <c r="AA283" s="60">
        <f t="shared" si="223"/>
        <v>685281237</v>
      </c>
      <c r="AB283" s="60">
        <f t="shared" si="223"/>
        <v>2440405006</v>
      </c>
      <c r="AC283" s="60">
        <f t="shared" si="223"/>
        <v>223901943</v>
      </c>
      <c r="AD283" s="60">
        <f t="shared" si="223"/>
        <v>10571099</v>
      </c>
      <c r="AE283" s="60">
        <f>SUM(AE172:AE282)</f>
        <v>625039147</v>
      </c>
      <c r="AF283" s="60">
        <f t="shared" si="223"/>
        <v>859512189</v>
      </c>
      <c r="AG283" s="53">
        <f>SUM(AG172:AG282)</f>
        <v>5749638983</v>
      </c>
      <c r="AH283" s="54">
        <f>IF(ISERROR(AG283/I283),0,AG283/I283)</f>
        <v>0.98582894913588193</v>
      </c>
      <c r="AI283" s="54">
        <f>IF(ISERROR(AG283/$AG$284),0,AG283/$AG$284)</f>
        <v>0.99561659803334812</v>
      </c>
    </row>
    <row r="284" spans="1:36" ht="11.25" customHeight="1">
      <c r="A284" s="226" t="str">
        <f>"TOTAL ASIG."&amp;" "&amp;$A$5</f>
        <v>TOTAL ASIG. 24-03-998 PROGRAMA NOCHE DIGNA</v>
      </c>
      <c r="B284" s="227"/>
      <c r="C284" s="227"/>
      <c r="D284" s="227"/>
      <c r="E284" s="227"/>
      <c r="F284" s="227"/>
      <c r="G284" s="227"/>
      <c r="H284" s="228"/>
      <c r="I284" s="62">
        <f>+I19+I31+I12657+I55+I59+I71+I83+I86+I98+I110+I122+I134+I170+I146+I158+I283</f>
        <v>5858638000</v>
      </c>
      <c r="J284" s="60">
        <f>+J19+J31+J43+J55+J59+J71+J83+J86+J98+J110+J122+J134+J170+J146+J158+J283</f>
        <v>5787414435</v>
      </c>
      <c r="K284" s="63"/>
      <c r="L284" s="60">
        <f>+L19+L31+L43+L55+L59+L71+L83+L86+L98+L110+L122+L134+L170+L146+L158+L283</f>
        <v>0</v>
      </c>
      <c r="M284" s="60">
        <f>+M19+M31+M43+M55+M59+M71+M83+M86+M98+M110+M122+M134+M170+M146+M158+M283</f>
        <v>0</v>
      </c>
      <c r="N284" s="60">
        <f>+N19+N31+N43+N55+N59+N71+N83+N86+N98+N110+N122+N134+N170+N146+N158+N283</f>
        <v>0</v>
      </c>
      <c r="O284" s="64"/>
      <c r="P284" s="65"/>
      <c r="Q284" s="60">
        <f t="shared" ref="Q284:AG284" si="224">+Q19+Q31+Q43+Q55+Q59+Q71+Q83+Q86+Q98+Q110+Q122+Q134+Q170+Q146+Q158+Q283</f>
        <v>114516</v>
      </c>
      <c r="R284" s="60">
        <f t="shared" si="224"/>
        <v>12260589</v>
      </c>
      <c r="S284" s="60">
        <f t="shared" si="224"/>
        <v>21896165</v>
      </c>
      <c r="T284" s="60">
        <f t="shared" si="224"/>
        <v>34271270</v>
      </c>
      <c r="U284" s="60">
        <f t="shared" si="224"/>
        <v>11367716</v>
      </c>
      <c r="V284" s="60">
        <f t="shared" si="224"/>
        <v>1624074987</v>
      </c>
      <c r="W284" s="60">
        <f t="shared" si="224"/>
        <v>791502775</v>
      </c>
      <c r="X284" s="60">
        <f t="shared" si="224"/>
        <v>2426945478</v>
      </c>
      <c r="Y284" s="60">
        <f t="shared" si="224"/>
        <v>626990204</v>
      </c>
      <c r="Z284" s="60">
        <f t="shared" si="224"/>
        <v>1132689203</v>
      </c>
      <c r="AA284" s="60">
        <f t="shared" si="224"/>
        <v>687430535</v>
      </c>
      <c r="AB284" s="60">
        <f t="shared" si="224"/>
        <v>2447109942</v>
      </c>
      <c r="AC284" s="60">
        <f t="shared" si="224"/>
        <v>226332959</v>
      </c>
      <c r="AD284" s="60">
        <f t="shared" si="224"/>
        <v>12895282</v>
      </c>
      <c r="AE284" s="60">
        <f t="shared" si="224"/>
        <v>627397992</v>
      </c>
      <c r="AF284" s="60">
        <f t="shared" si="224"/>
        <v>866626233</v>
      </c>
      <c r="AG284" s="60">
        <f t="shared" si="224"/>
        <v>5774952923</v>
      </c>
      <c r="AH284" s="61">
        <f>IF(ISERROR(AG284/I284),"-",AG284/I284)</f>
        <v>0.98571595019183644</v>
      </c>
      <c r="AI284" s="61">
        <f>IF(ISERROR(AG284/$AG$284),"-",AG284/$AG$284)</f>
        <v>1</v>
      </c>
    </row>
    <row r="285" spans="1:36">
      <c r="I285" s="4"/>
      <c r="Q285" s="4"/>
      <c r="R285" s="4"/>
      <c r="S285" s="4"/>
      <c r="U285" s="4"/>
      <c r="V285" s="4"/>
      <c r="W285" s="4"/>
      <c r="Y285" s="4"/>
      <c r="Z285" s="4"/>
      <c r="AA285" s="4"/>
      <c r="AC285" s="4"/>
      <c r="AD285" s="4"/>
      <c r="AE285" s="4"/>
    </row>
    <row r="286" spans="1:36">
      <c r="I286" s="4"/>
      <c r="J286" s="217"/>
      <c r="Q286" s="4"/>
      <c r="R286" s="4"/>
      <c r="S286" s="4"/>
      <c r="U286" s="4"/>
      <c r="V286" s="4"/>
      <c r="W286" s="4"/>
      <c r="Y286" s="4"/>
      <c r="Z286" s="4"/>
      <c r="AA286" s="4"/>
      <c r="AC286" s="4"/>
      <c r="AD286" s="4"/>
      <c r="AE286" s="4"/>
    </row>
    <row r="287" spans="1:36" ht="12.75">
      <c r="I287" s="122"/>
      <c r="J287" s="218"/>
      <c r="Q287" s="4"/>
      <c r="R287" s="4"/>
      <c r="S287" s="4"/>
      <c r="U287" s="4"/>
      <c r="V287" s="4"/>
      <c r="W287" s="4"/>
      <c r="Y287" s="4"/>
      <c r="Z287" s="4"/>
      <c r="AA287" s="4"/>
      <c r="AC287" s="4"/>
      <c r="AD287" s="4"/>
    </row>
    <row r="288" spans="1:36" ht="12.75">
      <c r="I288" s="4"/>
      <c r="J288" s="219"/>
      <c r="Q288" s="122"/>
      <c r="R288" s="4"/>
      <c r="S288" s="122"/>
      <c r="U288" s="122"/>
      <c r="W288" s="4"/>
      <c r="Z288" s="4"/>
      <c r="AC288" s="4"/>
      <c r="AD288" s="4"/>
      <c r="AE288" s="4"/>
    </row>
    <row r="289" spans="9:31" ht="12.75">
      <c r="I289" s="4"/>
      <c r="J289" s="201"/>
      <c r="Q289" s="4"/>
      <c r="R289" s="122"/>
      <c r="S289" s="4"/>
      <c r="U289" s="4"/>
      <c r="V289" s="4"/>
      <c r="W289" s="4"/>
      <c r="Y289" s="4"/>
      <c r="Z289" s="4"/>
      <c r="AC289" s="4"/>
      <c r="AD289" s="4"/>
      <c r="AE289" s="4"/>
    </row>
    <row r="290" spans="9:31" ht="12.75">
      <c r="I290" s="4"/>
      <c r="J290" s="6"/>
      <c r="Q290" s="4"/>
      <c r="R290" s="4"/>
      <c r="S290" s="122"/>
      <c r="U290" s="122"/>
      <c r="V290" s="4"/>
      <c r="W290" s="4"/>
      <c r="Z290" s="4"/>
      <c r="AA290" s="4"/>
      <c r="AC290" s="4"/>
      <c r="AD290" s="4"/>
      <c r="AE290" s="4"/>
    </row>
    <row r="291" spans="9:31" ht="12.75">
      <c r="I291" s="4"/>
      <c r="J291" s="6"/>
      <c r="Q291" s="4"/>
      <c r="R291" s="122"/>
      <c r="S291" s="4"/>
      <c r="U291" s="4"/>
      <c r="V291" s="4"/>
      <c r="W291" s="4"/>
      <c r="Y291" s="4"/>
      <c r="Z291" s="4"/>
      <c r="AA291" s="4"/>
      <c r="AC291" s="4"/>
      <c r="AD291" s="4"/>
      <c r="AE291" s="4"/>
    </row>
    <row r="292" spans="9:31">
      <c r="I292" s="4"/>
      <c r="Q292" s="4"/>
      <c r="R292" s="4"/>
      <c r="S292" s="4"/>
      <c r="U292" s="4"/>
      <c r="V292" s="4"/>
      <c r="W292" s="4"/>
      <c r="Y292" s="4"/>
      <c r="Z292" s="4"/>
      <c r="AC292" s="4"/>
      <c r="AD292" s="4"/>
      <c r="AE292" s="4"/>
    </row>
    <row r="293" spans="9:31" ht="12.75">
      <c r="I293" s="4"/>
      <c r="J293" s="122"/>
      <c r="Q293" s="4"/>
      <c r="R293" s="4"/>
      <c r="S293" s="4"/>
      <c r="U293" s="4"/>
      <c r="V293" s="4"/>
      <c r="W293" s="4"/>
      <c r="Y293" s="4"/>
      <c r="Z293" s="4"/>
      <c r="AA293" s="4"/>
      <c r="AC293" s="4"/>
      <c r="AD293" s="4"/>
      <c r="AE293" s="4"/>
    </row>
  </sheetData>
  <sheetProtection insertRows="0" autoFilter="0"/>
  <dataConsolidate/>
  <mergeCells count="63">
    <mergeCell ref="I171:I282"/>
    <mergeCell ref="B171:D171"/>
    <mergeCell ref="B135:D135"/>
    <mergeCell ref="A83:H83"/>
    <mergeCell ref="B84:D84"/>
    <mergeCell ref="A86:H86"/>
    <mergeCell ref="B87:D87"/>
    <mergeCell ref="A110:H110"/>
    <mergeCell ref="A146:H146"/>
    <mergeCell ref="B147:D147"/>
    <mergeCell ref="A158:H158"/>
    <mergeCell ref="B159:D159"/>
    <mergeCell ref="A170:H170"/>
    <mergeCell ref="A134:H134"/>
    <mergeCell ref="A122:H122"/>
    <mergeCell ref="B32:D32"/>
    <mergeCell ref="A43:H43"/>
    <mergeCell ref="I84:I85"/>
    <mergeCell ref="B123:D123"/>
    <mergeCell ref="I56:I58"/>
    <mergeCell ref="B72:D72"/>
    <mergeCell ref="A71:H71"/>
    <mergeCell ref="A98:H98"/>
    <mergeCell ref="B99:D99"/>
    <mergeCell ref="B111:D111"/>
    <mergeCell ref="AB6:AB7"/>
    <mergeCell ref="AC6:AE6"/>
    <mergeCell ref="AF6:AF7"/>
    <mergeCell ref="AG6:AG7"/>
    <mergeCell ref="AH6:AI6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Q6:S6"/>
    <mergeCell ref="T6:T7"/>
    <mergeCell ref="U6:W6"/>
    <mergeCell ref="A1:AI1"/>
    <mergeCell ref="A2:AI2"/>
    <mergeCell ref="A3:AI3"/>
    <mergeCell ref="A4:AI4"/>
    <mergeCell ref="A5:T5"/>
    <mergeCell ref="A284:H284"/>
    <mergeCell ref="A283:H283"/>
    <mergeCell ref="A6:A7"/>
    <mergeCell ref="C6:C7"/>
    <mergeCell ref="D6:D7"/>
    <mergeCell ref="E6:E7"/>
    <mergeCell ref="F6:F7"/>
    <mergeCell ref="B8:D8"/>
    <mergeCell ref="B44:D44"/>
    <mergeCell ref="A55:H55"/>
    <mergeCell ref="B56:D56"/>
    <mergeCell ref="A59:H59"/>
    <mergeCell ref="B60:D60"/>
    <mergeCell ref="A19:H19"/>
    <mergeCell ref="B20:D20"/>
    <mergeCell ref="A31:H31"/>
  </mergeCells>
  <dataValidations count="8">
    <dataValidation type="decimal" allowBlank="1" showInputMessage="1" showErrorMessage="1" errorTitle="Sólo números" error="Sólo ingresar números sin letras_x000a_" sqref="Q281 AC58 AC85 W241:W244 Y211:AA235 W230:W233 Z236:AA236 W202:W210 W199:W200 W236:W238 W194:W197 W226:W228 W224 Z202:AA210 Y172:AA201 Y202:Y204 Y209 Y237:AA253 L172:M282 W262:W264 W176 W178:W179 L85:M85 W172 W181:W192 L73:M82 L136:M145 L100:M109 L112:M121 L88:M97 L124:M133 L148:M157 Q88:S97 AC88:AE97 Y88:AA97 U88:W97 Q100:S109 AC100:AE109 Y100:AA109 U100:W109 Q112:S121 AC112:AE121 Y112:AA121 U112:W121 Q124:S133 AC124:AE133 Y124:AA133 U124:W133 Q136:S145 AC136:AE145 Y136:AA145 U136:W145 Q148:S157 AC148:AE157 Y148:AA157 U148:W157 Q160:S169 AC160:AE169 Y160:AA169 U160:W169 L160:M169 W268:W279 S57:S58 Q57:Q58 Q45:S54 AC45:AE54 Y45:AA54 U45:W54 L57:M58 L45:M54 AC33:AE42 Y33:AA42 U33:W42 Q21:S30 L33:M42 Y21:AA30 AC21:AE30 U9:W18 Q9:S18 U21:W30 L21:M30 AC9:AE18 Y9:AA18 Q33:S42 L61:M70 Y57:AA58 U57:W58 L9:M18 U85:W85 Y85:AA85 Q172:Q279 Q85:S85 U73:W82 Y73:AA82 AC73:AE82 Q73:S82 U61:W70 Y61:AA70 AC61:AE70 Q61:S70 W214:W218 W246:W254 Z254:AA254 Y255:AA282 W256:W260 AD57:AD58">
      <formula1>-100000000</formula1>
      <formula2>10000000000</formula2>
    </dataValidation>
    <dataValidation type="textLength" operator="lessThanOrEqual" allowBlank="1" showInputMessage="1" showErrorMessage="1" errorTitle="MÁXIMO DE CARACTERES SOBREPASADO" error="Sólo 255 caracteres por celdas" sqref="K230:K233 K241:K244 K202:K210 K199 K236 K216:K222 K61:K70 P172:P282 K57:K58 K176 K183:K192 K179 D88:F97 O100:P109 K100:K109 D100:F109 O112:P121 K112:K121 D112:F121 O124:P133 K124:K133 D124:F133 O136:P145 K136:K145 D136:F145 O148:P157 K148:K157 D148:F157 O160:P169 K160:K169 D160:F169 O88:P97 O61:P70 K88:K97 B136:B145 B148:B157 B160:B169 B124:B133 B112:B121 B100:B109 B88:B97 K85 O45:P54 K45:K54 D45:F54 O33:P42 K33:K42 D33:F42 O21:P30 K21:K30 D21:F30 O9:P18 K9:K18 O57:P58 B9:B18 D57:F58 B57:B58 B45:B54 B33:B42 B21:B30 B61:B70 B73:B82 B85 D85:F85 D9:F18 O85:P85 D73:F82 K73:K82 O73:P82 D61:F70 K269:K282 B172:B282 K252:K253 K263:K265 K256:K258 D172:D279 E172:F282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60:H161 G172:H282 G91:H97 G88:H89 G103:H109 G100:H101 G136:H137 G148:H149 G127:H133 G124:H125 G139:H145 H151:H157 G151:G152 G154:G157 G48:H54 G45:H46 G36:H42 G33:H34 G24:H30 G21:H22 G12:H18 G9:H10 G112:H113 G57:G58 G73:H74 G76:H82 G61:H62 G115:H121 G64:H70 G163:H169 G85">
      <formula1>41275</formula1>
    </dataValidation>
    <dataValidation type="date" operator="greaterThan" allowBlank="1" showInputMessage="1" showErrorMessage="1" errorTitle="Error en Ingresos de Fechas" error="La fecha debe corresponder al Año 2014." sqref="C45:C54 C33:C42 C57:C58 C85 C61:C70 C73:C82 C124:C133 C136:C145 C88:C97 C112:C121 C148:C157 C160:C169 C100:C109 C9:C18 C21:C30 C172:C282">
      <formula1>41275</formula1>
    </dataValidation>
    <dataValidation allowBlank="1" showInputMessage="1" showErrorMessage="1" errorTitle="Sólo números" error="Sólo ingresar números sin letras_x000a_" sqref="N111:N121 N171:N282 N87:N97 N159:N169 N60:N70 N8:N18 N20:N30 N32:N42 N44:N54 N56:N58 N84:N85 N72:N82 N123:N133 N99:N109 N147:N157 N135:N145"/>
    <dataValidation type="textLength" operator="lessThanOrEqual" allowBlank="1" showInputMessage="1" showErrorMessage="1" sqref="J88:J97 J61:J70 J124:J133 J136:J145 J100:J109 J148:J157 J112:J121 J160:J169 J9:J18 J45:J54 J33:J42 J21:J30 J73:J82">
      <formula1>255</formula1>
    </dataValidation>
    <dataValidation type="date" allowBlank="1" showInputMessage="1" showErrorMessage="1" errorTitle="SÓLO FECHAS" error="Las fechas corresponden a las del Año 2013" sqref="G90:H90 G162:H162 G114:H114 G102:H102 G150:H150 G126:H126 G138:H138 G47:H47 G35:H35 G23:H23 G11:H11 G75:H75 G63:H63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53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56" fitToHeight="20" orientation="landscape" r:id="rId1"/>
  <headerFooter alignWithMargins="0"/>
  <ignoredErrors>
    <ignoredError sqref="AI283 X260 AB260 X238 AB248 AB249:AF249 AF260 AB266 AB250 AF248 AF266 AF250 T283 T270 AB223 AB240 AF240 AF254 AB254 AB174 AF174 AF223 AB23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20</vt:i4>
      </vt:variant>
    </vt:vector>
  </HeadingPairs>
  <TitlesOfParts>
    <vt:vector size="30" baseType="lpstr">
      <vt:lpstr>24-03-315</vt:lpstr>
      <vt:lpstr>24-03-315 res</vt:lpstr>
      <vt:lpstr>24-03-341</vt:lpstr>
      <vt:lpstr>24-03-341 res </vt:lpstr>
      <vt:lpstr>24-03-342</vt:lpstr>
      <vt:lpstr>24-03-342 res </vt:lpstr>
      <vt:lpstr>24-03-409</vt:lpstr>
      <vt:lpstr>24-03-409 res </vt:lpstr>
      <vt:lpstr>24-03-998</vt:lpstr>
      <vt:lpstr>24-03-998 res</vt:lpstr>
      <vt:lpstr>'24-03-315'!Área_de_impresión</vt:lpstr>
      <vt:lpstr>'24-03-315 res'!Área_de_impresión</vt:lpstr>
      <vt:lpstr>'24-03-341'!Área_de_impresión</vt:lpstr>
      <vt:lpstr>'24-03-341 res '!Área_de_impresión</vt:lpstr>
      <vt:lpstr>'24-03-342'!Área_de_impresión</vt:lpstr>
      <vt:lpstr>'24-03-342 res '!Área_de_impresión</vt:lpstr>
      <vt:lpstr>'24-03-409'!Área_de_impresión</vt:lpstr>
      <vt:lpstr>'24-03-409 res '!Área_de_impresión</vt:lpstr>
      <vt:lpstr>'24-03-998'!Área_de_impresión</vt:lpstr>
      <vt:lpstr>'24-03-998 res'!Área_de_impresión</vt:lpstr>
      <vt:lpstr>'24-03-315'!Títulos_a_imprimir</vt:lpstr>
      <vt:lpstr>'24-03-315 res'!Títulos_a_imprimir</vt:lpstr>
      <vt:lpstr>'24-03-341'!Títulos_a_imprimir</vt:lpstr>
      <vt:lpstr>'24-03-341 res '!Títulos_a_imprimir</vt:lpstr>
      <vt:lpstr>'24-03-342'!Títulos_a_imprimir</vt:lpstr>
      <vt:lpstr>'24-03-342 res '!Títulos_a_imprimir</vt:lpstr>
      <vt:lpstr>'24-03-409'!Títulos_a_imprimir</vt:lpstr>
      <vt:lpstr>'24-03-409 res '!Títulos_a_imprimir</vt:lpstr>
      <vt:lpstr>'24-03-998'!Títulos_a_imprimir</vt:lpstr>
      <vt:lpstr>'24-03-998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2015-01-27T21:41:05Z</cp:lastPrinted>
  <dcterms:created xsi:type="dcterms:W3CDTF">2007-09-25T20:17:44Z</dcterms:created>
  <dcterms:modified xsi:type="dcterms:W3CDTF">2015-01-27T21:43:30Z</dcterms:modified>
</cp:coreProperties>
</file>